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68FC236-8264-48FD-AB8B-C3D641184AEF}" xr6:coauthVersionLast="47" xr6:coauthVersionMax="47" xr10:uidLastSave="{00000000-0000-0000-0000-000000000000}"/>
  <workbookProtection lockStructure="1"/>
  <bookViews>
    <workbookView xWindow="-108" yWindow="-108" windowWidth="23256" windowHeight="12456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H21" i="2" l="1"/>
  <c r="I21" i="2" a="1"/>
  <c r="I21" i="2" s="1"/>
  <c r="H6" i="2"/>
  <c r="H10" i="2"/>
  <c r="H22" i="2"/>
  <c r="I22" i="2" a="1"/>
  <c r="I22" i="2" s="1"/>
  <c r="H26" i="2"/>
  <c r="H3" i="2"/>
  <c r="H4" i="2"/>
  <c r="H5" i="2"/>
  <c r="H7" i="2"/>
  <c r="H8" i="2"/>
  <c r="H9" i="2"/>
  <c r="H2" i="2"/>
  <c r="AJ2" i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16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15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48" i="2" a="1"/>
  <c r="I48" i="2" s="1"/>
  <c r="H43" i="2"/>
  <c r="H38" i="2"/>
  <c r="H32" i="2"/>
  <c r="H20" i="2"/>
  <c r="H14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I6" i="2" a="1"/>
  <c r="I6" i="2" s="1"/>
  <c r="I11" i="2" a="1"/>
  <c r="I11" i="2" s="1"/>
  <c r="H29" i="2"/>
  <c r="I28" i="2" a="1"/>
  <c r="I28" i="2" s="1"/>
  <c r="H47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I29" i="2" a="1"/>
  <c r="I29" i="2" s="1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22" i="5" l="1" a="1"/>
  <c r="D22" i="5" s="1"/>
  <c r="D45" i="5" a="1"/>
  <c r="D45" i="5" s="1"/>
  <c r="D85" i="5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" i="5"/>
  <c r="K55" i="5"/>
  <c r="K40" i="5"/>
  <c r="K48" i="5"/>
  <c r="K16" i="5"/>
  <c r="K12" i="5"/>
  <c r="K42" i="5"/>
  <c r="K33" i="5"/>
  <c r="K84" i="5"/>
  <c r="K59" i="5"/>
  <c r="K66" i="5"/>
  <c r="K23" i="5"/>
  <c r="K9" i="5"/>
  <c r="K96" i="5"/>
  <c r="K97" i="5"/>
  <c r="K37" i="5"/>
  <c r="K80" i="5"/>
  <c r="K68" i="5"/>
  <c r="K73" i="5"/>
  <c r="K95" i="5"/>
  <c r="K64" i="5"/>
  <c r="K17" i="5"/>
  <c r="K62" i="5"/>
  <c r="K57" i="5"/>
  <c r="K83" i="5"/>
  <c r="K25" i="5"/>
  <c r="K77" i="5"/>
  <c r="K43" i="5"/>
  <c r="K2" i="5"/>
  <c r="K20" i="5"/>
  <c r="K21" i="5"/>
  <c r="K69" i="5"/>
  <c r="K10" i="5"/>
  <c r="K13" i="5"/>
  <c r="K54" i="5"/>
  <c r="K87" i="5"/>
  <c r="K34" i="5"/>
  <c r="K39" i="5"/>
  <c r="K53" i="5"/>
  <c r="K50" i="5"/>
  <c r="K90" i="5"/>
  <c r="K28" i="5"/>
  <c r="K52" i="5"/>
  <c r="K74" i="5"/>
  <c r="K60" i="5"/>
  <c r="K85" i="5"/>
  <c r="K14" i="5"/>
  <c r="K76" i="5"/>
  <c r="K99" i="5"/>
  <c r="K86" i="5"/>
  <c r="K79" i="5"/>
  <c r="K18" i="5"/>
  <c r="K26" i="5"/>
  <c r="K11" i="5"/>
  <c r="K70" i="5"/>
  <c r="K100" i="5"/>
  <c r="K5" i="5"/>
  <c r="K58" i="5"/>
  <c r="K38" i="5"/>
  <c r="K30" i="5"/>
  <c r="K29" i="5"/>
  <c r="K22" i="5"/>
  <c r="K81" i="5"/>
  <c r="K24" i="5"/>
  <c r="K27" i="5"/>
  <c r="K7" i="5"/>
  <c r="K88" i="5"/>
  <c r="K82" i="5"/>
  <c r="K36" i="5"/>
  <c r="K61" i="5"/>
  <c r="K35" i="5"/>
  <c r="K44" i="5"/>
  <c r="K72" i="5"/>
  <c r="K75" i="5"/>
  <c r="K6" i="5"/>
  <c r="K31" i="5"/>
  <c r="K94" i="5"/>
  <c r="K32" i="5"/>
  <c r="K46" i="5"/>
  <c r="K93" i="5"/>
  <c r="K49" i="5"/>
  <c r="K67" i="5"/>
  <c r="K91" i="5"/>
  <c r="K19" i="5"/>
  <c r="K63" i="5"/>
  <c r="K41" i="5"/>
  <c r="K8" i="5"/>
  <c r="K56" i="5"/>
  <c r="K71" i="5"/>
  <c r="K92" i="5"/>
  <c r="K15" i="5"/>
  <c r="K47" i="5"/>
  <c r="K98" i="5"/>
  <c r="K101" i="5"/>
  <c r="K65" i="5"/>
  <c r="K3" i="5"/>
  <c r="K45" i="5"/>
  <c r="K51" i="5"/>
  <c r="K78" i="5"/>
  <c r="K89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M27" i="5"/>
  <c r="L18" i="5"/>
  <c r="M84" i="5"/>
  <c r="L58" i="5"/>
  <c r="M63" i="5"/>
  <c r="M18" i="5"/>
  <c r="L49" i="5"/>
  <c r="N71" i="5"/>
  <c r="L94" i="5"/>
  <c r="N85" i="5"/>
  <c r="L29" i="5"/>
  <c r="L12" i="5"/>
  <c r="M49" i="5"/>
  <c r="M88" i="5"/>
  <c r="L72" i="5"/>
  <c r="N38" i="5"/>
  <c r="M80" i="5"/>
  <c r="M51" i="5"/>
  <c r="L2" i="5"/>
  <c r="L37" i="5"/>
  <c r="M35" i="5"/>
  <c r="L30" i="5"/>
  <c r="L31" i="5"/>
  <c r="N54" i="5"/>
  <c r="L24" i="5"/>
  <c r="L65" i="5"/>
  <c r="M2" i="5"/>
  <c r="M11" i="5"/>
  <c r="N20" i="5"/>
  <c r="L98" i="5"/>
  <c r="L67" i="5"/>
  <c r="N12" i="5"/>
  <c r="M82" i="5"/>
  <c r="N14" i="5"/>
  <c r="L20" i="5"/>
  <c r="M59" i="5"/>
  <c r="L44" i="5"/>
  <c r="N94" i="5"/>
  <c r="M5" i="5"/>
  <c r="N42" i="5"/>
  <c r="L25" i="5"/>
  <c r="N39" i="5"/>
  <c r="N70" i="5"/>
  <c r="L64" i="5"/>
  <c r="M98" i="5"/>
  <c r="N5" i="5"/>
  <c r="N98" i="5"/>
  <c r="L99" i="5"/>
  <c r="L87" i="5"/>
  <c r="M21" i="5"/>
  <c r="L17" i="5"/>
  <c r="N23" i="5"/>
  <c r="N59" i="5"/>
  <c r="N55" i="5"/>
  <c r="M53" i="5"/>
  <c r="M38" i="5"/>
  <c r="L63" i="5"/>
  <c r="N95" i="5"/>
  <c r="L78" i="5"/>
  <c r="N3" i="5"/>
  <c r="L45" i="5"/>
  <c r="L101" i="5"/>
  <c r="M76" i="5"/>
  <c r="M78" i="5"/>
  <c r="L66" i="5"/>
  <c r="N27" i="5"/>
  <c r="L36" i="5"/>
  <c r="L23" i="5"/>
  <c r="L48" i="5"/>
  <c r="M3" i="5"/>
  <c r="M41" i="5"/>
  <c r="M101" i="5"/>
  <c r="L51" i="5"/>
  <c r="L86" i="5"/>
  <c r="L62" i="5"/>
  <c r="L4" i="5"/>
  <c r="M42" i="5"/>
  <c r="N97" i="5"/>
  <c r="M57" i="5"/>
  <c r="M56" i="5"/>
  <c r="L32" i="5"/>
  <c r="M65" i="5"/>
  <c r="N69" i="5"/>
  <c r="N48" i="5"/>
  <c r="L52" i="5"/>
  <c r="N47" i="5"/>
  <c r="L95" i="5"/>
  <c r="L91" i="5"/>
  <c r="M4" i="5"/>
  <c r="N64" i="5"/>
  <c r="M62" i="5"/>
  <c r="N49" i="5"/>
  <c r="M86" i="5"/>
  <c r="M85" i="5"/>
  <c r="N77" i="5"/>
  <c r="L92" i="5"/>
  <c r="M24" i="5"/>
  <c r="N41" i="5"/>
  <c r="L19" i="5"/>
  <c r="N78" i="5"/>
  <c r="N36" i="5"/>
  <c r="M45" i="5"/>
  <c r="N57" i="5"/>
  <c r="L39" i="5"/>
  <c r="N30" i="5"/>
  <c r="M55" i="5"/>
  <c r="M7" i="5"/>
  <c r="M20" i="5"/>
  <c r="L21" i="5"/>
  <c r="L90" i="5"/>
  <c r="M79" i="5"/>
  <c r="M70" i="5"/>
  <c r="L42" i="5"/>
  <c r="N40" i="5"/>
  <c r="N68" i="5"/>
  <c r="N74" i="5"/>
  <c r="L61" i="5"/>
  <c r="N51" i="5"/>
  <c r="L6" i="5"/>
  <c r="L54" i="5"/>
  <c r="N50" i="5"/>
  <c r="L40" i="5"/>
  <c r="L22" i="5"/>
  <c r="M6" i="5"/>
  <c r="L26" i="5"/>
  <c r="N25" i="5"/>
  <c r="M81" i="5"/>
  <c r="N87" i="5"/>
  <c r="M16" i="5"/>
  <c r="L55" i="5"/>
  <c r="L13" i="5"/>
  <c r="L76" i="5"/>
  <c r="N100" i="5"/>
  <c r="M83" i="5"/>
  <c r="N61" i="5"/>
  <c r="N17" i="5"/>
  <c r="N90" i="5"/>
  <c r="N11" i="5"/>
  <c r="M90" i="5"/>
  <c r="M40" i="5"/>
  <c r="L56" i="5"/>
  <c r="N34" i="5"/>
  <c r="N53" i="5"/>
  <c r="M43" i="5"/>
  <c r="M25" i="5"/>
  <c r="L60" i="5"/>
  <c r="M19" i="5"/>
  <c r="L11" i="5"/>
  <c r="N9" i="5"/>
  <c r="M95" i="5"/>
  <c r="L68" i="5"/>
  <c r="L69" i="5"/>
  <c r="L7" i="5"/>
  <c r="N62" i="5"/>
  <c r="L14" i="5"/>
  <c r="N26" i="5"/>
  <c r="L93" i="5"/>
  <c r="N76" i="5"/>
  <c r="N22" i="5"/>
  <c r="M58" i="5"/>
  <c r="N67" i="5"/>
  <c r="M60" i="5"/>
  <c r="M93" i="5"/>
  <c r="L10" i="5"/>
  <c r="L34" i="5"/>
  <c r="N29" i="5"/>
  <c r="M73" i="5"/>
  <c r="L57" i="5"/>
  <c r="M54" i="5"/>
  <c r="N93" i="5"/>
  <c r="M37" i="5"/>
  <c r="L43" i="5"/>
  <c r="M100" i="5"/>
  <c r="M47" i="5"/>
  <c r="M29" i="5"/>
  <c r="M50" i="5"/>
  <c r="L41" i="5"/>
  <c r="N82" i="5"/>
  <c r="M33" i="5"/>
  <c r="N21" i="5"/>
  <c r="N80" i="5"/>
  <c r="M72" i="5"/>
  <c r="L8" i="5"/>
  <c r="L5" i="5"/>
  <c r="M92" i="5"/>
  <c r="N99" i="5"/>
  <c r="N73" i="5"/>
  <c r="N86" i="5"/>
  <c r="N33" i="5"/>
  <c r="N44" i="5"/>
  <c r="N31" i="5"/>
  <c r="L88" i="5"/>
  <c r="L35" i="5"/>
  <c r="N88" i="5"/>
  <c r="N89" i="5"/>
  <c r="N56" i="5"/>
  <c r="N45" i="5"/>
  <c r="N63" i="5"/>
  <c r="N81" i="5"/>
  <c r="M8" i="5"/>
  <c r="L16" i="5"/>
  <c r="N43" i="5"/>
  <c r="M77" i="5"/>
  <c r="M66" i="5"/>
  <c r="L70" i="5"/>
  <c r="N2" i="5"/>
  <c r="N91" i="5"/>
  <c r="M26" i="5"/>
  <c r="M74" i="5"/>
  <c r="N60" i="5"/>
  <c r="M39" i="5"/>
  <c r="L83" i="5"/>
  <c r="M46" i="5"/>
  <c r="L15" i="5"/>
  <c r="M52" i="5"/>
  <c r="N83" i="5"/>
  <c r="N8" i="5"/>
  <c r="M68" i="5"/>
  <c r="L27" i="5"/>
  <c r="L79" i="5"/>
  <c r="L9" i="5"/>
  <c r="M12" i="5"/>
  <c r="N24" i="5"/>
  <c r="N7" i="5"/>
  <c r="M71" i="5"/>
  <c r="L46" i="5"/>
  <c r="M67" i="5"/>
  <c r="L84" i="5"/>
  <c r="M91" i="5"/>
  <c r="M23" i="5"/>
  <c r="M17" i="5"/>
  <c r="N19" i="5"/>
  <c r="N96" i="5"/>
  <c r="L71" i="5"/>
  <c r="M30" i="5"/>
  <c r="L85" i="5"/>
  <c r="N66" i="5"/>
  <c r="L97" i="5"/>
  <c r="L28" i="5"/>
  <c r="M15" i="5"/>
  <c r="M48" i="5"/>
  <c r="L74" i="5"/>
  <c r="L81" i="5"/>
  <c r="N65" i="5"/>
  <c r="M36" i="5"/>
  <c r="M28" i="5"/>
  <c r="M31" i="5"/>
  <c r="M34" i="5"/>
  <c r="M64" i="5"/>
  <c r="L100" i="5"/>
  <c r="M9" i="5"/>
  <c r="N84" i="5"/>
  <c r="M14" i="5"/>
  <c r="L73" i="5"/>
  <c r="N72" i="5"/>
  <c r="L77" i="5"/>
  <c r="N58" i="5"/>
  <c r="M44" i="5"/>
  <c r="L82" i="5"/>
  <c r="N35" i="5"/>
  <c r="N6" i="5"/>
  <c r="M97" i="5"/>
  <c r="M87" i="5"/>
  <c r="L3" i="5"/>
  <c r="L33" i="5"/>
  <c r="M94" i="5"/>
  <c r="M75" i="5"/>
  <c r="M99" i="5"/>
  <c r="L50" i="5"/>
  <c r="M96" i="5"/>
  <c r="N13" i="5"/>
  <c r="N16" i="5"/>
  <c r="L53" i="5"/>
  <c r="M69" i="5"/>
  <c r="N18" i="5"/>
  <c r="M13" i="5"/>
  <c r="N52" i="5"/>
  <c r="N79" i="5"/>
  <c r="N92" i="5"/>
  <c r="N15" i="5"/>
  <c r="M10" i="5"/>
  <c r="M61" i="5"/>
  <c r="L59" i="5"/>
  <c r="L75" i="5"/>
  <c r="N10" i="5"/>
  <c r="N32" i="5"/>
  <c r="N46" i="5"/>
  <c r="N37" i="5"/>
  <c r="M32" i="5"/>
  <c r="L89" i="5"/>
  <c r="N4" i="5"/>
  <c r="M89" i="5"/>
  <c r="L80" i="5"/>
  <c r="N28" i="5"/>
  <c r="L96" i="5"/>
  <c r="N75" i="5"/>
  <c r="L47" i="5"/>
  <c r="N101" i="5"/>
  <c r="M22" i="5"/>
  <c r="L38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91" i="5"/>
  <c r="J40" i="5"/>
  <c r="J31" i="5"/>
  <c r="J15" i="5"/>
  <c r="J6" i="5"/>
  <c r="J28" i="5"/>
  <c r="J21" i="5"/>
  <c r="J66" i="5"/>
  <c r="J83" i="5"/>
  <c r="J43" i="5"/>
  <c r="J20" i="5"/>
  <c r="J50" i="5"/>
  <c r="J7" i="5"/>
  <c r="J11" i="5"/>
  <c r="J19" i="5"/>
  <c r="J49" i="5"/>
  <c r="J36" i="5"/>
  <c r="J78" i="5"/>
  <c r="J80" i="5"/>
  <c r="J95" i="5"/>
  <c r="J87" i="5"/>
  <c r="J62" i="5"/>
  <c r="J47" i="5"/>
  <c r="J79" i="5"/>
  <c r="J17" i="5"/>
  <c r="J85" i="5"/>
  <c r="J29" i="5"/>
  <c r="J59" i="5"/>
  <c r="J14" i="5"/>
  <c r="J5" i="5"/>
  <c r="J39" i="5"/>
  <c r="J77" i="5"/>
  <c r="J30" i="5"/>
  <c r="J92" i="5"/>
  <c r="J25" i="5"/>
  <c r="J99" i="5"/>
  <c r="J51" i="5"/>
  <c r="J56" i="5"/>
  <c r="J71" i="5"/>
  <c r="J89" i="5"/>
  <c r="J44" i="5"/>
  <c r="J67" i="5"/>
  <c r="J38" i="5"/>
  <c r="J101" i="5"/>
  <c r="J45" i="5"/>
  <c r="J57" i="5"/>
  <c r="J48" i="5"/>
  <c r="J72" i="5"/>
  <c r="J58" i="5"/>
  <c r="J61" i="5"/>
  <c r="J42" i="5"/>
  <c r="J63" i="5"/>
  <c r="J70" i="5"/>
  <c r="J2" i="5"/>
  <c r="J18" i="5"/>
  <c r="J100" i="5"/>
  <c r="J96" i="5"/>
  <c r="J34" i="5"/>
  <c r="J60" i="5"/>
  <c r="J41" i="5"/>
  <c r="J73" i="5"/>
  <c r="J88" i="5"/>
  <c r="J75" i="5"/>
  <c r="J37" i="5"/>
  <c r="J97" i="5"/>
  <c r="J46" i="5"/>
  <c r="J98" i="5"/>
  <c r="J12" i="5"/>
  <c r="J35" i="5"/>
  <c r="J54" i="5"/>
  <c r="J8" i="5"/>
  <c r="J94" i="5"/>
  <c r="J68" i="5"/>
  <c r="J65" i="5"/>
  <c r="J16" i="5"/>
  <c r="J90" i="5"/>
  <c r="J4" i="5"/>
  <c r="J69" i="5"/>
  <c r="J23" i="5"/>
  <c r="J9" i="5"/>
  <c r="J64" i="5"/>
  <c r="J74" i="5"/>
  <c r="J82" i="5"/>
  <c r="J13" i="5"/>
  <c r="J84" i="5"/>
  <c r="J22" i="5"/>
  <c r="J26" i="5"/>
  <c r="J24" i="5"/>
  <c r="J10" i="5"/>
  <c r="J53" i="5"/>
  <c r="J93" i="5"/>
  <c r="J86" i="5"/>
  <c r="J32" i="5"/>
  <c r="J33" i="5"/>
  <c r="J81" i="5"/>
  <c r="J27" i="5"/>
  <c r="J76" i="5"/>
  <c r="J3" i="5"/>
  <c r="J55" i="5"/>
  <c r="J52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4" i="5"/>
  <c r="G92" i="5"/>
  <c r="G36" i="5"/>
  <c r="G49" i="5"/>
  <c r="G51" i="5"/>
  <c r="G33" i="5"/>
  <c r="G77" i="5"/>
  <c r="G5" i="5"/>
  <c r="G46" i="5"/>
  <c r="G18" i="5"/>
  <c r="G84" i="5"/>
  <c r="G24" i="5"/>
  <c r="G76" i="5"/>
  <c r="G23" i="5"/>
  <c r="G8" i="5"/>
  <c r="G29" i="5"/>
  <c r="G56" i="5"/>
  <c r="G69" i="5"/>
  <c r="G82" i="5"/>
  <c r="G48" i="5"/>
  <c r="G13" i="5"/>
  <c r="G78" i="5"/>
  <c r="G40" i="5"/>
  <c r="G43" i="5"/>
  <c r="G11" i="5"/>
  <c r="G86" i="5"/>
  <c r="G90" i="5"/>
  <c r="G68" i="5"/>
  <c r="G45" i="5"/>
  <c r="G70" i="5"/>
  <c r="G17" i="5"/>
  <c r="G91" i="5"/>
  <c r="G75" i="5"/>
  <c r="G97" i="5"/>
  <c r="G79" i="5"/>
  <c r="G58" i="5"/>
  <c r="G93" i="5"/>
  <c r="G83" i="5"/>
  <c r="G30" i="5"/>
  <c r="G96" i="5"/>
  <c r="G60" i="5"/>
  <c r="G87" i="5"/>
  <c r="G53" i="5"/>
  <c r="G65" i="5"/>
  <c r="G25" i="5"/>
  <c r="G89" i="5"/>
  <c r="G7" i="5"/>
  <c r="G39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4" i="5"/>
  <c r="G12" i="5"/>
  <c r="G73" i="5"/>
  <c r="G37" i="5"/>
  <c r="G99" i="5"/>
  <c r="G44" i="5"/>
  <c r="G38" i="5"/>
  <c r="G59" i="5"/>
  <c r="G22" i="5"/>
  <c r="G85" i="5"/>
  <c r="G20" i="5"/>
  <c r="G74" i="5"/>
  <c r="G67" i="5"/>
  <c r="G52" i="5"/>
  <c r="G35" i="5"/>
  <c r="G3" i="5"/>
  <c r="G28" i="5"/>
  <c r="G72" i="5"/>
  <c r="G26" i="5"/>
  <c r="G88" i="5"/>
  <c r="G71" i="5"/>
  <c r="G10" i="5"/>
  <c r="G31" i="5"/>
  <c r="G9" i="5"/>
  <c r="G101" i="5"/>
  <c r="G98" i="5"/>
  <c r="G63" i="5"/>
  <c r="G27" i="5"/>
  <c r="G15" i="5"/>
  <c r="G54" i="5"/>
  <c r="G41" i="5"/>
  <c r="G100" i="5"/>
  <c r="G55" i="5"/>
  <c r="G81" i="5"/>
  <c r="G14" i="5"/>
  <c r="G62" i="5"/>
  <c r="G21" i="5"/>
  <c r="G95" i="5"/>
  <c r="G47" i="5"/>
  <c r="G57" i="5"/>
  <c r="G61" i="5"/>
  <c r="G64" i="5"/>
  <c r="G2" i="5"/>
  <c r="G42" i="5"/>
  <c r="G50" i="5"/>
  <c r="G16" i="5"/>
  <c r="G80" i="5"/>
  <c r="G6" i="5"/>
  <c r="G19" i="5"/>
  <c r="G94" i="5"/>
  <c r="G66" i="5"/>
  <c r="G32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" i="5"/>
  <c r="F35" i="5"/>
  <c r="F61" i="5"/>
  <c r="F37" i="5"/>
  <c r="F24" i="5"/>
  <c r="F47" i="5"/>
  <c r="F22" i="5"/>
  <c r="F17" i="5"/>
  <c r="F9" i="5"/>
  <c r="F97" i="5"/>
  <c r="F64" i="5"/>
  <c r="F42" i="5"/>
  <c r="F44" i="5"/>
  <c r="F70" i="5"/>
  <c r="F2" i="5"/>
  <c r="F62" i="5"/>
  <c r="F74" i="5"/>
  <c r="F100" i="5"/>
  <c r="F63" i="5"/>
  <c r="F77" i="5"/>
  <c r="F72" i="5"/>
  <c r="F18" i="5"/>
  <c r="F69" i="5"/>
  <c r="F79" i="5"/>
  <c r="F30" i="5"/>
  <c r="F40" i="5"/>
  <c r="F48" i="5"/>
  <c r="F10" i="5"/>
  <c r="F19" i="5"/>
  <c r="F52" i="5"/>
  <c r="F50" i="5"/>
  <c r="F87" i="5"/>
  <c r="F83" i="5"/>
  <c r="F86" i="5"/>
  <c r="F29" i="5"/>
  <c r="F32" i="5"/>
  <c r="F27" i="5"/>
  <c r="F73" i="5"/>
  <c r="F59" i="5"/>
  <c r="F7" i="5"/>
  <c r="F95" i="5"/>
  <c r="F84" i="5"/>
  <c r="F45" i="5"/>
  <c r="F3" i="5"/>
  <c r="F46" i="5"/>
  <c r="F89" i="5"/>
  <c r="F49" i="5"/>
  <c r="F4" i="5"/>
  <c r="F82" i="5"/>
  <c r="F99" i="5"/>
  <c r="F41" i="5"/>
  <c r="F94" i="5"/>
  <c r="F31" i="5"/>
  <c r="F80" i="5"/>
  <c r="F68" i="5"/>
  <c r="F58" i="5"/>
  <c r="F23" i="5"/>
  <c r="F26" i="5"/>
  <c r="F15" i="5"/>
  <c r="F91" i="5"/>
  <c r="F101" i="5"/>
  <c r="F39" i="5"/>
  <c r="F57" i="5"/>
  <c r="F36" i="5"/>
  <c r="F54" i="5"/>
  <c r="F11" i="5"/>
  <c r="F98" i="5"/>
  <c r="F75" i="5"/>
  <c r="F56" i="5"/>
  <c r="F90" i="5"/>
  <c r="F16" i="5"/>
  <c r="F78" i="5"/>
  <c r="F28" i="5"/>
  <c r="F34" i="5"/>
  <c r="F76" i="5"/>
  <c r="F12" i="5"/>
  <c r="F71" i="5"/>
  <c r="F14" i="5"/>
  <c r="F92" i="5"/>
  <c r="F13" i="5"/>
  <c r="F20" i="5"/>
  <c r="F66" i="5"/>
  <c r="F67" i="5"/>
  <c r="F85" i="5"/>
  <c r="F93" i="5"/>
  <c r="F8" i="5"/>
  <c r="F65" i="5"/>
  <c r="F53" i="5"/>
  <c r="F96" i="5"/>
  <c r="F6" i="5"/>
  <c r="F38" i="5"/>
  <c r="F33" i="5"/>
  <c r="F81" i="5"/>
  <c r="F51" i="5"/>
  <c r="F25" i="5"/>
  <c r="F21" i="5"/>
  <c r="F60" i="5"/>
  <c r="F88" i="5"/>
  <c r="F43" i="5"/>
  <c r="F55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9" i="5"/>
  <c r="H87" i="5"/>
  <c r="H42" i="5"/>
  <c r="H15" i="5"/>
  <c r="H94" i="5"/>
  <c r="H37" i="5"/>
  <c r="H92" i="5"/>
  <c r="H70" i="5"/>
  <c r="H66" i="5"/>
  <c r="H29" i="5"/>
  <c r="H56" i="5"/>
  <c r="H26" i="5"/>
  <c r="H52" i="5"/>
  <c r="H96" i="5"/>
  <c r="H32" i="5"/>
  <c r="H83" i="5"/>
  <c r="H34" i="5"/>
  <c r="H48" i="5"/>
  <c r="H2" i="5"/>
  <c r="H13" i="5"/>
  <c r="H99" i="5"/>
  <c r="H31" i="5"/>
  <c r="H33" i="5"/>
  <c r="H18" i="5"/>
  <c r="H41" i="5"/>
  <c r="H28" i="5"/>
  <c r="H49" i="5"/>
  <c r="H30" i="5"/>
  <c r="H57" i="5"/>
  <c r="H36" i="5"/>
  <c r="H44" i="5"/>
  <c r="H98" i="5"/>
  <c r="H80" i="5"/>
  <c r="H81" i="5"/>
  <c r="H23" i="5"/>
  <c r="H14" i="5"/>
  <c r="H78" i="5"/>
  <c r="H20" i="5"/>
  <c r="H60" i="5"/>
  <c r="H16" i="5"/>
  <c r="H85" i="5"/>
  <c r="H62" i="5"/>
  <c r="H4" i="5"/>
  <c r="H38" i="5"/>
  <c r="H9" i="5"/>
  <c r="H7" i="5"/>
  <c r="H21" i="5"/>
  <c r="H25" i="5"/>
  <c r="H19" i="5"/>
  <c r="H67" i="5"/>
  <c r="H24" i="5"/>
  <c r="H8" i="5"/>
  <c r="H39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51" i="5"/>
  <c r="H89" i="5"/>
  <c r="H54" i="5"/>
  <c r="H75" i="5"/>
  <c r="H55" i="5"/>
  <c r="H68" i="5"/>
  <c r="H93" i="5"/>
  <c r="H79" i="5"/>
  <c r="H101" i="5"/>
  <c r="H76" i="5"/>
  <c r="H88" i="5"/>
  <c r="H97" i="5"/>
  <c r="H12" i="5"/>
  <c r="H84" i="5"/>
  <c r="H91" i="5"/>
  <c r="H72" i="5"/>
  <c r="H71" i="5"/>
  <c r="H82" i="5"/>
  <c r="H46" i="5"/>
  <c r="H95" i="5"/>
  <c r="H6" i="5"/>
  <c r="H69" i="5"/>
  <c r="H17" i="5"/>
  <c r="H5" i="5"/>
  <c r="H73" i="5"/>
  <c r="H58" i="5"/>
  <c r="H86" i="5"/>
  <c r="H10" i="5"/>
  <c r="H27" i="5"/>
  <c r="H47" i="5"/>
  <c r="H22" i="5"/>
  <c r="H45" i="5"/>
  <c r="H11" i="5"/>
  <c r="H50" i="5"/>
  <c r="H43" i="5"/>
  <c r="H35" i="5"/>
  <c r="H100" i="5"/>
  <c r="H53" i="5"/>
  <c r="H64" i="5"/>
  <c r="H90" i="5"/>
  <c r="H63" i="5"/>
  <c r="H65" i="5"/>
  <c r="H3" i="5"/>
  <c r="H74" i="5"/>
  <c r="H77" i="5"/>
  <c r="H40" i="5"/>
  <c r="H61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13" i="5"/>
  <c r="I35" i="5"/>
  <c r="I20" i="5"/>
  <c r="I75" i="5"/>
  <c r="I60" i="5"/>
  <c r="I26" i="5"/>
  <c r="I76" i="5"/>
  <c r="I101" i="5"/>
  <c r="I32" i="5"/>
  <c r="I94" i="5"/>
  <c r="I81" i="5"/>
  <c r="I41" i="5"/>
  <c r="I7" i="5"/>
  <c r="I4" i="5"/>
  <c r="I88" i="5"/>
  <c r="I44" i="5"/>
  <c r="I96" i="5"/>
  <c r="I54" i="5"/>
  <c r="I5" i="5"/>
  <c r="I23" i="5"/>
  <c r="I10" i="5"/>
  <c r="I84" i="5"/>
  <c r="I16" i="5"/>
  <c r="I43" i="5"/>
  <c r="I51" i="5"/>
  <c r="I64" i="5"/>
  <c r="I27" i="5"/>
  <c r="I58" i="5"/>
  <c r="I33" i="5"/>
  <c r="I50" i="5"/>
  <c r="I62" i="5"/>
  <c r="I57" i="5"/>
  <c r="I78" i="5"/>
  <c r="I69" i="5"/>
  <c r="I97" i="5"/>
  <c r="I15" i="5"/>
  <c r="I95" i="5"/>
  <c r="I74" i="5"/>
  <c r="I21" i="5"/>
  <c r="I85" i="5"/>
  <c r="I19" i="5"/>
  <c r="I28" i="5"/>
  <c r="I98" i="5"/>
  <c r="I68" i="5"/>
  <c r="I93" i="5"/>
  <c r="I40" i="5"/>
  <c r="I45" i="5"/>
  <c r="I55" i="5"/>
  <c r="I25" i="5"/>
  <c r="I38" i="5"/>
  <c r="I46" i="5"/>
  <c r="I48" i="5"/>
  <c r="I47" i="5"/>
  <c r="I30" i="5"/>
  <c r="I8" i="5"/>
  <c r="I86" i="5"/>
  <c r="I87" i="5"/>
  <c r="I72" i="5"/>
  <c r="I83" i="5"/>
  <c r="I52" i="5"/>
  <c r="I80" i="5"/>
  <c r="I70" i="5"/>
  <c r="I42" i="5"/>
  <c r="I89" i="5"/>
  <c r="I29" i="5"/>
  <c r="I14" i="5"/>
  <c r="I12" i="5"/>
  <c r="I99" i="5"/>
  <c r="I90" i="5"/>
  <c r="C135" i="1" l="1" a="1"/>
  <c r="C135" i="1" s="1"/>
  <c r="D135" i="1" a="1"/>
  <c r="D135" i="1" s="1"/>
  <c r="C133" i="4"/>
  <c r="D133" i="4" s="1"/>
  <c r="E133" i="4" s="1" a="1"/>
  <c r="E133" i="4" s="1"/>
  <c r="I91" i="5"/>
  <c r="I79" i="5"/>
  <c r="I39" i="5"/>
  <c r="I11" i="5"/>
  <c r="I9" i="5"/>
  <c r="I53" i="5"/>
  <c r="I36" i="5"/>
  <c r="I77" i="5"/>
  <c r="I63" i="5"/>
  <c r="I67" i="5"/>
  <c r="I22" i="5"/>
  <c r="I49" i="5"/>
  <c r="I56" i="5"/>
  <c r="I59" i="5"/>
  <c r="I2" i="5"/>
  <c r="I100" i="5"/>
  <c r="I18" i="5"/>
  <c r="I37" i="5"/>
  <c r="I61" i="5"/>
  <c r="I65" i="5"/>
  <c r="I92" i="5"/>
  <c r="I73" i="5"/>
  <c r="I3" i="5"/>
  <c r="I6" i="5"/>
  <c r="I17" i="5"/>
  <c r="I34" i="5"/>
  <c r="I24" i="5"/>
  <c r="I66" i="5"/>
  <c r="I71" i="5"/>
  <c r="I82" i="5"/>
  <c r="I31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33" i="5"/>
  <c r="E24" i="5"/>
  <c r="E48" i="5"/>
  <c r="E91" i="5"/>
  <c r="E86" i="5"/>
  <c r="E61" i="5"/>
  <c r="E19" i="5"/>
  <c r="E84" i="5"/>
  <c r="E52" i="5"/>
  <c r="E75" i="5"/>
  <c r="E5" i="5"/>
  <c r="E46" i="5"/>
  <c r="E21" i="5"/>
  <c r="E55" i="5"/>
  <c r="E31" i="5"/>
  <c r="E12" i="5"/>
  <c r="E92" i="5"/>
  <c r="E54" i="5"/>
  <c r="E71" i="5"/>
  <c r="E98" i="5"/>
  <c r="E42" i="5"/>
  <c r="E101" i="5"/>
  <c r="E76" i="5"/>
  <c r="E80" i="5"/>
  <c r="E73" i="5"/>
  <c r="E29" i="5"/>
  <c r="E68" i="5"/>
  <c r="E25" i="5"/>
  <c r="E62" i="5"/>
  <c r="E66" i="5"/>
  <c r="E53" i="5"/>
  <c r="E23" i="5"/>
  <c r="E58" i="5"/>
  <c r="E89" i="5"/>
  <c r="E28" i="5"/>
  <c r="E11" i="5"/>
  <c r="E37" i="5"/>
  <c r="E35" i="5"/>
  <c r="E88" i="5"/>
  <c r="E18" i="5"/>
  <c r="E50" i="5"/>
  <c r="E27" i="5"/>
  <c r="E43" i="5"/>
  <c r="E38" i="5"/>
  <c r="E36" i="5"/>
  <c r="E14" i="5"/>
  <c r="E60" i="5"/>
  <c r="E56" i="5"/>
  <c r="E70" i="5"/>
  <c r="E81" i="5"/>
  <c r="E22" i="5"/>
  <c r="E2" i="5"/>
  <c r="E79" i="5"/>
  <c r="E87" i="5"/>
  <c r="E7" i="5"/>
  <c r="E47" i="5"/>
  <c r="E26" i="5"/>
  <c r="E20" i="5"/>
  <c r="E94" i="5"/>
  <c r="E74" i="5"/>
  <c r="E57" i="5"/>
  <c r="E8" i="5"/>
  <c r="E16" i="5"/>
  <c r="E51" i="5"/>
  <c r="E77" i="5"/>
  <c r="E90" i="5"/>
  <c r="E45" i="5"/>
  <c r="E96" i="5"/>
  <c r="E67" i="5"/>
  <c r="E41" i="5"/>
  <c r="E15" i="5"/>
  <c r="E85" i="5"/>
  <c r="E10" i="5"/>
  <c r="E30" i="5"/>
  <c r="E93" i="5"/>
  <c r="E49" i="5"/>
  <c r="E34" i="5"/>
  <c r="E6" i="5"/>
  <c r="E9" i="5"/>
  <c r="E65" i="5"/>
  <c r="E17" i="5"/>
  <c r="E44" i="5"/>
  <c r="E100" i="5"/>
  <c r="E72" i="5"/>
  <c r="E39" i="5"/>
  <c r="E99" i="5"/>
  <c r="E69" i="5"/>
  <c r="E95" i="5"/>
  <c r="E78" i="5"/>
  <c r="E59" i="5"/>
  <c r="E4" i="5"/>
  <c r="E32" i="5"/>
  <c r="E97" i="5"/>
  <c r="E64" i="5"/>
  <c r="E63" i="5"/>
  <c r="E13" i="5"/>
  <c r="E40" i="5"/>
  <c r="E83" i="5"/>
  <c r="E82" i="5"/>
  <c r="E3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<sst xmlns="http://schemas.openxmlformats.org/spreadsheetml/2006/main" count="435" uniqueCount="275">
  <si>
    <t>^</t>
  </si>
  <si>
    <t>KANBAN</t>
  </si>
  <si>
    <t>EN ESPERA</t>
  </si>
  <si>
    <t>IMPORTANTE</t>
  </si>
  <si>
    <t>COMPLETADO</t>
  </si>
  <si>
    <t>URGENTE</t>
  </si>
  <si>
    <t>EN PROGRESO</t>
  </si>
  <si>
    <t>NORMAL</t>
  </si>
  <si>
    <t>POR HACER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</si>
  <si>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</si>
  <si>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</si>
  <si>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</si>
  <si>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</si>
  <si>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</si>
  <si>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</si>
  <si>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</si>
  <si>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</si>
  <si>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</si>
  <si>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</si>
  <si>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</si>
  <si>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</si>
  <si>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</si>
  <si>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</si>
  <si>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</si>
  <si>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</si>
  <si>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</si>
  <si>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</si>
  <si>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</si>
  <si>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</si>
  <si>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</si>
  <si>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</si>
  <si>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</si>
  <si>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</si>
  <si>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</si>
  <si>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</si>
  <si>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</si>
  <si>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</si>
  <si>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</si>
  <si>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</si>
  <si>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</si>
  <si>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</si>
  <si>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</si>
  <si>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</si>
  <si>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</si>
  <si>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</si>
  <si>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</si>
  <si>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</si>
  <si>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</si>
  <si>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</si>
  <si>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</si>
  <si>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</si>
  <si>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</si>
  <si>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</si>
  <si>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</si>
  <si>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</si>
  <si>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</si>
  <si>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</si>
  <si>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</si>
  <si>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</si>
  <si>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</si>
  <si>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</si>
  <si>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</si>
  <si>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</si>
  <si>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</si>
  <si>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</si>
  <si>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</si>
  <si>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</si>
  <si>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</si>
  <si>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</si>
  <si>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</si>
  <si>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</si>
  <si>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</si>
  <si>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</si>
  <si>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</si>
  <si>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</si>
  <si>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</si>
  <si>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</si>
  <si>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</si>
  <si>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</si>
  <si>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</si>
  <si>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</si>
  <si>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</si>
  <si>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</si>
  <si>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</si>
  <si>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</si>
  <si>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</si>
  <si>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</si>
  <si>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</si>
  <si>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</si>
  <si>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</si>
  <si>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</si>
  <si>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</si>
  <si>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</si>
  <si>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</si>
  <si>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</si>
  <si>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</si>
  <si>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</si>
  <si>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</si>
  <si>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</si>
  <si>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</si>
  <si>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</si>
  <si>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</si>
  <si>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</si>
  <si>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</si>
  <si>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</si>
  <si>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</si>
  <si>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</si>
  <si>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</si>
  <si>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</si>
  <si>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</si>
  <si>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</si>
  <si>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</si>
  <si>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</si>
  <si>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</si>
  <si>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</si>
  <si>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</si>
  <si>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</si>
  <si>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</si>
  <si>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</si>
  <si>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</si>
  <si>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</si>
  <si>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</si>
  <si>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</si>
  <si>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</si>
  <si>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</si>
  <si>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</si>
  <si>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</si>
  <si>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</si>
  <si>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</si>
  <si>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</si>
  <si>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</si>
  <si>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</si>
  <si>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</si>
  <si>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</si>
  <si>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</si>
  <si>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</si>
  <si>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</si>
  <si>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</si>
  <si>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</si>
  <si>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</si>
  <si>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</si>
  <si>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</si>
  <si>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</si>
  <si>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</si>
  <si>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</si>
  <si>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</si>
  <si>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</si>
  <si>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</si>
  <si>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</si>
  <si>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</si>
  <si>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</si>
  <si>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</si>
  <si>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</si>
  <si>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</si>
  <si>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</si>
  <si>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</si>
  <si>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</si>
  <si>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</si>
  <si>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</si>
  <si>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</si>
  <si>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</si>
  <si>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</si>
  <si>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</si>
  <si>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</si>
  <si>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</si>
  <si>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</si>
  <si>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</si>
  <si>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</si>
  <si>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</si>
  <si>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</si>
  <si>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</si>
  <si>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</si>
  <si>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</si>
  <si>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</si>
  <si>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</si>
  <si>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</si>
  <si>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</si>
  <si>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</si>
  <si>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</si>
  <si>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</si>
  <si>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</si>
  <si>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</si>
  <si>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</si>
  <si>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</si>
  <si>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</si>
  <si>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</si>
  <si>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</si>
  <si>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</si>
  <si>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</si>
  <si>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</si>
  <si>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</si>
  <si>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</si>
  <si>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</si>
  <si>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</si>
  <si>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</si>
  <si>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</si>
  <si>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</si>
  <si>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</si>
  <si>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</si>
  <si>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</si>
  <si>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</si>
  <si>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</si>
  <si>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</si>
  <si>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</si>
  <si>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</si>
  <si>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</si>
  <si>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</si>
  <si>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</si>
  <si>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</si>
  <si>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</si>
  <si>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</si>
  <si>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</si>
  <si>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</si>
  <si>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</si>
  <si>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</si>
  <si>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Robinson Estrella</t>
  </si>
  <si>
    <t>Mathias Tapia</t>
  </si>
  <si>
    <t>Fenix Toapanta</t>
  </si>
  <si>
    <t>El sistema deberá digitalizar y automatizar el registro de productos existentes</t>
  </si>
  <si>
    <t>El sistema deberá garantizar un modo de control de acceso</t>
  </si>
  <si>
    <t>El sistema deberá unificar y estandarizar catalogos y provedores</t>
  </si>
  <si>
    <t>El sistema deberá automatizar el ingreso de nuevas cantidades de productos ya registrados</t>
  </si>
  <si>
    <t>El sistema podrá registrar salidas con validaciones</t>
  </si>
  <si>
    <t>El sistema deberá generar reportes de clientes, productos y proveedores.</t>
  </si>
  <si>
    <t>El sistema podrá mejorar experiencia de usuario y reducir errores</t>
  </si>
  <si>
    <t>El sistema deberá recibir notificaciones y guardar registros de acciones</t>
  </si>
  <si>
    <t>Buscar interezador del proyecto</t>
  </si>
  <si>
    <t>Elaborar el problema principal</t>
  </si>
  <si>
    <t>Realizacion de los objetivos del proyecto</t>
  </si>
  <si>
    <t>Realizacion de el analizis FODA</t>
  </si>
  <si>
    <t>Preparar preguntas de la entrevista</t>
  </si>
  <si>
    <t>Realizacion de la primera entrevista</t>
  </si>
  <si>
    <t>Elaborar las historias de usuarios</t>
  </si>
  <si>
    <t>Elaborar la matriz de HU</t>
  </si>
  <si>
    <t>Elaboracion del perfil del proyecto</t>
  </si>
  <si>
    <t xml:space="preserve">Preparacion de los sprints </t>
  </si>
  <si>
    <t>Preparacion del primer sprint</t>
  </si>
  <si>
    <t>Realizacion de la caja blancla</t>
  </si>
  <si>
    <t>Realizacion de la caja negra</t>
  </si>
  <si>
    <t>Pruebas con el tester de validacion</t>
  </si>
  <si>
    <t>Presentacion de funcionalidad con el cliente</t>
  </si>
  <si>
    <t>Preparacion del segundo sprint</t>
  </si>
  <si>
    <t>Preparacion del tercer sprint</t>
  </si>
  <si>
    <t>Preparacion del  cuarto print</t>
  </si>
  <si>
    <t>Identificacion de lista de interesados</t>
  </si>
  <si>
    <t>Elaboracion Del problema del proyecto</t>
  </si>
  <si>
    <t>Elaboracionde los objetivos</t>
  </si>
  <si>
    <t>Analisis FODA del sistema de inventario</t>
  </si>
  <si>
    <t>Preparacion de entrevista</t>
  </si>
  <si>
    <t>Primera Entrevista al usuario</t>
  </si>
  <si>
    <t>Elaboracion de hisotrias de usuario</t>
  </si>
  <si>
    <t>Elaboracion de matriz de historias de usuario</t>
  </si>
  <si>
    <t xml:space="preserve">Creacion del perfil del proyecto </t>
  </si>
  <si>
    <t>Generacion del sprints</t>
  </si>
  <si>
    <t>Sprint 1</t>
  </si>
  <si>
    <t>El sisteam debe garantizar un modo de control de acceso</t>
  </si>
  <si>
    <t>El sistema debera digitalizar y automaizar proveedores y catalogos</t>
  </si>
  <si>
    <t xml:space="preserve">Caja blanca </t>
  </si>
  <si>
    <t>Caja Negra</t>
  </si>
  <si>
    <t>Prueba con tester</t>
  </si>
  <si>
    <t>Presentacion al cliente de sprint 1</t>
  </si>
  <si>
    <t>Sprint 2</t>
  </si>
  <si>
    <t>El sistema debera unificar y estandariza catalogos</t>
  </si>
  <si>
    <t>El sistema debera automatizar el ingreso de nuevas cantidades de productos ya registrados</t>
  </si>
  <si>
    <t>Presentacion al cliente de sprint 2</t>
  </si>
  <si>
    <t>Sprint 3</t>
  </si>
  <si>
    <t>El sistema debera registrar salidas con validaciones</t>
  </si>
  <si>
    <t xml:space="preserve">El sisteama debera generar reportas </t>
  </si>
  <si>
    <t>Presentacion al cliente de sprint 3</t>
  </si>
  <si>
    <t>Sprint 4</t>
  </si>
  <si>
    <t>El sistema podra mejorar experiencia en usuaio y reducir errores</t>
  </si>
  <si>
    <t>El sistema debera recibir notificaciones y guardar registro de acciones</t>
  </si>
  <si>
    <t>Presentacion al cliente de sprint 4</t>
  </si>
  <si>
    <t>Melany torres</t>
  </si>
  <si>
    <t xml:space="preserve">Grupo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</si>
</sst>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43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74" zoomScaleNormal="55" workbookViewId="0">
      <pane ySplit="4" topLeftCell="A5" activePane="bottomLeft" state="frozen"/>
      <selection pane="bottomLeft" activeCell="D28" sqref="D28:E28"/>
    </sheetView>
  </sheetViews>
  <sheetFormatPr baseColWidth="10" defaultColWidth="0" defaultRowHeight="14.4" zeroHeight="1" x14ac:dyDescent="0.3"/>
  <cols>
    <col min="1" max="2" width="2.5546875" style="2" customWidth="1"/>
    <col min="3" max="3" width="10.5546875" style="12" customWidth="1"/>
    <col min="4" max="5" width="15.5546875" style="12" customWidth="1"/>
    <col min="6" max="7" width="2.5546875" style="2" customWidth="1"/>
    <col min="8" max="8" width="10.5546875" style="12" customWidth="1"/>
    <col min="9" max="10" width="15.5546875" style="12" customWidth="1"/>
    <col min="11" max="12" width="2.5546875" style="2" customWidth="1"/>
    <col min="13" max="13" width="10.5546875" style="12" customWidth="1"/>
    <col min="14" max="15" width="15.5546875" style="12" customWidth="1"/>
    <col min="16" max="17" width="2.5546875" style="2" customWidth="1"/>
    <col min="18" max="18" width="10.5546875" style="12" customWidth="1"/>
    <col min="19" max="20" width="15.5546875" style="12" customWidth="1"/>
    <col min="21" max="22" width="2.5546875" style="2" customWidth="1"/>
    <col min="23" max="23" width="10.5546875" style="12" customWidth="1"/>
    <col min="24" max="25" width="15.5546875" style="12" customWidth="1"/>
    <col min="26" max="27" width="2.5546875" style="2" customWidth="1"/>
    <col min="28" max="28" width="10.5546875" style="12" customWidth="1"/>
    <col min="29" max="30" width="15.5546875" style="12" customWidth="1"/>
    <col min="31" max="32" width="2.5546875" style="2" customWidth="1"/>
    <col min="33" max="33" width="10.5546875" style="12" customWidth="1"/>
    <col min="34" max="35" width="15.5546875" style="12" customWidth="1"/>
    <col min="36" max="37" width="2.5546875" style="2" customWidth="1"/>
    <col min="38" max="38" width="10.5546875" style="12" customWidth="1"/>
    <col min="39" max="40" width="15.5546875" style="12" customWidth="1"/>
    <col min="41" max="42" width="2.5546875" style="2" customWidth="1"/>
    <col min="43" max="43" width="10.5546875" style="12" customWidth="1"/>
    <col min="44" max="45" width="15.5546875" style="12" customWidth="1"/>
    <col min="46" max="47" width="2.5546875" style="2" customWidth="1"/>
    <col min="48" max="48" width="10.5546875" style="12" customWidth="1"/>
    <col min="49" max="50" width="15.5546875" style="12" customWidth="1"/>
    <col min="51" max="52" width="2.5546875" style="2" customWidth="1"/>
    <col min="53" max="16384" width="10.88671875" style="2" hidden="1"/>
  </cols>
  <sheetData>
    <row r="1" spans="2:51" ht="15" thickBot="1" x14ac:dyDescent="0.35"/>
    <row r="2" spans="2:51" ht="15" thickBot="1" x14ac:dyDescent="0.35">
      <c r="B2" s="103" t="str">
        <f>Configura!$B$2</f>
        <v xml:space="preserve">                Tablero KANBAN v3 ©️            </v>
      </c>
      <c r="C2" s="103"/>
      <c r="D2" s="103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38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" thickBot="1" x14ac:dyDescent="0.35"/>
    <row r="4" spans="2:51" ht="21.6" thickBot="1" x14ac:dyDescent="0.35">
      <c r="B4" s="26">
        <v>1</v>
      </c>
      <c r="C4" s="106" t="str" cm="1">
        <f t="array" aca="1" ref="C4" ca="1">IFERROR(INDEX(Configura!$B$9:$B$18,B4)&amp;" ("&amp;SUMIF(misEstados,B4,misFiltros)&amp;" de "&amp;SUM(misFiltros)&amp;")","")</f>
        <v>POR HACER (4 de 38)</v>
      </c>
      <c r="D4" s="106"/>
      <c r="E4" s="106"/>
      <c r="F4" s="9" t="s">
        <v>0</v>
      </c>
      <c r="G4" s="25">
        <f>B4+1</f>
        <v>2</v>
      </c>
      <c r="H4" s="106" t="str" cm="1">
        <f t="array" aca="1" ref="H4" ca="1">IFERROR(INDEX(Configura!$B$9:$B$18,G4)&amp;" ("&amp;SUMIF(misEstados,G4,misFiltros)&amp;" de "&amp;SUM(misFiltros)&amp;")","")</f>
        <v>EN PROGRESO (1 de 38)</v>
      </c>
      <c r="I4" s="106"/>
      <c r="J4" s="106"/>
      <c r="K4" s="9" t="s">
        <v>0</v>
      </c>
      <c r="L4" s="25">
        <f>G4+1</f>
        <v>3</v>
      </c>
      <c r="M4" s="106" t="str" cm="1">
        <f t="array" aca="1" ref="M4" ca="1">IFERROR(INDEX(Configura!$B$9:$B$18,L4)&amp;" ("&amp;SUMIF(misEstados,L4,misFiltros)&amp;" de "&amp;SUM(misFiltros)&amp;")","")</f>
        <v>EN ESPERA (2 de 38)</v>
      </c>
      <c r="N4" s="106"/>
      <c r="O4" s="106"/>
      <c r="P4" s="9" t="s">
        <v>0</v>
      </c>
      <c r="Q4" s="25">
        <f>L4+1</f>
        <v>4</v>
      </c>
      <c r="R4" s="106" t="str" cm="1">
        <f t="array" aca="1" ref="R4" ca="1">IFERROR(INDEX(Configura!$B$9:$B$18,Q4)&amp;" ("&amp;SUMIF(misEstados,Q4,misFiltros)&amp;" de "&amp;SUM(misFiltros)&amp;")","")</f>
        <v>COMPLETADO (31 de 38)</v>
      </c>
      <c r="S4" s="106"/>
      <c r="T4" s="106"/>
      <c r="U4" s="9" t="s">
        <v>0</v>
      </c>
      <c r="V4" s="25">
        <f>Q4+1</f>
        <v>5</v>
      </c>
      <c r="W4" s="106" t="str" cm="1">
        <f t="array" aca="1" ref="W4" ca="1">IFERROR(INDEX(Configura!$B$9:$B$18,V4)&amp;" ("&amp;SUMIF(misEstados,V4,misFiltros)&amp;" de "&amp;SUM(misFiltros)&amp;")","")</f>
        <v>ARCHIVADO (0 de 38)</v>
      </c>
      <c r="X4" s="106"/>
      <c r="Y4" s="106"/>
      <c r="Z4" s="10" t="s">
        <v>0</v>
      </c>
      <c r="AA4" s="25">
        <f>V4+1</f>
        <v>6</v>
      </c>
      <c r="AB4" s="106" t="str" cm="1">
        <f t="array" aca="1" ref="AB4" ca="1">IFERROR(INDEX(Configura!$B$9:$B$18,AA4)&amp;" ("&amp;SUMIF(misEstados,AA4,misFiltros)&amp;" de "&amp;SUM(misFiltros)&amp;")","")</f>
        <v>POR HACER (0 de 38)</v>
      </c>
      <c r="AC4" s="106"/>
      <c r="AD4" s="106"/>
      <c r="AE4" s="10" t="s">
        <v>0</v>
      </c>
      <c r="AF4" s="25">
        <f>AA4+1</f>
        <v>7</v>
      </c>
      <c r="AG4" s="106" t="str" cm="1">
        <f t="array" aca="1" ref="AG4" ca="1">IFERROR(INDEX(Configura!$B$9:$B$18,AF4)&amp;" ("&amp;SUMIF(misEstados,AF4,misFiltros)&amp;" de "&amp;SUM(misFiltros)&amp;")","")</f>
        <v>EN PROGRESO (0 de 38)</v>
      </c>
      <c r="AH4" s="106"/>
      <c r="AI4" s="106"/>
      <c r="AJ4" s="10" t="s">
        <v>0</v>
      </c>
      <c r="AK4" s="25">
        <f>AF4+1</f>
        <v>8</v>
      </c>
      <c r="AL4" s="106" t="str" cm="1">
        <f t="array" aca="1" ref="AL4" ca="1">IFERROR(INDEX(Configura!$B$9:$B$18,AK4)&amp;" ("&amp;SUMIF(misEstados,AK4,misFiltros)&amp;" de "&amp;SUM(misFiltros)&amp;")","")</f>
        <v xml:space="preserve"> (0 de 38)</v>
      </c>
      <c r="AM4" s="106"/>
      <c r="AN4" s="106"/>
      <c r="AO4" s="10" t="s">
        <v>0</v>
      </c>
      <c r="AP4" s="25">
        <f>AK4+1</f>
        <v>9</v>
      </c>
      <c r="AQ4" s="106" t="str" cm="1">
        <f t="array" aca="1" ref="AQ4" ca="1">IFERROR(INDEX(Configura!$B$9:$B$18,AP4)&amp;" ("&amp;SUMIF(misEstados,AP4,misFiltros)&amp;" de "&amp;SUM(misFiltros)&amp;")","")</f>
        <v xml:space="preserve"> (0 de 38)</v>
      </c>
      <c r="AR4" s="106"/>
      <c r="AS4" s="106"/>
      <c r="AT4" s="10" t="s">
        <v>0</v>
      </c>
      <c r="AU4" s="25">
        <f>AP4+1</f>
        <v>10</v>
      </c>
      <c r="AV4" s="106" t="str" cm="1">
        <f t="array" aca="1" ref="AV4" ca="1">IFERROR(INDEX(Configura!$B$9:$B$18,AU4)&amp;" ("&amp;SUMIF(misEstados,AU4,misFiltros)&amp;" de "&amp;SUM(misFiltros)&amp;")","")</f>
        <v xml:space="preserve"> (0 de 38)</v>
      </c>
      <c r="AW4" s="106"/>
      <c r="AX4" s="106"/>
      <c r="AY4" s="10" t="s">
        <v>0</v>
      </c>
    </row>
    <row r="5" spans="2:51" ht="15" thickTop="1" x14ac:dyDescent="0.3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3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>Tarea 38:</v>
      </c>
      <c r="D6" s="104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>Presentacion al cliente de sprint 4</v>
      </c>
      <c r="E6" s="104" t="e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>#VALUE!</v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>Tarea 32:</v>
      </c>
      <c r="I6" s="104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>Sprint 4</v>
      </c>
      <c r="J6" s="104" t="e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>#VALUE!</v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>Tarea 34:</v>
      </c>
      <c r="N6" s="104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>El sistema debera recibir notificaciones y guardar registro de acciones</v>
      </c>
      <c r="O6" s="104" t="e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>#VALUE!</v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31:</v>
      </c>
      <c r="S6" s="104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Presentacion al cliente de sprint 3</v>
      </c>
      <c r="T6" s="104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4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4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4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4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4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4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4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4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4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4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4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4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3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>Descripción:</v>
      </c>
      <c r="D7" s="104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>Presentacion de funcionalidad con el cliente</v>
      </c>
      <c r="E7" s="104" t="e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>#VALUE!</v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>Descripción:</v>
      </c>
      <c r="I7" s="104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>Preparacion del  cuarto print</v>
      </c>
      <c r="J7" s="104" t="e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>#VALUE!</v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>Descripción:</v>
      </c>
      <c r="N7" s="104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>El sistema deberá recibir notificaciones y guardar registros de acciones</v>
      </c>
      <c r="O7" s="104" t="e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>#VALUE!</v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4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>Presentacion de funcionalidad con el cliente</v>
      </c>
      <c r="T7" s="104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4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4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4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4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4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4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4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4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4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4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4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4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3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>Inicio:</v>
      </c>
      <c r="D8" s="104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>45869</v>
      </c>
      <c r="E8" s="104" t="e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>#VALUE!</v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>Inicio:</v>
      </c>
      <c r="I8" s="104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>0</v>
      </c>
      <c r="J8" s="104" t="e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>#VALUE!</v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>Inicio:</v>
      </c>
      <c r="N8" s="104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>45859</v>
      </c>
      <c r="O8" s="104" t="e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>#VALUE!</v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4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45857</v>
      </c>
      <c r="T8" s="104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4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4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4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4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4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4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4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4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4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4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4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4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3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>Previsto:</v>
      </c>
      <c r="D9" s="104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>45869</v>
      </c>
      <c r="E9" s="104" t="e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>#VALUE!</v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>Previsto:</v>
      </c>
      <c r="I9" s="104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>0</v>
      </c>
      <c r="J9" s="104" t="e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>#VALUE!</v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>Previsto:</v>
      </c>
      <c r="N9" s="104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>45865</v>
      </c>
      <c r="O9" s="104" t="e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>#VALUE!</v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4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45857</v>
      </c>
      <c r="T9" s="104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4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4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4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4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4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4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4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4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4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4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4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4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3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>Final:</v>
      </c>
      <c r="D10" s="104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>45869</v>
      </c>
      <c r="E10" s="104" t="e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>#VALUE!</v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>Final:</v>
      </c>
      <c r="I10" s="104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>0</v>
      </c>
      <c r="J10" s="104" t="e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>#VALUE!</v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>Final:</v>
      </c>
      <c r="N10" s="104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>45863</v>
      </c>
      <c r="O10" s="104" t="e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>#VALUE!</v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4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45857</v>
      </c>
      <c r="T10" s="104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4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4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4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4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4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4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4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4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4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4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4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4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3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>Duración:</v>
      </c>
      <c r="D11" s="104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>1 días</v>
      </c>
      <c r="E11" s="104" t="e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>#VALUE!</v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>Duración:</v>
      </c>
      <c r="I11" s="104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4" t="e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>#VALUE!</v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>Duración:</v>
      </c>
      <c r="N11" s="104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>5 días</v>
      </c>
      <c r="O11" s="104" t="e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>#VALUE!</v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4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4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4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4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4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4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4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4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4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4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4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4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4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4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3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>Retraso:</v>
      </c>
      <c r="D12" s="104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>0 días</v>
      </c>
      <c r="E12" s="104" t="e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>#VALUE!</v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>Retraso:</v>
      </c>
      <c r="I12" s="104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4" t="e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>#VALUE!</v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>Retraso:</v>
      </c>
      <c r="N12" s="104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>0 días</v>
      </c>
      <c r="O12" s="104" t="e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>#VALUE!</v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4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4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4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4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4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4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4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4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4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4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4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4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4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4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3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4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4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4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4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4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4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/>
      </c>
      <c r="S13" s="104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/>
      </c>
      <c r="T13" s="104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4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4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4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4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4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4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4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4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4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4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4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4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3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4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4" t="e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>#VALUE!</v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4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4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4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4" t="e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>#VALUE!</v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4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4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4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4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4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4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4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4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4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4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4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4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4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4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3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>Tarea 37:</v>
      </c>
      <c r="D15" s="104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>Prueba con tester</v>
      </c>
      <c r="E15" s="104" t="e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>#VALUE!</v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4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4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>Tarea 33:</v>
      </c>
      <c r="N15" s="104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>El sistema podra mejorar experiencia en usuaio y reducir errores</v>
      </c>
      <c r="O15" s="104" t="e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>#VALUE!</v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30:</v>
      </c>
      <c r="S15" s="104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Prueba con tester</v>
      </c>
      <c r="T15" s="104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4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4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4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4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4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4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4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4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4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4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4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4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3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>Descripción:</v>
      </c>
      <c r="D16" s="104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>Pruebas con el tester de validacion</v>
      </c>
      <c r="E16" s="104" t="e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>#VALUE!</v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4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4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>Descripción:</v>
      </c>
      <c r="N16" s="104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>El sistema podrá mejorar experiencia de usuario y reducir errores</v>
      </c>
      <c r="O16" s="104" t="e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>#VALUE!</v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4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Pruebas con el tester de validacion</v>
      </c>
      <c r="T16" s="104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4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4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4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4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4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4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4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4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4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4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4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4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3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>Inicio:</v>
      </c>
      <c r="D17" s="104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>45868</v>
      </c>
      <c r="E17" s="104" t="e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>#VALUE!</v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4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4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>Inicio:</v>
      </c>
      <c r="N17" s="104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>45859</v>
      </c>
      <c r="O17" s="104" t="e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>#VALUE!</v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4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45856</v>
      </c>
      <c r="T17" s="104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4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4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4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4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4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4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4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4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4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4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4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4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3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>Previsto:</v>
      </c>
      <c r="D18" s="104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>45868</v>
      </c>
      <c r="E18" s="104" t="e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>#VALUE!</v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4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4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>Previsto:</v>
      </c>
      <c r="N18" s="104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>45865</v>
      </c>
      <c r="O18" s="104" t="e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>#VALUE!</v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4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45856</v>
      </c>
      <c r="T18" s="104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4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4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4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4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4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4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4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4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4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4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4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4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3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>Final:</v>
      </c>
      <c r="D19" s="104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>45868</v>
      </c>
      <c r="E19" s="104" t="e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>#VALUE!</v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4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4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>Final:</v>
      </c>
      <c r="N19" s="104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>45863</v>
      </c>
      <c r="O19" s="104" t="e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>#VALUE!</v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4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45856</v>
      </c>
      <c r="T19" s="104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4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4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4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4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4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4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4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4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4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4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4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4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3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>Duración:</v>
      </c>
      <c r="D20" s="104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>1 días</v>
      </c>
      <c r="E20" s="104" t="e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>#VALUE!</v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4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4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>Duración:</v>
      </c>
      <c r="N20" s="104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>5 días</v>
      </c>
      <c r="O20" s="104" t="e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>#VALUE!</v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4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4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4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4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4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4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4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4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4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4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4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4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4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4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3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>Retraso:</v>
      </c>
      <c r="D21" s="104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>0 días</v>
      </c>
      <c r="E21" s="104" t="e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>#VALUE!</v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4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4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>Retraso:</v>
      </c>
      <c r="N21" s="104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>0 días</v>
      </c>
      <c r="O21" s="104" t="e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>#VALUE!</v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4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4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4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4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4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4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4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4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4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4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4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4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4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4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3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4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4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4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4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4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4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/>
      </c>
      <c r="S22" s="104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/>
      </c>
      <c r="T22" s="104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4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4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4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4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4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4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4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4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4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4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4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4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3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4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4" t="e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>#VALUE!</v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4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4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4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4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4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4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4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4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4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4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4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4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4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4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4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4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4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4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3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>Tarea 36:</v>
      </c>
      <c r="D24" s="104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>Caja Negra</v>
      </c>
      <c r="E24" s="104" t="e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>#VALUE!</v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4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4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4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4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29:</v>
      </c>
      <c r="S24" s="104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Caja Negra</v>
      </c>
      <c r="T24" s="104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4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4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4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4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4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4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4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4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4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4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4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4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3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>Descripción:</v>
      </c>
      <c r="D25" s="104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>Realizacion de la caja negra</v>
      </c>
      <c r="E25" s="104" t="e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>#VALUE!</v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4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4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4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4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4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Realizacion de la caja negra</v>
      </c>
      <c r="T25" s="104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4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4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4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4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4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4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4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4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4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4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4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4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3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>Inicio:</v>
      </c>
      <c r="D26" s="104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>45867</v>
      </c>
      <c r="E26" s="104" t="e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>#VALUE!</v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4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4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4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4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4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45856</v>
      </c>
      <c r="T26" s="104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4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4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4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4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4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4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4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4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4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4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4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4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3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>Previsto:</v>
      </c>
      <c r="D27" s="104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>45867</v>
      </c>
      <c r="E27" s="104" t="e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>#VALUE!</v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4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4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4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4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4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45856</v>
      </c>
      <c r="T27" s="104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4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4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4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4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4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4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4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4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4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4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4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4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3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>Final:</v>
      </c>
      <c r="D28" s="104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>45867</v>
      </c>
      <c r="E28" s="104" t="e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>#VALUE!</v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4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4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4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4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4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45856</v>
      </c>
      <c r="T28" s="104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4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4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4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4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4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4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4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4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4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4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4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4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3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>Duración:</v>
      </c>
      <c r="D29" s="104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>1 días</v>
      </c>
      <c r="E29" s="104" t="e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>#VALUE!</v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4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4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4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4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4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4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4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4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4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4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4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4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4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4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4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4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4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4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3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>Retraso:</v>
      </c>
      <c r="D30" s="104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>0 días</v>
      </c>
      <c r="E30" s="104" t="e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>#VALUE!</v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4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4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4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4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4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4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4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4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4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4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4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4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4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4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4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4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4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4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3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4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4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4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4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4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4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/>
      </c>
      <c r="S31" s="104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/>
      </c>
      <c r="T31" s="104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4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4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4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4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4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4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4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4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4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4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4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4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3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4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4" t="e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>#VALUE!</v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4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4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4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4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4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4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4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4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4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4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4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4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4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4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4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4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4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4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3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>Tarea 35:</v>
      </c>
      <c r="D33" s="104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 xml:space="preserve">Caja blanca </v>
      </c>
      <c r="E33" s="104" t="e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>#VALUE!</v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4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4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4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4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28:</v>
      </c>
      <c r="S33" s="104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 xml:space="preserve">Caja blanca </v>
      </c>
      <c r="T33" s="104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4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4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4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4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4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4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4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4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4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4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4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4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3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>Descripción:</v>
      </c>
      <c r="D34" s="104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>Realizacion de la caja blancla</v>
      </c>
      <c r="E34" s="104" t="e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>#VALUE!</v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4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4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4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4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4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Realizacion de la caja blancla</v>
      </c>
      <c r="T34" s="104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4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4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4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4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4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4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4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4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4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4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4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4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3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>Inicio:</v>
      </c>
      <c r="D35" s="104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>45865</v>
      </c>
      <c r="E35" s="104" t="e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>#VALUE!</v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4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4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4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4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4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45856</v>
      </c>
      <c r="T35" s="104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4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4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4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4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4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4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4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4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4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4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4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4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3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>Previsto:</v>
      </c>
      <c r="D36" s="104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>45865</v>
      </c>
      <c r="E36" s="104" t="e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>#VALUE!</v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4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4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4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4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4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45856</v>
      </c>
      <c r="T36" s="104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4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4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4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4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4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4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4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4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4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4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4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4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3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>Final:</v>
      </c>
      <c r="D37" s="104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>45865</v>
      </c>
      <c r="E37" s="104" t="e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>#VALUE!</v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4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4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4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4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4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45856</v>
      </c>
      <c r="T37" s="104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4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4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4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4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4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4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4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4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4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4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4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4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3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>Duración:</v>
      </c>
      <c r="D38" s="104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>1 días</v>
      </c>
      <c r="E38" s="104" t="e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>#VALUE!</v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4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4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4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4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4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4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4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4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4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4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4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4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4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4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4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4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4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4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3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>Retraso:</v>
      </c>
      <c r="D39" s="104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>0 días</v>
      </c>
      <c r="E39" s="104" t="e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>#VALUE!</v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4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4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4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4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4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4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4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4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4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4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4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4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4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4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4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4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4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4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3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4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4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4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4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4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4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/>
      </c>
      <c r="S40" s="104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/>
      </c>
      <c r="T40" s="104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4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4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4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4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4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4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4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4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4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4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4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4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3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4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4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4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4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4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4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4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4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4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4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4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4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4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4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4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4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4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4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4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4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3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4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4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4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4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4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4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27:</v>
      </c>
      <c r="S42" s="104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 xml:space="preserve">El sisteama debera generar reportas </v>
      </c>
      <c r="T42" s="104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4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4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4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4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4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4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4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4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4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4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4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4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3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4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4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4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4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4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4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4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El sistema deberá generar reportes de clientes, productos y proveedores.</v>
      </c>
      <c r="T43" s="104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4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4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4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4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4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4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4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4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4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4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4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4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3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4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4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4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4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4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4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4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45853</v>
      </c>
      <c r="T44" s="104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4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4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4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4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4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4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4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4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4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4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4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4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3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4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4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4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4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4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4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4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45857</v>
      </c>
      <c r="T45" s="104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4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4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4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4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4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4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4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4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4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4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4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4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3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4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4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4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4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4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4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4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45856</v>
      </c>
      <c r="T46" s="104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4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4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4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4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4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4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4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4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4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4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4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4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3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4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4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4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4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4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4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4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4 días</v>
      </c>
      <c r="T47" s="104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4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4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4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4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4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4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4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4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4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4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4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4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3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4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4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4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4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4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4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4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4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4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4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4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4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4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4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4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4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4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4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4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4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3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4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4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4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4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4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4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/>
      </c>
      <c r="S49" s="104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/>
      </c>
      <c r="T49" s="104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4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4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4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4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4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4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4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4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4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4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4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4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3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4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4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4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4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4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4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4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4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4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4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4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4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4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4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4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4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4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4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4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4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3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4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4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4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4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4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4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26:</v>
      </c>
      <c r="S51" s="104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El sistema debera registrar salidas con validaciones</v>
      </c>
      <c r="T51" s="104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4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4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4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4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4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4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4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4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4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4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4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4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3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4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4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4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4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4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4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4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El sistema podrá registrar salidas con validaciones</v>
      </c>
      <c r="T52" s="104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4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4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4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4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4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4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4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4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4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4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4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4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3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4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4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4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4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4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4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4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45853</v>
      </c>
      <c r="T53" s="104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4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4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4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4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4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4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4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4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4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4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4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4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3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4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4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4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4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4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4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4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45857</v>
      </c>
      <c r="T54" s="104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4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4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4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4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4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4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4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4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4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4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4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4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3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4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4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4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4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4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4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4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45856</v>
      </c>
      <c r="T55" s="104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4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4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4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4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4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4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4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4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4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4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4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4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3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4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4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4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4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4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4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4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4 días</v>
      </c>
      <c r="T56" s="104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4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4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4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4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4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4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4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4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4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4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4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4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3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4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4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4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4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4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4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4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4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4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4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4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4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4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4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4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4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4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4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4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4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3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4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4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4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4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4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4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/>
      </c>
      <c r="S58" s="104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/>
      </c>
      <c r="T58" s="104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4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4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4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4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4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4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4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4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4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4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4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4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3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4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4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4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4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4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4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4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4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4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4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4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4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4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4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4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4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4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4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4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4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3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4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4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4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4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4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4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25:</v>
      </c>
      <c r="S60" s="104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Sprint 3</v>
      </c>
      <c r="T60" s="104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4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4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4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4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4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4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4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4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4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4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4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4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3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4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4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4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4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4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4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4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Preparacion del tercer sprint</v>
      </c>
      <c r="T61" s="104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4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4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4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4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4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4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4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4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4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4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4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4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3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4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4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4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4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4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4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4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0</v>
      </c>
      <c r="T62" s="104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4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4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4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4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4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4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4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4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4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4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4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4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3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4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4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4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4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4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4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4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0</v>
      </c>
      <c r="T63" s="104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4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4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4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4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4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4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4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4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4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4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4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4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3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4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4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4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4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4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4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4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0</v>
      </c>
      <c r="T64" s="104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4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4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4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4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4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4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4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4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4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4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4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4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3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4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4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4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4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4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4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4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/>
      </c>
      <c r="T65" s="104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4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4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4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4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4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4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4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4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4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4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4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4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3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4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4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4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4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4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4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4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/>
      </c>
      <c r="T66" s="104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4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4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4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4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4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4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4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4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4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4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4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4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3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4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4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4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4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4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4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/>
      </c>
      <c r="S67" s="104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/>
      </c>
      <c r="T67" s="104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4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4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4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4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4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4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4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4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4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4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4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4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3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4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4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4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4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4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4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4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4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4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4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4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4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4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4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4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4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4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4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4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4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3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4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4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4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4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4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4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24:</v>
      </c>
      <c r="S69" s="104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Presentacion al cliente de sprint 2</v>
      </c>
      <c r="T69" s="104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4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4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4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4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4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4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4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4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4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4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4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4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3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4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4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4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4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4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4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4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Presentacion de funcionalidad con el cliente</v>
      </c>
      <c r="T70" s="104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4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4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4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4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4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4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4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4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4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4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4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4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3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4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4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4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4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4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4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4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45852</v>
      </c>
      <c r="T71" s="104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4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4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4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4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4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4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4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4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4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4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4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4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3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4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4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4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4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4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4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4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45852</v>
      </c>
      <c r="T72" s="104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4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4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4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4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4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4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4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4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4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4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4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4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3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4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4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4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4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4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4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4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45852</v>
      </c>
      <c r="T73" s="104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4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4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4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4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4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4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4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4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4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4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4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4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3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4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4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4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4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4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4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4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4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4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4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4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4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4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4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4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4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4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4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4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4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3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4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4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4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4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4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4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4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4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4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4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4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4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4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4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4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4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4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4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4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4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3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4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4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4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4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4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4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/>
      </c>
      <c r="S76" s="104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/>
      </c>
      <c r="T76" s="104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4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4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4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4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4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4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4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4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4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4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4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4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3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4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4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4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4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4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4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4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4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4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4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4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4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4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4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4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4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4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4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4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4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3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4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4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4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4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4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4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23:</v>
      </c>
      <c r="S78" s="104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Prueba con tester</v>
      </c>
      <c r="T78" s="104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4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4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4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4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4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4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4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4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4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4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4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4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3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4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4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4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4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4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4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4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Pruebas con el tester de validacion</v>
      </c>
      <c r="T79" s="104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4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4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4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4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4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4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4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4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4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4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4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4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3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4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4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4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4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4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4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4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45852</v>
      </c>
      <c r="T80" s="104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4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4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4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4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4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4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4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4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4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4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4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4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3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4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4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4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4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4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4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4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45852</v>
      </c>
      <c r="T81" s="104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4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4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4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4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4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4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4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4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4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4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4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4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3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4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4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4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4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4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4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4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45852</v>
      </c>
      <c r="T82" s="104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4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4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4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4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4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4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4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4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4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4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4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4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3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4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4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4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4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4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4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4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4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4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4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4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4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4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4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4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4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4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4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4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4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3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4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4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4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4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4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4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4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4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4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4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4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4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4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4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4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4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4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4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4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4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3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4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4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4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4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4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4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/>
      </c>
      <c r="S85" s="104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/>
      </c>
      <c r="T85" s="104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4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4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4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4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4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4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4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4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4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4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4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4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3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4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4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4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4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4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4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4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4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4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4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4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4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4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4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4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4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4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4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4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4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3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4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4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4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4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4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4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22:</v>
      </c>
      <c r="S87" s="104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Caja Negra</v>
      </c>
      <c r="T87" s="104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4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4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4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4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4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4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4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4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4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4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4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4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3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4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4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4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4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4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4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4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Realizacion de la caja negra</v>
      </c>
      <c r="T88" s="104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4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4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4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4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4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4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4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4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4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4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4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4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3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4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4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4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4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4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4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4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45851</v>
      </c>
      <c r="T89" s="104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4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4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4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4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4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4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4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4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4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4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4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4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3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4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4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4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4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4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4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4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45851</v>
      </c>
      <c r="T90" s="104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4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4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4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4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4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4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4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4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4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4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4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4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3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4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4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4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4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4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4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4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45851</v>
      </c>
      <c r="T91" s="104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4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4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4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4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4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4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4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4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4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4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4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4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3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4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4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4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4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4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4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4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4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4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4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4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4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4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4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4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4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4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4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4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4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3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4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4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4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4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4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4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4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4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4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4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4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4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4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4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4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4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4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4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4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4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3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4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4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4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4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4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4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4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4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4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4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4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4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4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4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4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4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4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4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4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4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3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4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4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4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4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4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4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4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4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4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4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4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4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4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4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4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4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4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4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4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4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3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4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4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4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4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4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4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21:</v>
      </c>
      <c r="S96" s="104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 xml:space="preserve">Caja blanca </v>
      </c>
      <c r="T96" s="104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4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4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4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4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4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4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4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4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4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4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4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4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3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4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4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4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4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4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4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4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Realizacion de la caja blancla</v>
      </c>
      <c r="T97" s="104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4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4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4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4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4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4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4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4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4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4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4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4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3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4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4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4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4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4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4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4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45851</v>
      </c>
      <c r="T98" s="104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4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4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4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4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4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4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4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4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4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4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4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4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3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4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4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4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4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4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4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4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45851</v>
      </c>
      <c r="T99" s="104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4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4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4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4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4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4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4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4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4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4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4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4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3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4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4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4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4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4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4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4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45851</v>
      </c>
      <c r="T100" s="104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4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4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4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4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4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4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4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4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4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4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4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4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3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4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4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4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4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4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4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4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4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4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4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4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4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4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4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4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4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4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4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4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4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3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4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4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4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4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4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4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4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4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4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4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4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4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4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4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4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4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4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4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4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4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3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4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4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4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4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4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4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4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4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4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4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4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4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4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4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4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4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4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4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4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4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3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4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4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4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4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4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4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4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4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4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4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4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4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4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4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4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4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4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4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4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4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3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4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4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4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4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4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4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20:</v>
      </c>
      <c r="S105" s="104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El sistema debera automatizar el ingreso de nuevas cantidades de productos ya registrados</v>
      </c>
      <c r="T105" s="104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4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4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4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4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4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4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4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4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4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4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4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4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3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4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4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4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4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4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4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4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El sistema deberá automatizar el ingreso de nuevas cantidades de productos ya registrados</v>
      </c>
      <c r="T106" s="104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4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4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4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4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4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4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4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4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4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4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4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4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3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4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4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4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4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4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4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4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45845</v>
      </c>
      <c r="T107" s="104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4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4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4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4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4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4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4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4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4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4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4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4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3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4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4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4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4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4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4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4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45851</v>
      </c>
      <c r="T108" s="104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4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4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4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4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4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4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4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4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4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4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4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4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3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4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4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4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4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4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4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4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45849</v>
      </c>
      <c r="T109" s="104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4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4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4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4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4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4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4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4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4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4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4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4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3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4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4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4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4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4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4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4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5 días</v>
      </c>
      <c r="T110" s="104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4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4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4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4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4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4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4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4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4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4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4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4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3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4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4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4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4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4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4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4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4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4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4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4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4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4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4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4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4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4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4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4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4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3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4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4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4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4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4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4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4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4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4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4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4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4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4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4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4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4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4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4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4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4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3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4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4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4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4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4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4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4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4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4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4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4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4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4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4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4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4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4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4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4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4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3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4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4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4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4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4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4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19:</v>
      </c>
      <c r="S114" s="104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 sistema debera unificar y estandariza catalogos</v>
      </c>
      <c r="T114" s="104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4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4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4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4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4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4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4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4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4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4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4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4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3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4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4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4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4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4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4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4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El sistema deberá unificar y estandarizar catalogos y provedores</v>
      </c>
      <c r="T115" s="104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4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4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4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4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4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4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4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4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4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4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4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4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3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4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4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4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4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4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4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4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45845</v>
      </c>
      <c r="T116" s="104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4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4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4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4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4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4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4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4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4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4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4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4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3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4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4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4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4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4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4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4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45851</v>
      </c>
      <c r="T117" s="104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4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4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4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4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4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4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4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4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4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4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4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4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3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4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4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4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4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4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4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4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45849</v>
      </c>
      <c r="T118" s="104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4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4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4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4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4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4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4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4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4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4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4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4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3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4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4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4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4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4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4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4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5 días</v>
      </c>
      <c r="T119" s="104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4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4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4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4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4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4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4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4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4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4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4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4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3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4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4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4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4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4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4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4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4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4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4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4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4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4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4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4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4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4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4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4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4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3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4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4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4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4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4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4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4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4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4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4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4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4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4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4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4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4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4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4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4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4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3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4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4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4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4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4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4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4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4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4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4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4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4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4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4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4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4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4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4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4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4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3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4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4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4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4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4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4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18:</v>
      </c>
      <c r="S123" s="104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Sprint 2</v>
      </c>
      <c r="T123" s="104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4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4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4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4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4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4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4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4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4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4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4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4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3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4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4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4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4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4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4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4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Preparacion del segundo sprint</v>
      </c>
      <c r="T124" s="104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4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4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4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4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4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4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4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4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4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4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4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4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3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4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4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4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4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4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4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4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0</v>
      </c>
      <c r="T125" s="104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4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4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4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4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4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4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4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4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4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4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4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4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3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4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4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4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4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4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4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4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0</v>
      </c>
      <c r="T126" s="104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4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4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4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4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4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4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4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4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4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4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4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4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3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4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4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4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4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4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4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4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0</v>
      </c>
      <c r="T127" s="104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4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4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4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4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4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4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4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4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4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4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4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4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3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4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4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4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4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4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4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4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4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4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4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4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4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4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4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4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4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4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4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4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4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3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4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4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4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4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4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4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4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4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4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4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4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4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4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4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4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4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4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4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4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4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3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4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4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4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4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4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4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4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4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4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4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4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4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4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4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4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4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4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4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4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4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3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4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4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4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4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4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4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4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4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4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4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4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4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4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4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4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4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4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4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4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4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3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4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4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4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4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4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4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17:</v>
      </c>
      <c r="S132" s="104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Presentacion al cliente de sprint 1</v>
      </c>
      <c r="T132" s="104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4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4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4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4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4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4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4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4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4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4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4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4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3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4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4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4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4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4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4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4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Presentacion de funcionalidad con el cliente</v>
      </c>
      <c r="T133" s="104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4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4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4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4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4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4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4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4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4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4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4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4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3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4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4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4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4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4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4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4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45833</v>
      </c>
      <c r="T134" s="104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4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4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4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4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4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4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4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4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4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4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4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4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3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4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4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4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4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4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4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4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45833</v>
      </c>
      <c r="T135" s="104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4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4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4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4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4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4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4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4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4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4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4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4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3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4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4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4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4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4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4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4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45833</v>
      </c>
      <c r="T136" s="104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4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4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4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4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4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4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4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4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4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4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4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4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3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4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4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4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4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4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4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4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4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4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4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4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4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4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4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4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4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4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4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4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4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3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4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4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4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4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4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4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4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4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4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4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4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4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4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4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4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4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4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4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4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4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3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4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4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4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4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4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4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4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4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4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4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4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4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4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4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4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4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4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4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4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4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3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4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4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4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4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4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4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4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4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4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4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4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4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4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4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4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4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4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4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4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4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3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4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4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4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4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4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4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16:</v>
      </c>
      <c r="S141" s="104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Prueba con tester</v>
      </c>
      <c r="T141" s="104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4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4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4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4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4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4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4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4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4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4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4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4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3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4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4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4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4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4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4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4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Pruebas con el tester de validacion</v>
      </c>
      <c r="T142" s="104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4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4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4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4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4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4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4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4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4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4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4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4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3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4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4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4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4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4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4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4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45828</v>
      </c>
      <c r="T143" s="104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4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4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4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4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4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4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4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4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4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4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4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4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3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4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4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4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4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4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4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4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45828</v>
      </c>
      <c r="T144" s="104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4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4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4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4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4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4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4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4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4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4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4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4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3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4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4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4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4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4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4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4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45828</v>
      </c>
      <c r="T145" s="104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4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4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4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4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4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4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4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4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4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4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4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4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3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4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4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4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4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4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4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4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4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4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4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4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4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4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4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4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4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4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4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4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4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3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4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4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4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4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4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4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4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4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4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4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4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4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4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4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4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4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4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4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4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4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3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4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4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4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4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4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4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4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4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4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4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4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4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4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4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4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4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4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4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4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4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3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4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4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4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4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4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4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4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4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4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4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4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4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4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4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4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4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4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4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4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4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3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4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4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4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4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4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4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15:</v>
      </c>
      <c r="S150" s="104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Caja Negra</v>
      </c>
      <c r="T150" s="104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4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4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4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4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4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4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4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4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4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4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4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4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3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4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4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4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4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4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4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4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Realizacion de la caja negra</v>
      </c>
      <c r="T151" s="104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4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4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4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4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4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4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4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4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4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4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4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4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3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4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4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4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4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4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4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4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45826</v>
      </c>
      <c r="T152" s="104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4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4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4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4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4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4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4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4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4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4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4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4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3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4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4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4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4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4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4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4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45826</v>
      </c>
      <c r="T153" s="104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4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4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4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4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4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4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4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4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4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4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4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4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3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4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4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4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4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4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4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4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45826</v>
      </c>
      <c r="T154" s="104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4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4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4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4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4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4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4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4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4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4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4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4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3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4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4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4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4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4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4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4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4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4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4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4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4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4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4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4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4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4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4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4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4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3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4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4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4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4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4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4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4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4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4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4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4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4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4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4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4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4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4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4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4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4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3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4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4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4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4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4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4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4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4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4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4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4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4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4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4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4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4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4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4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4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4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3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4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4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4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4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4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4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4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4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4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4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4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4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4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4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4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4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4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4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4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4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3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4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4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4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4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4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4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14:</v>
      </c>
      <c r="S159" s="104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 xml:space="preserve">Caja blanca </v>
      </c>
      <c r="T159" s="104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4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4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4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4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4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4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4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4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4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4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4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4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3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4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4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4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4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4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4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4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>Realizacion de la caja blancla</v>
      </c>
      <c r="T160" s="104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4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4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4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4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4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4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4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4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4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4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4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4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3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4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4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4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4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4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4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4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45826</v>
      </c>
      <c r="T161" s="104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4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4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4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4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4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4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4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4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4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4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4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4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3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4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4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4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4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4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4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4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45826</v>
      </c>
      <c r="T162" s="104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4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4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4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4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4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4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4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4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4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4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4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4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3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4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4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4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4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4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4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4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45826</v>
      </c>
      <c r="T163" s="104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4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4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4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4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4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4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4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4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4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4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4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4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3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4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4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4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4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4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4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4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 días</v>
      </c>
      <c r="T164" s="104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4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4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4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4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4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4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4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4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4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4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4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4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3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4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4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4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4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4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4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4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4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4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4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4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4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4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4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4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4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4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4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4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4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3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4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4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4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4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4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4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4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4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4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4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4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4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4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4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4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4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4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4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4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4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3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4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4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4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4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4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4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4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4" t="e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>#VALUE!</v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4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4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4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4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4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4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4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4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4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4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4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4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3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4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4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4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4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4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4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>Tarea 13:</v>
      </c>
      <c r="S168" s="104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>El sistema debera digitalizar y automaizar proveedores y catalogos</v>
      </c>
      <c r="T168" s="104" t="e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>#VALUE!</v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4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4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4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4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4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4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4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4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4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4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4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4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3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4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4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4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4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4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4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>Descripción:</v>
      </c>
      <c r="S169" s="104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>El sistema deberá digitalizar y automatizar el registro de productos existentes</v>
      </c>
      <c r="T169" s="104" t="e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>#VALUE!</v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4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4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4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4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4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4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4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4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4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4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4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4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3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4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4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4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4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4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4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>Inicio:</v>
      </c>
      <c r="S170" s="104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>45822</v>
      </c>
      <c r="T170" s="104" t="e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>#VALUE!</v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4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4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4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4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4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4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4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4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4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4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4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4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3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4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4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4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4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4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4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>Previsto:</v>
      </c>
      <c r="S171" s="104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>45824</v>
      </c>
      <c r="T171" s="104" t="e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>#VALUE!</v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4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4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4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4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4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4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4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4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4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4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4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4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3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4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4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4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4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4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4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>Final:</v>
      </c>
      <c r="S172" s="104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>45824</v>
      </c>
      <c r="T172" s="104" t="e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>#VALUE!</v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4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4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4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4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4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4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4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4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4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4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4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4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3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4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4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4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4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4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4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>Duración:</v>
      </c>
      <c r="S173" s="104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>3 días</v>
      </c>
      <c r="T173" s="104" t="e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>#VALUE!</v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4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4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4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4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4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4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4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4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4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4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4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4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3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4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4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4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4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4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4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>Retraso:</v>
      </c>
      <c r="S174" s="104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>0 días</v>
      </c>
      <c r="T174" s="104" t="e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>#VALUE!</v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4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4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4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4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4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4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4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4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4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4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4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4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3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4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4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4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4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4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4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4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4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4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4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4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4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4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4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4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4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4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4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4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4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3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4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4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4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4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4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4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4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4" t="e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>#VALUE!</v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4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4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4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4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4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4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4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4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4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4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4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4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3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4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4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4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4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4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4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>Tarea 12:</v>
      </c>
      <c r="S177" s="104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>El sisteam debe garantizar un modo de control de acceso</v>
      </c>
      <c r="T177" s="104" t="e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>#VALUE!</v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4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4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4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4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4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4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4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4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4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4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4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4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3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4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4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4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4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4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4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>Descripción:</v>
      </c>
      <c r="S178" s="104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>El sistema deberá garantizar un modo de control de acceso</v>
      </c>
      <c r="T178" s="104" t="e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>#VALUE!</v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4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4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4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4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4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4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4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4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4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4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4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4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3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4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4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4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4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4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4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>Inicio:</v>
      </c>
      <c r="S179" s="104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>45817</v>
      </c>
      <c r="T179" s="104" t="e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>#VALUE!</v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4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4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4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4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4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4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4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4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4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4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4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4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3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4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4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4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4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4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4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>Previsto:</v>
      </c>
      <c r="S180" s="104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>45822</v>
      </c>
      <c r="T180" s="104" t="e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>#VALUE!</v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4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4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4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4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4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4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4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4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4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4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4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4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3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4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4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4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4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4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4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>Final:</v>
      </c>
      <c r="S181" s="104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>45821</v>
      </c>
      <c r="T181" s="104" t="e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>#VALUE!</v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4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4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4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4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4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4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4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4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4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4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4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4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3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4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4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4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4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4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4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>Duración:</v>
      </c>
      <c r="S182" s="104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>5 días</v>
      </c>
      <c r="T182" s="104" t="e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>#VALUE!</v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4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4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4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4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4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4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4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4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4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4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4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4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3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4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4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4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4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4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4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>Retraso:</v>
      </c>
      <c r="S183" s="104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>0 días</v>
      </c>
      <c r="T183" s="104" t="e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>#VALUE!</v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4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4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4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4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4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4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4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4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4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4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4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4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3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4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4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4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4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4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4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4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4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4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4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4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4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4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4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4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4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4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4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4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4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3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4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4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4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4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4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4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4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4" t="e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>#VALUE!</v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4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4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4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4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4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4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4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4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4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4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4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4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3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4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4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4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4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4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4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>Tarea 11:</v>
      </c>
      <c r="S186" s="104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>Sprint 1</v>
      </c>
      <c r="T186" s="104" t="e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>#VALUE!</v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4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4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4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4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4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4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4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4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4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4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4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4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3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4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4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4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4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4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4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>Descripción:</v>
      </c>
      <c r="S187" s="104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>Preparacion del primer sprint</v>
      </c>
      <c r="T187" s="104" t="e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>#VALUE!</v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4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4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4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4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4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4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4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4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4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4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4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4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3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4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4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4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4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4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4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>Inicio:</v>
      </c>
      <c r="S188" s="104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>45817</v>
      </c>
      <c r="T188" s="104" t="e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>#VALUE!</v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4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4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4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4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4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4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4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4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4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4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4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4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3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4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4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4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4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4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4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>Previsto:</v>
      </c>
      <c r="S189" s="104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>45817</v>
      </c>
      <c r="T189" s="104" t="e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>#VALUE!</v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4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4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4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4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4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4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4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4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4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4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4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4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3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4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4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4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4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4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4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>Final:</v>
      </c>
      <c r="S190" s="104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>45821</v>
      </c>
      <c r="T190" s="104" t="e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>#VALUE!</v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4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4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4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4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4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4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4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4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4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4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4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4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3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4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4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4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4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4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4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>Duración:</v>
      </c>
      <c r="S191" s="104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>5 días</v>
      </c>
      <c r="T191" s="104" t="e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>#VALUE!</v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4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4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4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4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4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4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4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4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4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4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4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4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3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4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4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4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4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4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4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>Retraso:</v>
      </c>
      <c r="S192" s="104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>4 días</v>
      </c>
      <c r="T192" s="104" t="e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>#VALUE!</v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4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4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4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4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4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4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4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4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4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4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4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4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3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4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4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4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4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4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4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4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4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4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4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4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4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4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4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4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4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4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4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4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4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3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4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4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4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4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4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4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4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4" t="e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>#VALUE!</v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4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4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4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4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4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4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4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4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4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4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4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4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3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4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4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4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4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4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4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>Tarea 10:</v>
      </c>
      <c r="S195" s="104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>Generacion del sprints</v>
      </c>
      <c r="T195" s="104" t="e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>#VALUE!</v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4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4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4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4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4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4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4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4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4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4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4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4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3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4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4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4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4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4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4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>Descripción:</v>
      </c>
      <c r="S196" s="104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 xml:space="preserve">Preparacion de los sprints </v>
      </c>
      <c r="T196" s="104" t="e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>#VALUE!</v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4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4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4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4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4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4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4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4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4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4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4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4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3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4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4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4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4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4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4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>Inicio:</v>
      </c>
      <c r="S197" s="104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>45797</v>
      </c>
      <c r="T197" s="104" t="e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>#VALUE!</v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4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4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4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4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4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4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4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4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4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4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4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4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3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4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4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4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4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4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4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>Previsto:</v>
      </c>
      <c r="S198" s="104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>45800</v>
      </c>
      <c r="T198" s="104" t="e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>#VALUE!</v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4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4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4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4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4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4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4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4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4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4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4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4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3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4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4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4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4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4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4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>Final:</v>
      </c>
      <c r="S199" s="104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>45799</v>
      </c>
      <c r="T199" s="104" t="e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>#VALUE!</v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4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4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4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4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4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4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4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4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4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4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4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4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3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4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4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4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4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4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4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>Duración:</v>
      </c>
      <c r="S200" s="104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>3 días</v>
      </c>
      <c r="T200" s="104" t="e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>#VALUE!</v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4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4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4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4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4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4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4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4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4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4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4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4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" thickBot="1" x14ac:dyDescent="0.35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5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5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5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5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5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5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>Retraso:</v>
      </c>
      <c r="S201" s="105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>0 días</v>
      </c>
      <c r="T201" s="105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5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5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5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5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5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5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5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5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5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5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5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5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3"/>
  </sheetData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42" priority="1" stopIfTrue="1">
      <formula>AND(B6=miCabeceraRetraso&amp;":",IFERROR(--LEFT(C6,FIND(" ",C6)-1),0)&gt;0)</formula>
    </cfRule>
    <cfRule type="expression" dxfId="41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40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topLeftCell="B1" zoomScale="133" zoomScaleNormal="85" workbookViewId="0">
      <pane ySplit="1" topLeftCell="A27" activePane="bottomLeft" state="frozen"/>
      <selection pane="bottomLeft" activeCell="D33" sqref="D33"/>
    </sheetView>
  </sheetViews>
  <sheetFormatPr baseColWidth="10" defaultColWidth="0" defaultRowHeight="14.4" zeroHeight="1" x14ac:dyDescent="0.3"/>
  <cols>
    <col min="1" max="1" width="15.5546875" style="3" customWidth="1"/>
    <col min="2" max="2" width="13.5546875" style="3" bestFit="1" customWidth="1"/>
    <col min="3" max="3" width="32.5546875" style="3" customWidth="1"/>
    <col min="4" max="4" width="71.6640625" style="3" customWidth="1"/>
    <col min="5" max="5" width="12.5546875" style="4" customWidth="1"/>
    <col min="6" max="6" width="14.109375" style="4" bestFit="1" customWidth="1"/>
    <col min="7" max="8" width="12.5546875" style="4" customWidth="1"/>
    <col min="9" max="9" width="13.5546875" style="4" bestFit="1" customWidth="1"/>
    <col min="10" max="10" width="32.5546875" style="3" customWidth="1"/>
    <col min="11" max="11" width="10.88671875" style="3" customWidth="1"/>
    <col min="12" max="16384" width="10.88671875" style="2" hidden="1"/>
  </cols>
  <sheetData>
    <row r="1" spans="1:11" x14ac:dyDescent="0.3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x14ac:dyDescent="0.3">
      <c r="A2" s="91" t="s">
        <v>4</v>
      </c>
      <c r="B2" s="92" t="s">
        <v>3</v>
      </c>
      <c r="C2" s="100" t="s">
        <v>244</v>
      </c>
      <c r="D2" s="100" t="s">
        <v>226</v>
      </c>
      <c r="E2" s="101">
        <v>45767</v>
      </c>
      <c r="F2" s="101">
        <v>45770</v>
      </c>
      <c r="G2" s="101">
        <v>45770</v>
      </c>
      <c r="H2" s="43" t="str">
        <f>IF(Datos!$G2&gt;0,Datos!$F2-Datos!$E2+1 &amp; " " &amp; Idiomas!$A$29,"")</f>
        <v>4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215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28.8" x14ac:dyDescent="0.3">
      <c r="A3" s="94" t="s">
        <v>4</v>
      </c>
      <c r="B3" s="95" t="s">
        <v>3</v>
      </c>
      <c r="C3" s="102" t="s">
        <v>245</v>
      </c>
      <c r="D3" s="102" t="s">
        <v>227</v>
      </c>
      <c r="E3" s="101">
        <v>45773</v>
      </c>
      <c r="F3" s="101">
        <v>45770</v>
      </c>
      <c r="G3" s="101">
        <v>45773</v>
      </c>
      <c r="H3" s="43" t="str">
        <f>IF(Datos!$G3&gt;0,Datos!$F3-Datos!$E3+1 &amp; " " &amp; Idiomas!$A$29,"")</f>
        <v>-2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3 días</v>
      </c>
      <c r="J3" s="95" t="s">
        <v>216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3">
      <c r="A4" s="91" t="s">
        <v>4</v>
      </c>
      <c r="B4" s="92" t="s">
        <v>7</v>
      </c>
      <c r="C4" s="100" t="s">
        <v>246</v>
      </c>
      <c r="D4" s="92" t="s">
        <v>228</v>
      </c>
      <c r="E4" s="101">
        <v>45774</v>
      </c>
      <c r="F4" s="101">
        <v>45774</v>
      </c>
      <c r="G4" s="101">
        <v>45774</v>
      </c>
      <c r="H4" s="43" t="str">
        <f>IF(Datos!$G4&gt;0,Datos!$F4-Datos!$E4+1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217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x14ac:dyDescent="0.3">
      <c r="A5" s="91" t="s">
        <v>4</v>
      </c>
      <c r="B5" s="95" t="s">
        <v>7</v>
      </c>
      <c r="C5" s="92" t="s">
        <v>247</v>
      </c>
      <c r="D5" s="95" t="s">
        <v>229</v>
      </c>
      <c r="E5" s="101">
        <v>45775</v>
      </c>
      <c r="F5" s="101">
        <v>45776</v>
      </c>
      <c r="G5" s="101">
        <v>45777</v>
      </c>
      <c r="H5" s="43" t="str">
        <f>IF(Datos!$G5&gt;0,Datos!$F5-Datos!$E5+1 &amp; " " &amp; Idiomas!$A$29,"")</f>
        <v>2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1 días</v>
      </c>
      <c r="J5" s="95" t="s">
        <v>215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x14ac:dyDescent="0.3">
      <c r="A6" s="91" t="s">
        <v>4</v>
      </c>
      <c r="B6" s="92" t="s">
        <v>7</v>
      </c>
      <c r="C6" s="102" t="s">
        <v>248</v>
      </c>
      <c r="D6" s="100" t="s">
        <v>230</v>
      </c>
      <c r="E6" s="101">
        <v>45778</v>
      </c>
      <c r="F6" s="101">
        <v>45780</v>
      </c>
      <c r="G6" s="101">
        <v>45780</v>
      </c>
      <c r="H6" s="43" t="str">
        <f>IF(Datos!$G6&gt;0,Datos!$F6-Datos!$E6+1 &amp; " " &amp; Idiomas!$A$29,"")</f>
        <v>3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215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3">
      <c r="A7" s="91" t="s">
        <v>4</v>
      </c>
      <c r="B7" s="95" t="s">
        <v>5</v>
      </c>
      <c r="C7" s="95" t="s">
        <v>249</v>
      </c>
      <c r="D7" s="95" t="s">
        <v>231</v>
      </c>
      <c r="E7" s="101">
        <v>45782</v>
      </c>
      <c r="F7" s="101">
        <v>45782</v>
      </c>
      <c r="G7" s="101">
        <v>45782</v>
      </c>
      <c r="H7" s="43" t="str">
        <f>IF(Datos!$G7&gt;0,Datos!$F7-Datos!$E7+1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274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x14ac:dyDescent="0.3">
      <c r="A8" s="91" t="s">
        <v>4</v>
      </c>
      <c r="B8" s="92" t="s">
        <v>3</v>
      </c>
      <c r="C8" s="92" t="s">
        <v>250</v>
      </c>
      <c r="D8" s="100" t="s">
        <v>232</v>
      </c>
      <c r="E8" s="101">
        <v>45785</v>
      </c>
      <c r="F8" s="101">
        <v>45789</v>
      </c>
      <c r="G8" s="101">
        <v>45788</v>
      </c>
      <c r="H8" s="43" t="str">
        <f>IF(Datos!$G8&gt;0,Datos!$F8-Datos!$E8+1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217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3">
      <c r="A9" s="91" t="s">
        <v>4</v>
      </c>
      <c r="B9" s="95" t="s">
        <v>3</v>
      </c>
      <c r="C9" s="95" t="s">
        <v>251</v>
      </c>
      <c r="D9" s="95" t="s">
        <v>233</v>
      </c>
      <c r="E9" s="101">
        <v>45789</v>
      </c>
      <c r="F9" s="101">
        <v>45791</v>
      </c>
      <c r="G9" s="101">
        <v>45791</v>
      </c>
      <c r="H9" s="43" t="str">
        <f>IF(Datos!$G9&gt;0,Datos!$F9-Datos!$E9+1 &amp; " " &amp; Idiomas!$A$29,"")</f>
        <v>3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217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3">
      <c r="A10" s="91" t="s">
        <v>4</v>
      </c>
      <c r="B10" s="95" t="s">
        <v>7</v>
      </c>
      <c r="C10" s="100" t="s">
        <v>252</v>
      </c>
      <c r="D10" s="92" t="s">
        <v>234</v>
      </c>
      <c r="E10" s="101">
        <v>45793</v>
      </c>
      <c r="F10" s="101">
        <v>45794</v>
      </c>
      <c r="G10" s="101">
        <v>45794</v>
      </c>
      <c r="H10" s="43" t="str">
        <f>IF(Datos!$G10&gt;0,Datos!$F10-Datos!$E10+1 &amp; " " &amp; Idiomas!$A$29,"")</f>
        <v>2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217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3">
      <c r="A11" s="91" t="s">
        <v>4</v>
      </c>
      <c r="B11" s="95" t="s">
        <v>7</v>
      </c>
      <c r="C11" s="95" t="s">
        <v>253</v>
      </c>
      <c r="D11" s="95" t="s">
        <v>235</v>
      </c>
      <c r="E11" s="101">
        <v>45797</v>
      </c>
      <c r="F11" s="101">
        <v>45800</v>
      </c>
      <c r="G11" s="101">
        <v>45799</v>
      </c>
      <c r="H11" s="45" t="str">
        <f>IF(Datos!$G11&gt;0,Datos!$G11-Datos!$E11+1 &amp; " " &amp; Idiomas!$A$29,"")</f>
        <v>3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215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x14ac:dyDescent="0.3">
      <c r="A12" s="91" t="s">
        <v>4</v>
      </c>
      <c r="B12" s="95" t="s">
        <v>3</v>
      </c>
      <c r="C12" s="92" t="s">
        <v>254</v>
      </c>
      <c r="D12" s="95" t="s">
        <v>236</v>
      </c>
      <c r="E12" s="101">
        <v>45817</v>
      </c>
      <c r="F12" s="93">
        <v>45817</v>
      </c>
      <c r="G12" s="93">
        <v>45821</v>
      </c>
      <c r="H12" s="43" t="str">
        <f>IF(Datos!$G12&gt;0,Datos!$G12-Datos!$E12+1 &amp; " " &amp; Idiomas!$A$29,"")</f>
        <v>5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4 días</v>
      </c>
      <c r="J12" s="92" t="s">
        <v>215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28.8" x14ac:dyDescent="0.3">
      <c r="A13" s="91" t="s">
        <v>4</v>
      </c>
      <c r="B13" s="95" t="s">
        <v>3</v>
      </c>
      <c r="C13" s="100" t="s">
        <v>255</v>
      </c>
      <c r="D13" s="100" t="s">
        <v>219</v>
      </c>
      <c r="E13" s="101">
        <v>45817</v>
      </c>
      <c r="F13" s="93">
        <v>45822</v>
      </c>
      <c r="G13" s="93">
        <v>45821</v>
      </c>
      <c r="H13" s="45" t="str">
        <f>IF(Datos!$G13&gt;0,Datos!$G13-Datos!$E13+1 &amp; " " &amp; Idiomas!$A$29,"")</f>
        <v>5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216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x14ac:dyDescent="0.3">
      <c r="A14" s="91" t="s">
        <v>4</v>
      </c>
      <c r="B14" s="95" t="s">
        <v>3</v>
      </c>
      <c r="C14" s="95" t="s">
        <v>256</v>
      </c>
      <c r="D14" s="102" t="s">
        <v>218</v>
      </c>
      <c r="E14" s="101">
        <v>45822</v>
      </c>
      <c r="F14" s="93">
        <v>45824</v>
      </c>
      <c r="G14" s="93">
        <v>45824</v>
      </c>
      <c r="H14" s="43" t="str">
        <f>IF(Datos!$G14&gt;0,Datos!$G14-Datos!$E14+1 &amp; " " &amp; Idiomas!$A$29,"")</f>
        <v>3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217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3">
      <c r="A15" s="91" t="s">
        <v>4</v>
      </c>
      <c r="B15" s="95" t="s">
        <v>3</v>
      </c>
      <c r="C15" s="95" t="s">
        <v>257</v>
      </c>
      <c r="D15" s="95" t="s">
        <v>237</v>
      </c>
      <c r="E15" s="101">
        <v>45826</v>
      </c>
      <c r="F15" s="93">
        <v>45826</v>
      </c>
      <c r="G15" s="93">
        <v>45826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217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x14ac:dyDescent="0.3">
      <c r="A16" s="91" t="s">
        <v>4</v>
      </c>
      <c r="B16" s="95" t="s">
        <v>3</v>
      </c>
      <c r="C16" s="92" t="s">
        <v>258</v>
      </c>
      <c r="D16" s="100" t="s">
        <v>238</v>
      </c>
      <c r="E16" s="101">
        <v>45826</v>
      </c>
      <c r="F16" s="93">
        <v>45826</v>
      </c>
      <c r="G16" s="93">
        <v>45826</v>
      </c>
      <c r="H16" s="43" t="str">
        <f>IF(Datos!$G16&gt;0,Datos!$G16-Datos!$E16+1 &amp; " " &amp; Idiomas!$A$29,"")</f>
        <v>1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217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x14ac:dyDescent="0.3">
      <c r="A17" s="91" t="s">
        <v>4</v>
      </c>
      <c r="B17" s="95" t="s">
        <v>7</v>
      </c>
      <c r="C17" s="95" t="s">
        <v>259</v>
      </c>
      <c r="D17" s="102" t="s">
        <v>239</v>
      </c>
      <c r="E17" s="101">
        <v>45828</v>
      </c>
      <c r="F17" s="93">
        <v>45828</v>
      </c>
      <c r="G17" s="93">
        <v>45828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273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3">
      <c r="A18" s="91" t="s">
        <v>4</v>
      </c>
      <c r="B18" s="95" t="s">
        <v>5</v>
      </c>
      <c r="C18" s="92" t="s">
        <v>260</v>
      </c>
      <c r="D18" s="92" t="s">
        <v>240</v>
      </c>
      <c r="E18" s="101">
        <v>45833</v>
      </c>
      <c r="F18" s="93">
        <v>45833</v>
      </c>
      <c r="G18" s="93">
        <v>45833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215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3">
      <c r="A19" s="91" t="s">
        <v>4</v>
      </c>
      <c r="B19" s="95" t="s">
        <v>3</v>
      </c>
      <c r="C19" s="95" t="s">
        <v>261</v>
      </c>
      <c r="D19" s="95" t="s">
        <v>241</v>
      </c>
      <c r="E19" s="101"/>
      <c r="F19" s="93"/>
      <c r="G19" s="93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 t="s">
        <v>216</v>
      </c>
      <c r="K19" s="46" t="str" cm="1">
        <f t="array" aca="1" ref="K19" ca="1">HYPERLINK("["&amp;Archivo_Nombre&amp;"]KANBAN!"&amp;IF(Tareas!$P19="","B2",Tareas!$P19),IF(Datos!$A19="","",Idiomas!$A$12&amp;" "&amp;ROW()-1))</f>
        <v>Tarea 18</v>
      </c>
    </row>
    <row r="20" spans="1:11" customFormat="1" x14ac:dyDescent="0.3">
      <c r="A20" s="91" t="s">
        <v>4</v>
      </c>
      <c r="B20" s="95" t="s">
        <v>3</v>
      </c>
      <c r="C20" s="92" t="s">
        <v>262</v>
      </c>
      <c r="D20" s="92" t="s">
        <v>220</v>
      </c>
      <c r="E20" s="101">
        <v>45845</v>
      </c>
      <c r="F20" s="93">
        <v>45851</v>
      </c>
      <c r="G20" s="93">
        <v>45849</v>
      </c>
      <c r="H20" s="43" t="str">
        <f>IF(Datos!$G20&gt;0,Datos!$G20-Datos!$E20+1 &amp; " " &amp; Idiomas!$A$29,"")</f>
        <v>5 días</v>
      </c>
      <c r="I20" s="43" t="str" cm="1">
        <f t="array" aca="1" ref="I20" ca="1">IF(OR(Datos!$G20="",Datos!$A20=""),"",IF(AND(Datos!$G20=0,Datos!$F20&gt;0,Fecha_Hoy&gt;Datos!$F20),Fecha_Hoy-Datos!$F20,IF(Datos!$F20&lt;Datos!$G20,Datos!$G20-Datos!$F20,0))&amp; " " &amp; Idiomas!$A$29)</f>
        <v>0 días</v>
      </c>
      <c r="J20" s="92" t="s">
        <v>217</v>
      </c>
      <c r="K20" s="44" t="str" cm="1">
        <f t="array" aca="1" ref="K20" ca="1">HYPERLINK("["&amp;Archivo_Nombre&amp;"]KANBAN!"&amp;IF(Tareas!$P20="","B2",Tareas!$P20),IF(Datos!$A20="","",Idiomas!$A$12&amp;" "&amp;ROW()-1))</f>
        <v>Tarea 19</v>
      </c>
    </row>
    <row r="21" spans="1:11" customFormat="1" ht="43.2" x14ac:dyDescent="0.3">
      <c r="A21" s="91" t="s">
        <v>4</v>
      </c>
      <c r="B21" s="95" t="s">
        <v>3</v>
      </c>
      <c r="C21" s="102" t="s">
        <v>263</v>
      </c>
      <c r="D21" s="95" t="s">
        <v>221</v>
      </c>
      <c r="E21" s="101">
        <v>45845</v>
      </c>
      <c r="F21" s="93">
        <v>45851</v>
      </c>
      <c r="G21" s="93">
        <v>45849</v>
      </c>
      <c r="H21" s="45" t="str">
        <f>IF(Datos!$G21&gt;0,Datos!$G21-Datos!$E21+1 &amp; " " &amp; Idiomas!$A$29,"")</f>
        <v>5 días</v>
      </c>
      <c r="I21" s="45" t="str" cm="1">
        <f t="array" aca="1" ref="I21" ca="1">IF(OR(Datos!$G21="",Datos!$A21=""),"",IF(AND(Datos!$G21=0,Datos!$F21&gt;0,Fecha_Hoy&gt;Datos!$F21),Fecha_Hoy-Datos!$F21,IF(Datos!$F21&lt;Datos!$G21,Datos!$G21-Datos!$F21,0))&amp; " " &amp; Idiomas!$A$29)</f>
        <v>0 días</v>
      </c>
      <c r="J21" s="95" t="s">
        <v>217</v>
      </c>
      <c r="K21" s="46" t="str" cm="1">
        <f t="array" aca="1" ref="K21" ca="1">HYPERLINK("["&amp;Archivo_Nombre&amp;"]KANBAN!"&amp;IF(Tareas!$P21="","B2",Tareas!$P21),IF(Datos!$A21="","",Idiomas!$A$12&amp;" "&amp;ROW()-1))</f>
        <v>Tarea 20</v>
      </c>
    </row>
    <row r="22" spans="1:11" customFormat="1" x14ac:dyDescent="0.3">
      <c r="A22" s="91" t="s">
        <v>4</v>
      </c>
      <c r="B22" s="95" t="s">
        <v>3</v>
      </c>
      <c r="C22" s="95" t="s">
        <v>257</v>
      </c>
      <c r="D22" s="95" t="s">
        <v>237</v>
      </c>
      <c r="E22" s="101">
        <v>45851</v>
      </c>
      <c r="F22" s="93">
        <v>45851</v>
      </c>
      <c r="G22" s="93">
        <v>45851</v>
      </c>
      <c r="H22" s="43" t="str">
        <f>IF(Datos!$G22&gt;0,Datos!$G22-Datos!$E22+1 &amp; " " &amp; Idiomas!$A$29,"")</f>
        <v>1 días</v>
      </c>
      <c r="I22" s="43" t="str" cm="1">
        <f t="array" aca="1" ref="I22" ca="1">IF(OR(Datos!$G22="",Datos!$A22=""),"",IF(AND(Datos!$G22=0,Datos!$F22&gt;0,Fecha_Hoy&gt;Datos!$F22),Fecha_Hoy-Datos!$F22,IF(Datos!$F22&lt;Datos!$G22,Datos!$G22-Datos!$F22,0))&amp; " " &amp; Idiomas!$A$29)</f>
        <v>0 días</v>
      </c>
      <c r="J22" s="92" t="s">
        <v>217</v>
      </c>
      <c r="K22" s="44" t="str" cm="1">
        <f t="array" aca="1" ref="K22" ca="1">HYPERLINK("["&amp;Archivo_Nombre&amp;"]KANBAN!"&amp;IF(Tareas!$P22="","B2",Tareas!$P22),IF(Datos!$A22="","",Idiomas!$A$12&amp;" "&amp;ROW()-1))</f>
        <v>Tarea 21</v>
      </c>
    </row>
    <row r="23" spans="1:11" customFormat="1" x14ac:dyDescent="0.3">
      <c r="A23" s="91" t="s">
        <v>4</v>
      </c>
      <c r="B23" s="95" t="s">
        <v>3</v>
      </c>
      <c r="C23" s="92" t="s">
        <v>258</v>
      </c>
      <c r="D23" s="100" t="s">
        <v>238</v>
      </c>
      <c r="E23" s="101">
        <v>45851</v>
      </c>
      <c r="F23" s="93">
        <v>45851</v>
      </c>
      <c r="G23" s="93">
        <v>45851</v>
      </c>
      <c r="H23" s="45" t="str">
        <f>IF(Datos!$G23&gt;0,Datos!$G23-Datos!$E23+1 &amp; " " &amp; Idiomas!$A$29,"")</f>
        <v>1 días</v>
      </c>
      <c r="I23" s="45" t="str" cm="1">
        <f t="array" aca="1" ref="I23" ca="1">IF(OR(Datos!$G23="",Datos!$A23=""),"",IF(AND(Datos!$G23=0,Datos!$F23&gt;0,Fecha_Hoy&gt;Datos!$F23),Fecha_Hoy-Datos!$F23,IF(Datos!$F23&lt;Datos!$G23,Datos!$G23-Datos!$F23,0))&amp; " " &amp; Idiomas!$A$29)</f>
        <v>0 días</v>
      </c>
      <c r="J23" s="95" t="s">
        <v>215</v>
      </c>
      <c r="K23" s="46" t="str" cm="1">
        <f t="array" aca="1" ref="K23" ca="1">HYPERLINK("["&amp;Archivo_Nombre&amp;"]KANBAN!"&amp;IF(Tareas!$P23="","B2",Tareas!$P23),IF(Datos!$A23="","",Idiomas!$A$12&amp;" "&amp;ROW()-1))</f>
        <v>Tarea 22</v>
      </c>
    </row>
    <row r="24" spans="1:11" customFormat="1" x14ac:dyDescent="0.3">
      <c r="A24" s="91" t="s">
        <v>4</v>
      </c>
      <c r="B24" s="95" t="s">
        <v>3</v>
      </c>
      <c r="C24" s="95" t="s">
        <v>259</v>
      </c>
      <c r="D24" s="102" t="s">
        <v>239</v>
      </c>
      <c r="E24" s="101">
        <v>45852</v>
      </c>
      <c r="F24" s="93">
        <v>45852</v>
      </c>
      <c r="G24" s="93">
        <v>45852</v>
      </c>
      <c r="H24" s="43" t="str">
        <f>IF(Datos!$G24&gt;0,Datos!$G24-Datos!$E24+1 &amp; " " &amp; Idiomas!$A$29,"")</f>
        <v>1 días</v>
      </c>
      <c r="I24" s="43" t="str" cm="1">
        <f t="array" aca="1" ref="I24" ca="1">IF(OR(Datos!$G24="",Datos!$A24=""),"",IF(AND(Datos!$G24=0,Datos!$F24&gt;0,Fecha_Hoy&gt;Datos!$F24),Fecha_Hoy-Datos!$F24,IF(Datos!$F24&lt;Datos!$G24,Datos!$G24-Datos!$F24,0))&amp; " " &amp; Idiomas!$A$29)</f>
        <v>0 días</v>
      </c>
      <c r="J24" s="92" t="s">
        <v>273</v>
      </c>
      <c r="K24" s="44" t="str" cm="1">
        <f t="array" aca="1" ref="K24" ca="1">HYPERLINK("["&amp;Archivo_Nombre&amp;"]KANBAN!"&amp;IF(Tareas!$P24="","B2",Tareas!$P24),IF(Datos!$A24="","",Idiomas!$A$12&amp;" "&amp;ROW()-1))</f>
        <v>Tarea 23</v>
      </c>
    </row>
    <row r="25" spans="1:11" customFormat="1" x14ac:dyDescent="0.3">
      <c r="A25" s="91" t="s">
        <v>4</v>
      </c>
      <c r="B25" s="95" t="s">
        <v>5</v>
      </c>
      <c r="C25" s="92" t="s">
        <v>264</v>
      </c>
      <c r="D25" s="92" t="s">
        <v>240</v>
      </c>
      <c r="E25" s="101">
        <v>45852</v>
      </c>
      <c r="F25" s="93">
        <v>45852</v>
      </c>
      <c r="G25" s="93">
        <v>45852</v>
      </c>
      <c r="H25" s="45" t="str">
        <f>IF(Datos!$G25&gt;0,Datos!$G25-Datos!$E25+1 &amp; " " &amp; Idiomas!$A$29,"")</f>
        <v>1 días</v>
      </c>
      <c r="I25" s="45" t="str" cm="1">
        <f t="array" aca="1" ref="I25" ca="1">IF(OR(Datos!$G25="",Datos!$A25=""),"",IF(AND(Datos!$G25=0,Datos!$F25&gt;0,Fecha_Hoy&gt;Datos!$F25),Fecha_Hoy-Datos!$F25,IF(Datos!$F25&lt;Datos!$G25,Datos!$G25-Datos!$F25,0))&amp; " " &amp; Idiomas!$A$29)</f>
        <v>0 días</v>
      </c>
      <c r="J25" s="95" t="s">
        <v>216</v>
      </c>
      <c r="K25" s="46" t="str" cm="1">
        <f t="array" aca="1" ref="K25" ca="1">HYPERLINK("["&amp;Archivo_Nombre&amp;"]KANBAN!"&amp;IF(Tareas!$P25="","B2",Tareas!$P25),IF(Datos!$A25="","",Idiomas!$A$12&amp;" "&amp;ROW()-1))</f>
        <v>Tarea 24</v>
      </c>
    </row>
    <row r="26" spans="1:11" customFormat="1" x14ac:dyDescent="0.3">
      <c r="A26" s="91" t="s">
        <v>4</v>
      </c>
      <c r="B26" s="95" t="s">
        <v>3</v>
      </c>
      <c r="C26" s="92" t="s">
        <v>265</v>
      </c>
      <c r="D26" s="92" t="s">
        <v>242</v>
      </c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 t="s">
        <v>217</v>
      </c>
      <c r="K26" s="44" t="str" cm="1">
        <f t="array" aca="1" ref="K26" ca="1">HYPERLINK("["&amp;Archivo_Nombre&amp;"]KANBAN!"&amp;IF(Tareas!$P26="","B2",Tareas!$P26),IF(Datos!$A26="","",Idiomas!$A$12&amp;" "&amp;ROW()-1))</f>
        <v>Tarea 25</v>
      </c>
    </row>
    <row r="27" spans="1:11" customFormat="1" ht="28.8" x14ac:dyDescent="0.3">
      <c r="A27" s="91" t="s">
        <v>4</v>
      </c>
      <c r="B27" s="95" t="s">
        <v>3</v>
      </c>
      <c r="C27" s="100" t="s">
        <v>266</v>
      </c>
      <c r="D27" s="100" t="s">
        <v>222</v>
      </c>
      <c r="E27" s="93">
        <v>45853</v>
      </c>
      <c r="F27" s="93">
        <v>45857</v>
      </c>
      <c r="G27" s="93">
        <v>45856</v>
      </c>
      <c r="H27" s="45" t="str">
        <f>IF(Datos!$G27&gt;0,Datos!$G27-Datos!$E27+1 &amp; " " &amp; Idiomas!$A$29,"")</f>
        <v>4 días</v>
      </c>
      <c r="I27" s="45" t="str" cm="1">
        <f t="array" aca="1" ref="I27" ca="1">IF(OR(Datos!$G27="",Datos!$A27=""),"",IF(AND(Datos!$G27=0,Datos!$F27&gt;0,Fecha_Hoy&gt;Datos!$F27),Fecha_Hoy-Datos!$F27,IF(Datos!$F27&lt;Datos!$G27,Datos!$G27-Datos!$F27,0))&amp; " " &amp; Idiomas!$A$29)</f>
        <v>0 días</v>
      </c>
      <c r="J27" s="95" t="s">
        <v>217</v>
      </c>
      <c r="K27" s="46" t="str" cm="1">
        <f t="array" aca="1" ref="K27" ca="1">HYPERLINK("["&amp;Archivo_Nombre&amp;"]KANBAN!"&amp;IF(Tareas!$P27="","B2",Tareas!$P27),IF(Datos!$A27="","",Idiomas!$A$12&amp;" "&amp;ROW()-1))</f>
        <v>Tarea 26</v>
      </c>
    </row>
    <row r="28" spans="1:11" customFormat="1" x14ac:dyDescent="0.3">
      <c r="A28" s="91" t="s">
        <v>4</v>
      </c>
      <c r="B28" s="95" t="s">
        <v>3</v>
      </c>
      <c r="C28" s="95" t="s">
        <v>267</v>
      </c>
      <c r="D28" s="95" t="s">
        <v>223</v>
      </c>
      <c r="E28" s="93">
        <v>45853</v>
      </c>
      <c r="F28" s="93">
        <v>45857</v>
      </c>
      <c r="G28" s="93">
        <v>45856</v>
      </c>
      <c r="H28" s="43" t="str">
        <f>IF(Datos!$G28&gt;0,Datos!$G28-Datos!$E28+1 &amp; " " &amp; Idiomas!$A$29,"")</f>
        <v>4 días</v>
      </c>
      <c r="I28" s="43" t="str" cm="1">
        <f t="array" aca="1" ref="I28" ca="1">IF(OR(Datos!$G28="",Datos!$A28=""),"",IF(AND(Datos!$G28=0,Datos!$F28&gt;0,Fecha_Hoy&gt;Datos!$F28),Fecha_Hoy-Datos!$F28,IF(Datos!$F28&lt;Datos!$G28,Datos!$G28-Datos!$F28,0))&amp; " " &amp; Idiomas!$A$29)</f>
        <v>0 días</v>
      </c>
      <c r="J28" s="92" t="s">
        <v>217</v>
      </c>
      <c r="K28" s="44" t="str" cm="1">
        <f t="array" aca="1" ref="K28" ca="1">HYPERLINK("["&amp;Archivo_Nombre&amp;"]KANBAN!"&amp;IF(Tareas!$P28="","B2",Tareas!$P28),IF(Datos!$A28="","",Idiomas!$A$12&amp;" "&amp;ROW()-1))</f>
        <v>Tarea 27</v>
      </c>
    </row>
    <row r="29" spans="1:11" customFormat="1" x14ac:dyDescent="0.3">
      <c r="A29" s="91" t="s">
        <v>4</v>
      </c>
      <c r="B29" s="95" t="s">
        <v>3</v>
      </c>
      <c r="C29" s="95" t="s">
        <v>257</v>
      </c>
      <c r="D29" s="95" t="s">
        <v>237</v>
      </c>
      <c r="E29" s="93">
        <v>45856</v>
      </c>
      <c r="F29" s="93">
        <v>45856</v>
      </c>
      <c r="G29" s="93">
        <v>45856</v>
      </c>
      <c r="H29" s="45" t="str">
        <f>IF(Datos!$G29&gt;0,Datos!$G29-Datos!$E29+1 &amp; " " &amp; Idiomas!$A$29,"")</f>
        <v>1 días</v>
      </c>
      <c r="I29" s="45" t="str" cm="1">
        <f t="array" aca="1" ref="I29" ca="1">IF(OR(Datos!$G29="",Datos!$A29=""),"",IF(AND(Datos!$G29=0,Datos!$F29&gt;0,Fecha_Hoy&gt;Datos!$F29),Fecha_Hoy-Datos!$F29,IF(Datos!$F29&lt;Datos!$G29,Datos!$G29-Datos!$F29,0))&amp; " " &amp; Idiomas!$A$29)</f>
        <v>0 días</v>
      </c>
      <c r="J29" s="95" t="s">
        <v>215</v>
      </c>
      <c r="K29" s="46" t="str" cm="1">
        <f t="array" aca="1" ref="K29" ca="1">HYPERLINK("["&amp;Archivo_Nombre&amp;"]KANBAN!"&amp;IF(Tareas!$P29="","B2",Tareas!$P29),IF(Datos!$A29="","",Idiomas!$A$12&amp;" "&amp;ROW()-1))</f>
        <v>Tarea 28</v>
      </c>
    </row>
    <row r="30" spans="1:11" customFormat="1" x14ac:dyDescent="0.3">
      <c r="A30" s="91" t="s">
        <v>4</v>
      </c>
      <c r="B30" s="95" t="s">
        <v>3</v>
      </c>
      <c r="C30" s="92" t="s">
        <v>258</v>
      </c>
      <c r="D30" s="100" t="s">
        <v>238</v>
      </c>
      <c r="E30" s="93">
        <v>45856</v>
      </c>
      <c r="F30" s="93">
        <v>45856</v>
      </c>
      <c r="G30" s="93">
        <v>45856</v>
      </c>
      <c r="H30" s="43" t="str">
        <f>IF(Datos!$G30&gt;0,Datos!$G30-Datos!$E30+1 &amp; " " &amp; Idiomas!$A$29,"")</f>
        <v>1 días</v>
      </c>
      <c r="I30" s="43" t="str" cm="1">
        <f t="array" aca="1" ref="I30" ca="1">IF(OR(Datos!$G30="",Datos!$A30=""),"",IF(AND(Datos!$G30=0,Datos!$F30&gt;0,Fecha_Hoy&gt;Datos!$F30),Fecha_Hoy-Datos!$F30,IF(Datos!$F30&lt;Datos!$G30,Datos!$G30-Datos!$F30,0))&amp; " " &amp; Idiomas!$A$29)</f>
        <v>0 días</v>
      </c>
      <c r="J30" s="92" t="s">
        <v>215</v>
      </c>
      <c r="K30" s="44" t="str" cm="1">
        <f t="array" aca="1" ref="K30" ca="1">HYPERLINK("["&amp;Archivo_Nombre&amp;"]KANBAN!"&amp;IF(Tareas!$P30="","B2",Tareas!$P30),IF(Datos!$A30="","",Idiomas!$A$12&amp;" "&amp;ROW()-1))</f>
        <v>Tarea 29</v>
      </c>
    </row>
    <row r="31" spans="1:11" customFormat="1" x14ac:dyDescent="0.3">
      <c r="A31" s="91" t="s">
        <v>4</v>
      </c>
      <c r="B31" s="95" t="s">
        <v>7</v>
      </c>
      <c r="C31" s="95" t="s">
        <v>259</v>
      </c>
      <c r="D31" s="102" t="s">
        <v>239</v>
      </c>
      <c r="E31" s="93">
        <v>45856</v>
      </c>
      <c r="F31" s="93">
        <v>45856</v>
      </c>
      <c r="G31" s="93">
        <v>45856</v>
      </c>
      <c r="H31" s="45" t="str">
        <f>IF(Datos!$G31&gt;0,Datos!$G31-Datos!$E31+1 &amp; " " &amp; Idiomas!$A$29,"")</f>
        <v>1 días</v>
      </c>
      <c r="I31" s="45" t="str" cm="1">
        <f t="array" aca="1" ref="I31" ca="1">IF(OR(Datos!$G31="",Datos!$A31=""),"",IF(AND(Datos!$G31=0,Datos!$F31&gt;0,Fecha_Hoy&gt;Datos!$F31),Fecha_Hoy-Datos!$F31,IF(Datos!$F31&lt;Datos!$G31,Datos!$G31-Datos!$F31,0))&amp; " " &amp; Idiomas!$A$29)</f>
        <v>0 días</v>
      </c>
      <c r="J31" s="95" t="s">
        <v>273</v>
      </c>
      <c r="K31" s="46" t="str" cm="1">
        <f t="array" aca="1" ref="K31" ca="1">HYPERLINK("["&amp;Archivo_Nombre&amp;"]KANBAN!"&amp;IF(Tareas!$P31="","B2",Tareas!$P31),IF(Datos!$A31="","",Idiomas!$A$12&amp;" "&amp;ROW()-1))</f>
        <v>Tarea 30</v>
      </c>
    </row>
    <row r="32" spans="1:11" customFormat="1" x14ac:dyDescent="0.3">
      <c r="A32" s="91" t="s">
        <v>4</v>
      </c>
      <c r="B32" s="95" t="s">
        <v>3</v>
      </c>
      <c r="C32" s="92" t="s">
        <v>268</v>
      </c>
      <c r="D32" s="92" t="s">
        <v>240</v>
      </c>
      <c r="E32" s="93">
        <v>45857</v>
      </c>
      <c r="F32" s="93">
        <v>45857</v>
      </c>
      <c r="G32" s="93">
        <v>45857</v>
      </c>
      <c r="H32" s="43" t="str">
        <f>IF(Datos!$G32&gt;0,Datos!$G32-Datos!$E32+1 &amp; " " &amp; Idiomas!$A$29,"")</f>
        <v>1 días</v>
      </c>
      <c r="I32" s="43" t="str" cm="1">
        <f t="array" aca="1" ref="I32" ca="1">IF(OR(Datos!$G32="",Datos!$A32=""),"",IF(AND(Datos!$G32=0,Datos!$F32&gt;0,Fecha_Hoy&gt;Datos!$F32),Fecha_Hoy-Datos!$F32,IF(Datos!$F32&lt;Datos!$G32,Datos!$G32-Datos!$F32,0))&amp; " " &amp; Idiomas!$A$29)</f>
        <v>0 días</v>
      </c>
      <c r="J32" s="92" t="s">
        <v>217</v>
      </c>
      <c r="K32" s="44" t="str" cm="1">
        <f t="array" aca="1" ref="K32" ca="1">HYPERLINK("["&amp;Archivo_Nombre&amp;"]KANBAN!"&amp;IF(Tareas!$P32="","B2",Tareas!$P32),IF(Datos!$A32="","",Idiomas!$A$12&amp;" "&amp;ROW()-1))</f>
        <v>Tarea 31</v>
      </c>
    </row>
    <row r="33" spans="1:11" customFormat="1" x14ac:dyDescent="0.3">
      <c r="A33" s="94" t="s">
        <v>6</v>
      </c>
      <c r="B33" s="95" t="s">
        <v>5</v>
      </c>
      <c r="C33" s="92" t="s">
        <v>269</v>
      </c>
      <c r="D33" s="92" t="s">
        <v>243</v>
      </c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2" t="s">
        <v>215</v>
      </c>
      <c r="K33" s="46" t="str" cm="1">
        <f t="array" aca="1" ref="K33" ca="1">HYPERLINK("["&amp;Archivo_Nombre&amp;"]KANBAN!"&amp;IF(Tareas!$P33="","B2",Tareas!$P33),IF(Datos!$A33="","",Idiomas!$A$12&amp;" "&amp;ROW()-1))</f>
        <v>Tarea 32</v>
      </c>
    </row>
    <row r="34" spans="1:11" customFormat="1" x14ac:dyDescent="0.3">
      <c r="A34" s="94" t="s">
        <v>2</v>
      </c>
      <c r="B34" s="95" t="s">
        <v>3</v>
      </c>
      <c r="C34" s="92" t="s">
        <v>270</v>
      </c>
      <c r="D34" s="100" t="s">
        <v>224</v>
      </c>
      <c r="E34" s="96">
        <v>45859</v>
      </c>
      <c r="F34" s="96">
        <v>45865</v>
      </c>
      <c r="G34" s="96">
        <v>45863</v>
      </c>
      <c r="H34" s="43" t="str">
        <f>IF(Datos!$G34&gt;0,Datos!$G34-Datos!$E34+1 &amp; " " &amp; Idiomas!$A$29,"")</f>
        <v>5 días</v>
      </c>
      <c r="I34" s="43" t="str" cm="1">
        <f t="array" aca="1" ref="I34" ca="1">IF(OR(Datos!$G34="",Datos!$A34=""),"",IF(AND(Datos!$G34=0,Datos!$F34&gt;0,Fecha_Hoy&gt;Datos!$F34),Fecha_Hoy-Datos!$F34,IF(Datos!$F34&lt;Datos!$G34,Datos!$G34-Datos!$F34,0))&amp; " " &amp; Idiomas!$A$29)</f>
        <v>0 días</v>
      </c>
      <c r="J34" s="95" t="s">
        <v>217</v>
      </c>
      <c r="K34" s="44" t="str" cm="1">
        <f t="array" aca="1" ref="K34" ca="1">HYPERLINK("["&amp;Archivo_Nombre&amp;"]KANBAN!"&amp;IF(Tareas!$P34="","B2",Tareas!$P34),IF(Datos!$A34="","",Idiomas!$A$12&amp;" "&amp;ROW()-1))</f>
        <v>Tarea 33</v>
      </c>
    </row>
    <row r="35" spans="1:11" customFormat="1" x14ac:dyDescent="0.3">
      <c r="A35" s="94" t="s">
        <v>2</v>
      </c>
      <c r="B35" s="95" t="s">
        <v>3</v>
      </c>
      <c r="C35" s="95" t="s">
        <v>271</v>
      </c>
      <c r="D35" s="95" t="s">
        <v>225</v>
      </c>
      <c r="E35" s="96">
        <v>45859</v>
      </c>
      <c r="F35" s="96">
        <v>45865</v>
      </c>
      <c r="G35" s="96">
        <v>45863</v>
      </c>
      <c r="H35" s="45" t="str">
        <f>IF(Datos!$G35&gt;0,Datos!$G35-Datos!$E35+1 &amp; " " &amp; Idiomas!$A$29,"")</f>
        <v>5 días</v>
      </c>
      <c r="I35" s="45" t="str" cm="1">
        <f t="array" aca="1" ref="I35" ca="1">IF(OR(Datos!$G35="",Datos!$A35=""),"",IF(AND(Datos!$G35=0,Datos!$F35&gt;0,Fecha_Hoy&gt;Datos!$F35),Fecha_Hoy-Datos!$F35,IF(Datos!$F35&lt;Datos!$G35,Datos!$G35-Datos!$F35,0))&amp; " " &amp; Idiomas!$A$29)</f>
        <v>0 días</v>
      </c>
      <c r="J35" s="92" t="s">
        <v>217</v>
      </c>
      <c r="K35" s="46" t="str" cm="1">
        <f t="array" aca="1" ref="K35" ca="1">HYPERLINK("["&amp;Archivo_Nombre&amp;"]KANBAN!"&amp;IF(Tareas!$P35="","B2",Tareas!$P35),IF(Datos!$A35="","",Idiomas!$A$12&amp;" "&amp;ROW()-1))</f>
        <v>Tarea 34</v>
      </c>
    </row>
    <row r="36" spans="1:11" customFormat="1" x14ac:dyDescent="0.3">
      <c r="A36" s="94" t="s">
        <v>8</v>
      </c>
      <c r="B36" s="95" t="s">
        <v>3</v>
      </c>
      <c r="C36" s="95" t="s">
        <v>257</v>
      </c>
      <c r="D36" s="95" t="s">
        <v>237</v>
      </c>
      <c r="E36" s="96">
        <v>45865</v>
      </c>
      <c r="F36" s="96">
        <v>45865</v>
      </c>
      <c r="G36" s="96">
        <v>45865</v>
      </c>
      <c r="H36" s="43" t="str">
        <f>IF(Datos!$G36&gt;0,Datos!$G36-Datos!$E36+1 &amp; " " &amp; Idiomas!$A$29,"")</f>
        <v>1 días</v>
      </c>
      <c r="I36" s="43" t="str" cm="1">
        <f t="array" aca="1" ref="I36" ca="1">IF(OR(Datos!$G36="",Datos!$A36=""),"",IF(AND(Datos!$G36=0,Datos!$F36&gt;0,Fecha_Hoy&gt;Datos!$F36),Fecha_Hoy-Datos!$F36,IF(Datos!$F36&lt;Datos!$G36,Datos!$G36-Datos!$F36,0))&amp; " " &amp; Idiomas!$A$29)</f>
        <v>0 días</v>
      </c>
      <c r="J36" s="92" t="s">
        <v>217</v>
      </c>
      <c r="K36" s="44" t="str" cm="1">
        <f t="array" aca="1" ref="K36" ca="1">HYPERLINK("["&amp;Archivo_Nombre&amp;"]KANBAN!"&amp;IF(Tareas!$P36="","B2",Tareas!$P36),IF(Datos!$A36="","",Idiomas!$A$12&amp;" "&amp;ROW()-1))</f>
        <v>Tarea 35</v>
      </c>
    </row>
    <row r="37" spans="1:11" customFormat="1" x14ac:dyDescent="0.3">
      <c r="A37" s="94" t="s">
        <v>8</v>
      </c>
      <c r="B37" s="95" t="s">
        <v>3</v>
      </c>
      <c r="C37" s="92" t="s">
        <v>258</v>
      </c>
      <c r="D37" s="100" t="s">
        <v>238</v>
      </c>
      <c r="E37" s="96">
        <v>45867</v>
      </c>
      <c r="F37" s="96">
        <v>45867</v>
      </c>
      <c r="G37" s="96">
        <v>45867</v>
      </c>
      <c r="H37" s="45" t="str">
        <f>IF(Datos!$G37&gt;0,Datos!$G37-Datos!$E37+1 &amp; " " &amp; Idiomas!$A$29,"")</f>
        <v>1 días</v>
      </c>
      <c r="I37" s="45" t="str" cm="1">
        <f t="array" aca="1" ref="I37" ca="1">IF(OR(Datos!$G37="",Datos!$A37=""),"",IF(AND(Datos!$G37=0,Datos!$F37&gt;0,Fecha_Hoy&gt;Datos!$F37),Fecha_Hoy-Datos!$F37,IF(Datos!$F37&lt;Datos!$G37,Datos!$G37-Datos!$F37,0))&amp; " " &amp; Idiomas!$A$29)</f>
        <v>0 días</v>
      </c>
      <c r="J37" s="92" t="s">
        <v>217</v>
      </c>
      <c r="K37" s="46" t="str" cm="1">
        <f t="array" aca="1" ref="K37" ca="1">HYPERLINK("["&amp;Archivo_Nombre&amp;"]KANBAN!"&amp;IF(Tareas!$P37="","B2",Tareas!$P37),IF(Datos!$A37="","",Idiomas!$A$12&amp;" "&amp;ROW()-1))</f>
        <v>Tarea 36</v>
      </c>
    </row>
    <row r="38" spans="1:11" customFormat="1" x14ac:dyDescent="0.3">
      <c r="A38" s="94" t="s">
        <v>8</v>
      </c>
      <c r="B38" s="95" t="s">
        <v>7</v>
      </c>
      <c r="C38" s="95" t="s">
        <v>259</v>
      </c>
      <c r="D38" s="102" t="s">
        <v>239</v>
      </c>
      <c r="E38" s="96">
        <v>45868</v>
      </c>
      <c r="F38" s="96">
        <v>45868</v>
      </c>
      <c r="G38" s="96">
        <v>45868</v>
      </c>
      <c r="H38" s="43" t="str">
        <f>IF(Datos!$G38&gt;0,Datos!$G38-Datos!$E38+1 &amp; " " &amp; Idiomas!$A$29,"")</f>
        <v>1 días</v>
      </c>
      <c r="I38" s="43" t="str" cm="1">
        <f t="array" aca="1" ref="I38" ca="1">IF(OR(Datos!$G38="",Datos!$A38=""),"",IF(AND(Datos!$G38=0,Datos!$F38&gt;0,Fecha_Hoy&gt;Datos!$F38),Fecha_Hoy-Datos!$F38,IF(Datos!$F38&lt;Datos!$G38,Datos!$G38-Datos!$F38,0))&amp; " " &amp; Idiomas!$A$29)</f>
        <v>0 días</v>
      </c>
      <c r="J38" s="95" t="s">
        <v>273</v>
      </c>
      <c r="K38" s="44" t="str" cm="1">
        <f t="array" aca="1" ref="K38" ca="1">HYPERLINK("["&amp;Archivo_Nombre&amp;"]KANBAN!"&amp;IF(Tareas!$P38="","B2",Tareas!$P38),IF(Datos!$A38="","",Idiomas!$A$12&amp;" "&amp;ROW()-1))</f>
        <v>Tarea 37</v>
      </c>
    </row>
    <row r="39" spans="1:11" customFormat="1" x14ac:dyDescent="0.3">
      <c r="A39" s="94" t="s">
        <v>8</v>
      </c>
      <c r="B39" s="95" t="s">
        <v>3</v>
      </c>
      <c r="C39" s="92" t="s">
        <v>272</v>
      </c>
      <c r="D39" s="92" t="s">
        <v>240</v>
      </c>
      <c r="E39" s="96">
        <v>45869</v>
      </c>
      <c r="F39" s="96">
        <v>45869</v>
      </c>
      <c r="G39" s="96">
        <v>45869</v>
      </c>
      <c r="H39" s="45" t="str">
        <f>IF(Datos!$G39&gt;0,Datos!$G39-Datos!$E39+1 &amp; " " &amp; Idiomas!$A$29,"")</f>
        <v>1 días</v>
      </c>
      <c r="I39" s="45" t="str" cm="1">
        <f t="array" aca="1" ref="I39" ca="1">IF(OR(Datos!$G39="",Datos!$A39=""),"",IF(AND(Datos!$G39=0,Datos!$F39&gt;0,Fecha_Hoy&gt;Datos!$F39),Fecha_Hoy-Datos!$F39,IF(Datos!$F39&lt;Datos!$G39,Datos!$G39-Datos!$F39,0))&amp; " " &amp; Idiomas!$A$29)</f>
        <v>0 días</v>
      </c>
      <c r="J39" s="92" t="s">
        <v>217</v>
      </c>
      <c r="K39" s="46" t="str" cm="1">
        <f t="array" aca="1" ref="K39" ca="1">HYPERLINK("["&amp;Archivo_Nombre&amp;"]KANBAN!"&amp;IF(Tareas!$P39="","B2",Tareas!$P39),IF(Datos!$A39="","",Idiomas!$A$12&amp;" "&amp;ROW()-1))</f>
        <v>Tarea 38</v>
      </c>
    </row>
    <row r="40" spans="1:11" customFormat="1" x14ac:dyDescent="0.3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3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3">
      <c r="A42" s="91"/>
      <c r="B42" s="92"/>
      <c r="C42" s="92"/>
      <c r="D42" s="92"/>
      <c r="E42" s="93"/>
      <c r="F42" s="93"/>
      <c r="G42" s="93"/>
      <c r="H42" s="43"/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3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3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3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3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3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3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3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3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3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3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3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3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3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3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3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3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3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3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3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3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3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3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3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3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3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3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3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3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3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3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3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3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3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3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3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3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3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3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3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3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3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3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x14ac:dyDescent="0.3">
      <c r="A85" s="94"/>
      <c r="B85" s="95"/>
      <c r="C85" s="102"/>
      <c r="D85" s="102"/>
      <c r="E85" s="96"/>
      <c r="F85" s="96"/>
      <c r="G85" s="96"/>
      <c r="H85" s="45" t="str">
        <f>IF(Datos!$G85&gt;0,Datos!$G85-Datos!$E85+1 &amp; " " &amp; Idiomas!$A$29,"")</f>
        <v/>
      </c>
      <c r="I85" s="45" t="str" cm="1">
        <f t="array" ref="I85">IF(OR(Datos!$G85="",Datos!$A85=""),"",IF(AND(Datos!$G85=0,Datos!$F85&gt;0,Fecha_Hoy&gt;Datos!$F85),Fecha_Hoy-Datos!$F85,IF(Datos!$F85&lt;Datos!$G85,Datos!$G85-Datos!$F85,0))&amp; " " &amp; Idiomas!$A$29)</f>
        <v/>
      </c>
      <c r="J85" s="95"/>
      <c r="K85" s="46" t="str" cm="1">
        <f t="array" aca="1" ref="K85" ca="1">HYPERLINK("["&amp;Archivo_Nombre&amp;"]KANBAN!"&amp;IF(Tareas!$P85="","B2",Tareas!$P85),IF(Datos!$A85="","",Idiomas!$A$12&amp;" "&amp;ROW()-1))</f>
        <v/>
      </c>
    </row>
    <row r="86" spans="1:11" customFormat="1" x14ac:dyDescent="0.3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3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3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3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3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3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3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3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3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3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3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3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3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3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3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3">
      <c r="A101" s="97"/>
      <c r="B101" s="98"/>
      <c r="C101" s="98"/>
      <c r="D101" s="98"/>
      <c r="E101" s="99"/>
      <c r="F101" s="99"/>
      <c r="G101" s="99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98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autoFilter="0"/>
  <autoFilter ref="A1:K101" xr:uid="{00000000-0001-0000-0100-000000000000}"/>
  <phoneticPr fontId="2" type="noConversion"/>
  <conditionalFormatting sqref="E33:E101">
    <cfRule type="expression" dxfId="33" priority="21" stopIfTrue="1">
      <formula>AND($A33&lt;&gt;"",$E33="")</formula>
    </cfRule>
  </conditionalFormatting>
  <conditionalFormatting sqref="I2:I101">
    <cfRule type="expression" dxfId="32" priority="20" stopIfTrue="1">
      <formula>IFERROR(--LEFT(I2,FIND(" ",I2)-1),0)&gt;0</formula>
    </cfRule>
  </conditionalFormatting>
  <conditionalFormatting sqref="E26 E29:E31">
    <cfRule type="expression" dxfId="31" priority="19" stopIfTrue="1">
      <formula>AND($A26&lt;&gt;"",$E26="")</formula>
    </cfRule>
  </conditionalFormatting>
  <conditionalFormatting sqref="E27">
    <cfRule type="expression" dxfId="30" priority="18" stopIfTrue="1">
      <formula>AND($A27&lt;&gt;"",$E27="")</formula>
    </cfRule>
  </conditionalFormatting>
  <conditionalFormatting sqref="E28">
    <cfRule type="expression" dxfId="29" priority="17" stopIfTrue="1">
      <formula>AND($A28&lt;&gt;"",$E28="")</formula>
    </cfRule>
  </conditionalFormatting>
  <conditionalFormatting sqref="E32">
    <cfRule type="expression" dxfId="28" priority="16" stopIfTrue="1">
      <formula>AND($A32&lt;&gt;"",$E32="")</formula>
    </cfRule>
  </conditionalFormatting>
  <conditionalFormatting sqref="F33">
    <cfRule type="expression" dxfId="26" priority="14" stopIfTrue="1">
      <formula>AND($A33&lt;&gt;"",$E33="")</formula>
    </cfRule>
  </conditionalFormatting>
  <conditionalFormatting sqref="F34">
    <cfRule type="expression" dxfId="25" priority="13" stopIfTrue="1">
      <formula>AND($A34&lt;&gt;"",$E34="")</formula>
    </cfRule>
  </conditionalFormatting>
  <conditionalFormatting sqref="F35">
    <cfRule type="expression" dxfId="24" priority="12" stopIfTrue="1">
      <formula>AND($A35&lt;&gt;"",$E35="")</formula>
    </cfRule>
  </conditionalFormatting>
  <conditionalFormatting sqref="F36">
    <cfRule type="expression" dxfId="23" priority="11" stopIfTrue="1">
      <formula>AND($A36&lt;&gt;"",$E36="")</formula>
    </cfRule>
  </conditionalFormatting>
  <conditionalFormatting sqref="F37">
    <cfRule type="expression" dxfId="22" priority="10" stopIfTrue="1">
      <formula>AND($A37&lt;&gt;"",$E37="")</formula>
    </cfRule>
  </conditionalFormatting>
  <conditionalFormatting sqref="F38">
    <cfRule type="expression" dxfId="21" priority="9" stopIfTrue="1">
      <formula>AND($A38&lt;&gt;"",$E38="")</formula>
    </cfRule>
  </conditionalFormatting>
  <conditionalFormatting sqref="F39">
    <cfRule type="expression" dxfId="20" priority="8" stopIfTrue="1">
      <formula>AND($A39&lt;&gt;"",$E39="")</formula>
    </cfRule>
  </conditionalFormatting>
  <conditionalFormatting sqref="G33">
    <cfRule type="expression" dxfId="19" priority="7" stopIfTrue="1">
      <formula>AND($A33&lt;&gt;"",$E33="")</formula>
    </cfRule>
  </conditionalFormatting>
  <conditionalFormatting sqref="G34">
    <cfRule type="expression" dxfId="18" priority="6" stopIfTrue="1">
      <formula>AND($A34&lt;&gt;"",$E34="")</formula>
    </cfRule>
  </conditionalFormatting>
  <conditionalFormatting sqref="G35">
    <cfRule type="expression" dxfId="17" priority="5" stopIfTrue="1">
      <formula>AND($A35&lt;&gt;"",$E35="")</formula>
    </cfRule>
  </conditionalFormatting>
  <conditionalFormatting sqref="G36">
    <cfRule type="expression" dxfId="16" priority="4" stopIfTrue="1">
      <formula>AND($A36&lt;&gt;"",$E36="")</formula>
    </cfRule>
  </conditionalFormatting>
  <conditionalFormatting sqref="G37">
    <cfRule type="expression" dxfId="15" priority="3" stopIfTrue="1">
      <formula>AND($A37&lt;&gt;"",$E37="")</formula>
    </cfRule>
  </conditionalFormatting>
  <conditionalFormatting sqref="G38">
    <cfRule type="expression" dxfId="14" priority="2" stopIfTrue="1">
      <formula>AND($A38&lt;&gt;"",$E38="")</formula>
    </cfRule>
  </conditionalFormatting>
  <conditionalFormatting sqref="G39">
    <cfRule type="expression" dxfId="13" priority="1" stopIfTrue="1">
      <formula>AND($A39&lt;&gt;"",$E39="")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2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83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84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85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8" sqref="F18"/>
    </sheetView>
  </sheetViews>
  <sheetFormatPr baseColWidth="10" defaultColWidth="0" defaultRowHeight="14.4" zeroHeight="1" x14ac:dyDescent="0.3"/>
  <cols>
    <col min="1" max="1" width="4.5546875" style="2" customWidth="1"/>
    <col min="2" max="2" width="16.5546875" style="2" customWidth="1"/>
    <col min="3" max="3" width="4.5546875" style="2" customWidth="1"/>
    <col min="4" max="4" width="16.5546875" style="2" customWidth="1"/>
    <col min="5" max="5" width="4.5546875" style="2" customWidth="1"/>
    <col min="6" max="6" width="32.5546875" style="2" customWidth="1"/>
    <col min="7" max="7" width="4.5546875" style="2" customWidth="1"/>
    <col min="8" max="8" width="16.5546875" style="2" customWidth="1"/>
    <col min="9" max="9" width="4.5546875" customWidth="1"/>
    <col min="10" max="10" width="4.5546875" style="2" customWidth="1"/>
    <col min="11" max="16384" width="10.88671875" style="2" hidden="1"/>
  </cols>
  <sheetData>
    <row r="1" spans="2:9" ht="15" customHeight="1" x14ac:dyDescent="0.3"/>
    <row r="2" spans="2:9" ht="15" customHeight="1" x14ac:dyDescent="0.3">
      <c r="B2" s="103" t="str">
        <f>"                " &amp; Idiomas!$A$2 &amp; " v3 ©️            "</f>
        <v xml:space="preserve">                Tablero KANBAN v3 ©️            </v>
      </c>
      <c r="C2" s="103"/>
      <c r="E2" s="7" t="s">
        <v>9</v>
      </c>
      <c r="F2" s="110" t="str">
        <f>Idiomas!$A$2 &amp; " | #ExcelPedroWave"</f>
        <v>Tablero KANBAN | #ExcelPedroWave</v>
      </c>
      <c r="G2" s="110"/>
      <c r="H2" s="110"/>
    </row>
    <row r="3" spans="2:9" ht="15" customHeight="1" x14ac:dyDescent="0.3">
      <c r="E3" s="8" t="s">
        <v>10</v>
      </c>
      <c r="F3" s="110" t="s">
        <v>11</v>
      </c>
      <c r="G3" s="110"/>
      <c r="H3" s="110"/>
    </row>
    <row r="4" spans="2:9" x14ac:dyDescent="0.3">
      <c r="B4" s="89" t="str">
        <f>Idiomas!$A$3</f>
        <v>Idioma</v>
      </c>
      <c r="E4" s="8" t="s">
        <v>12</v>
      </c>
      <c r="F4" s="111" t="s">
        <v>13</v>
      </c>
      <c r="G4" s="111"/>
      <c r="H4" s="111"/>
    </row>
    <row r="5" spans="2:9" ht="15" customHeight="1" x14ac:dyDescent="0.3">
      <c r="B5" s="90" t="s">
        <v>14</v>
      </c>
      <c r="C5" s="37"/>
      <c r="D5" s="39"/>
      <c r="E5" s="39"/>
      <c r="F5" s="39"/>
    </row>
    <row r="6" spans="2:9" ht="15" customHeight="1" x14ac:dyDescent="0.3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5">
      <c r="C7" s="38"/>
      <c r="D7" s="39"/>
      <c r="E7" s="39"/>
      <c r="F7" s="39"/>
    </row>
    <row r="8" spans="2:9" ht="15" thickBot="1" x14ac:dyDescent="0.35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15</v>
      </c>
    </row>
    <row r="9" spans="2:9" x14ac:dyDescent="0.3">
      <c r="B9" s="75" t="s">
        <v>8</v>
      </c>
      <c r="D9" s="72" t="s">
        <v>5</v>
      </c>
      <c r="F9" s="68" t="s">
        <v>215</v>
      </c>
      <c r="H9" s="66" t="str">
        <f>Idiomas!$A$12</f>
        <v>Tarea</v>
      </c>
      <c r="I9" s="85">
        <v>1</v>
      </c>
    </row>
    <row r="10" spans="2:9" x14ac:dyDescent="0.3">
      <c r="B10" s="76" t="s">
        <v>6</v>
      </c>
      <c r="D10" s="73" t="s">
        <v>3</v>
      </c>
      <c r="F10" s="69" t="s">
        <v>216</v>
      </c>
      <c r="H10" s="67" t="str">
        <f>Idiomas!$A$13</f>
        <v>Descripción</v>
      </c>
      <c r="I10" s="87">
        <v>2</v>
      </c>
    </row>
    <row r="11" spans="2:9" ht="15" thickBot="1" x14ac:dyDescent="0.35">
      <c r="B11" s="77" t="s">
        <v>2</v>
      </c>
      <c r="D11" s="74" t="s">
        <v>7</v>
      </c>
      <c r="F11" s="70" t="s">
        <v>217</v>
      </c>
      <c r="H11" s="79" t="str">
        <f>Idiomas!$A$14</f>
        <v>Inicio</v>
      </c>
      <c r="I11" s="86">
        <v>3</v>
      </c>
    </row>
    <row r="12" spans="2:9" x14ac:dyDescent="0.3">
      <c r="B12" s="76" t="s">
        <v>4</v>
      </c>
      <c r="F12" s="69" t="s">
        <v>273</v>
      </c>
      <c r="H12" s="67" t="str">
        <f>Idiomas!$A$15</f>
        <v>Previsto</v>
      </c>
      <c r="I12" s="87">
        <v>4</v>
      </c>
    </row>
    <row r="13" spans="2:9" ht="15" thickBot="1" x14ac:dyDescent="0.35">
      <c r="B13" s="77" t="s">
        <v>16</v>
      </c>
      <c r="F13" s="70" t="s">
        <v>274</v>
      </c>
      <c r="H13" s="79" t="str">
        <f>Idiomas!$A$16</f>
        <v>Final</v>
      </c>
      <c r="I13" s="86">
        <v>5</v>
      </c>
    </row>
    <row r="14" spans="2:9" x14ac:dyDescent="0.3">
      <c r="B14" s="76" t="s">
        <v>8</v>
      </c>
      <c r="F14" s="68"/>
      <c r="H14" s="67" t="str">
        <f>Idiomas!$A$17</f>
        <v>Duración</v>
      </c>
      <c r="I14" s="87">
        <v>6</v>
      </c>
    </row>
    <row r="15" spans="2:9" x14ac:dyDescent="0.3">
      <c r="B15" s="77" t="s">
        <v>6</v>
      </c>
      <c r="F15" s="69"/>
      <c r="H15" s="79" t="str">
        <f>Idiomas!$A$18</f>
        <v>Retraso</v>
      </c>
      <c r="I15" s="86">
        <v>7</v>
      </c>
    </row>
    <row r="16" spans="2:9" ht="15" thickBot="1" x14ac:dyDescent="0.35">
      <c r="B16" s="76"/>
      <c r="F16" s="70"/>
      <c r="H16" s="80" t="str">
        <f>Idiomas!$A$19</f>
        <v>Asignado</v>
      </c>
      <c r="I16" s="88">
        <v>4</v>
      </c>
    </row>
    <row r="17" spans="2:9" x14ac:dyDescent="0.3">
      <c r="B17" s="77"/>
      <c r="F17" s="70"/>
      <c r="H17" s="82" t="str">
        <f>Idiomas!$A$4</f>
        <v>AVISO:</v>
      </c>
      <c r="I17" s="84" t="s">
        <v>17</v>
      </c>
    </row>
    <row r="18" spans="2:9" ht="15" thickBot="1" x14ac:dyDescent="0.35">
      <c r="B18" s="78"/>
      <c r="F18" s="69"/>
      <c r="H18" s="83" t="str">
        <f>Idiomas!$A$31</f>
        <v>Cambiar números del 2 al 8</v>
      </c>
    </row>
    <row r="19" spans="2:9" ht="15" thickBot="1" x14ac:dyDescent="0.35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" thickBot="1" x14ac:dyDescent="0.35">
      <c r="B20" s="64" t="s">
        <v>2</v>
      </c>
      <c r="F20" s="69"/>
    </row>
    <row r="21" spans="2:9" x14ac:dyDescent="0.3">
      <c r="F21" s="70"/>
    </row>
    <row r="22" spans="2:9" ht="15" thickBot="1" x14ac:dyDescent="0.35">
      <c r="B22" s="2" t="str">
        <f>Idiomas!$A$11</f>
        <v>Nombre archivo en Excel para la Web</v>
      </c>
      <c r="F22" s="69"/>
    </row>
    <row r="23" spans="2:9" ht="15" thickBot="1" x14ac:dyDescent="0.35">
      <c r="B23" s="107" t="s">
        <v>18</v>
      </c>
      <c r="C23" s="108"/>
      <c r="D23" s="109"/>
      <c r="F23" s="71"/>
    </row>
    <row r="24" spans="2:9" x14ac:dyDescent="0.3"/>
  </sheetData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1" width="10.88671875" style="2" customWidth="1"/>
    <col min="2" max="2" width="9.88671875" style="2" bestFit="1" customWidth="1"/>
    <col min="3" max="3" width="10.5546875" style="2" customWidth="1"/>
    <col min="4" max="15" width="8.5546875" style="2" customWidth="1"/>
    <col min="16" max="16" width="16.5546875" style="2" customWidth="1"/>
    <col min="17" max="16384" width="10.88671875" hidden="1"/>
  </cols>
  <sheetData>
    <row r="1" spans="1:16" ht="15.6" thickTop="1" thickBot="1" x14ac:dyDescent="0.35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19</v>
      </c>
      <c r="F1" s="50" t="s">
        <v>20</v>
      </c>
      <c r="G1" s="50" t="s">
        <v>21</v>
      </c>
      <c r="H1" s="50" t="s">
        <v>22</v>
      </c>
      <c r="I1" s="50" t="s">
        <v>23</v>
      </c>
      <c r="J1" s="50" t="s">
        <v>24</v>
      </c>
      <c r="K1" s="50" t="s">
        <v>25</v>
      </c>
      <c r="L1" s="50" t="s">
        <v>26</v>
      </c>
      <c r="M1" s="50" t="s">
        <v>27</v>
      </c>
      <c r="N1" s="50" t="s">
        <v>28</v>
      </c>
      <c r="O1" s="50" t="str">
        <f>Idiomas!$A$21</f>
        <v>Celda</v>
      </c>
      <c r="P1" s="51" t="s">
        <v>29</v>
      </c>
    </row>
    <row r="2" spans="1:16" ht="15.6" thickTop="1" thickBot="1" x14ac:dyDescent="0.35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/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/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/>
      </c>
    </row>
    <row r="3" spans="1:16" ht="15.6" thickTop="1" thickBot="1" x14ac:dyDescent="0.35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2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/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/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/>
      </c>
    </row>
    <row r="4" spans="1:16" ht="15.6" thickTop="1" thickBot="1" x14ac:dyDescent="0.35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/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/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/>
      </c>
    </row>
    <row r="5" spans="1:16" ht="15.6" thickTop="1" thickBot="1" x14ac:dyDescent="0.35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/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/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/>
      </c>
    </row>
    <row r="6" spans="1:16" ht="15.6" thickTop="1" thickBot="1" x14ac:dyDescent="0.35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/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/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/>
      </c>
    </row>
    <row r="7" spans="1:16" ht="15.6" thickTop="1" thickBot="1" x14ac:dyDescent="0.35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1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/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/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/>
      </c>
    </row>
    <row r="8" spans="1:16" ht="15.6" thickTop="1" thickBot="1" x14ac:dyDescent="0.35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/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/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/>
      </c>
    </row>
    <row r="9" spans="1:16" ht="15.6" thickTop="1" thickBot="1" x14ac:dyDescent="0.35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/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/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/>
      </c>
    </row>
    <row r="10" spans="1:16" ht="15.6" thickTop="1" thickBot="1" x14ac:dyDescent="0.35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3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5.6" thickTop="1" thickBot="1" x14ac:dyDescent="0.35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3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R-195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R-195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R195:R202</v>
      </c>
    </row>
    <row r="12" spans="1:16" ht="15.6" thickTop="1" thickBot="1" x14ac:dyDescent="0.35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R-186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R-186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R186:R193</v>
      </c>
    </row>
    <row r="13" spans="1:16" ht="15.6" thickTop="1" thickBot="1" x14ac:dyDescent="0.35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2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R-177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R-177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R177:R184</v>
      </c>
    </row>
    <row r="14" spans="1:16" ht="15.6" thickTop="1" thickBot="1" x14ac:dyDescent="0.35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R-168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R-168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R168:R175</v>
      </c>
    </row>
    <row r="15" spans="1:16" ht="15.6" thickTop="1" thickBot="1" x14ac:dyDescent="0.35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R-159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R-159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R159:R166</v>
      </c>
    </row>
    <row r="16" spans="1:16" ht="15.6" thickTop="1" thickBot="1" x14ac:dyDescent="0.35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2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R-150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R-150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R150:R157</v>
      </c>
    </row>
    <row r="17" spans="1:16" ht="15.6" thickTop="1" thickBot="1" x14ac:dyDescent="0.35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R-141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R-141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R141:R148</v>
      </c>
    </row>
    <row r="18" spans="1:16" ht="15.6" thickTop="1" thickBot="1" x14ac:dyDescent="0.35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R-132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R-132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R132:R139</v>
      </c>
    </row>
    <row r="19" spans="1:16" ht="15.6" thickTop="1" thickBot="1" x14ac:dyDescent="0.35">
      <c r="A19" s="56" t="str">
        <f>IFERROR(IF(Datos!$A19="","",Idiomas!$A$12&amp;" "&amp;ROW()-1),"")</f>
        <v>Tarea 18</v>
      </c>
      <c r="B19" s="57">
        <f>IFERROR(MATCH(Datos!$A19,Configura!$B$9:$B$18,0),0)</f>
        <v>4</v>
      </c>
      <c r="C19" s="57">
        <f>IFERROR(MATCH(Datos!$B19,Configura!$D$9:$D$11,0),0)</f>
        <v>2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1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>R-123</v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>R-123</v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>R123:R130</v>
      </c>
    </row>
    <row r="20" spans="1:16" ht="15.6" thickTop="1" thickBot="1" x14ac:dyDescent="0.35">
      <c r="A20" s="52" t="str">
        <f>IFERROR(IF(Datos!$A20="","",Idiomas!$A$12&amp;" "&amp;ROW()-1),"")</f>
        <v>Tarea 19</v>
      </c>
      <c r="B20" s="53">
        <f>IFERROR(MATCH(Datos!$A20,Configura!$B$9:$B$18,0),0)</f>
        <v>4</v>
      </c>
      <c r="C20" s="53">
        <f>IFERROR(MATCH(Datos!$B20,Configura!$D$9:$D$11,0),0)</f>
        <v>2</v>
      </c>
      <c r="D20" s="53" cm="1">
        <f t="array" aca="1" ref="D20" ca="1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1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>R-114</v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>R-114</v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>R114:R121</v>
      </c>
    </row>
    <row r="21" spans="1:16" ht="15.6" thickTop="1" thickBot="1" x14ac:dyDescent="0.35">
      <c r="A21" s="56" t="str">
        <f>IFERROR(IF(Datos!$A21="","",Idiomas!$A$12&amp;" "&amp;ROW()-1),"")</f>
        <v>Tarea 20</v>
      </c>
      <c r="B21" s="57">
        <f>IFERROR(MATCH(Datos!$A21,Configura!$B$9:$B$18,0),0)</f>
        <v>4</v>
      </c>
      <c r="C21" s="57">
        <f>IFERROR(MATCH(Datos!$B21,Configura!$D$9:$D$11,0),0)</f>
        <v>2</v>
      </c>
      <c r="D21" s="57" cm="1">
        <f t="array" aca="1" ref="D21" ca="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1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>R-105</v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>R-105</v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>R105:R112</v>
      </c>
    </row>
    <row r="22" spans="1:16" ht="15.6" thickTop="1" thickBot="1" x14ac:dyDescent="0.35">
      <c r="A22" s="52" t="str">
        <f>IFERROR(IF(Datos!$A22="","",Idiomas!$A$12&amp;" "&amp;ROW()-1),"")</f>
        <v>Tarea 21</v>
      </c>
      <c r="B22" s="53">
        <f>IFERROR(MATCH(Datos!$A22,Configura!$B$9:$B$18,0),0)</f>
        <v>4</v>
      </c>
      <c r="C22" s="53">
        <f>IFERROR(MATCH(Datos!$B22,Configura!$D$9:$D$11,0),0)</f>
        <v>2</v>
      </c>
      <c r="D22" s="53" cm="1">
        <f t="array" aca="1" ref="D22" ca="1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1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>R-96</v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>R-96</v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>R96:R103</v>
      </c>
    </row>
    <row r="23" spans="1:16" ht="15.6" thickTop="1" thickBot="1" x14ac:dyDescent="0.35">
      <c r="A23" s="56" t="str">
        <f>IFERROR(IF(Datos!$A23="","",Idiomas!$A$12&amp;" "&amp;ROW()-1),"")</f>
        <v>Tarea 22</v>
      </c>
      <c r="B23" s="57">
        <f>IFERROR(MATCH(Datos!$A23,Configura!$B$9:$B$18,0),0)</f>
        <v>4</v>
      </c>
      <c r="C23" s="57">
        <f>IFERROR(MATCH(Datos!$B23,Configura!$D$9:$D$11,0),0)</f>
        <v>2</v>
      </c>
      <c r="D23" s="57" cm="1">
        <f t="array" aca="1" ref="D23" ca="1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1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>R-87</v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>R-87</v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>R87:R94</v>
      </c>
    </row>
    <row r="24" spans="1:16" ht="15.6" thickTop="1" thickBot="1" x14ac:dyDescent="0.35">
      <c r="A24" s="52" t="str">
        <f>IFERROR(IF(Datos!$A24="","",Idiomas!$A$12&amp;" "&amp;ROW()-1),"")</f>
        <v>Tarea 23</v>
      </c>
      <c r="B24" s="53">
        <f>IFERROR(MATCH(Datos!$A24,Configura!$B$9:$B$18,0),0)</f>
        <v>4</v>
      </c>
      <c r="C24" s="53">
        <f>IFERROR(MATCH(Datos!$B24,Configura!$D$9:$D$11,0),0)</f>
        <v>2</v>
      </c>
      <c r="D24" s="53" cm="1">
        <f t="array" aca="1" ref="D24" ca="1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1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>R-78</v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>R-78</v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>R78:R85</v>
      </c>
    </row>
    <row r="25" spans="1:16" ht="15.6" thickTop="1" thickBot="1" x14ac:dyDescent="0.35">
      <c r="A25" s="56" t="str">
        <f>IFERROR(IF(Datos!$A25="","",Idiomas!$A$12&amp;" "&amp;ROW()-1),"")</f>
        <v>Tarea 24</v>
      </c>
      <c r="B25" s="57">
        <f>IFERROR(MATCH(Datos!$A25,Configura!$B$9:$B$18,0),0)</f>
        <v>4</v>
      </c>
      <c r="C25" s="57">
        <f>IFERROR(MATCH(Datos!$B25,Configura!$D$9:$D$11,0),0)</f>
        <v>1</v>
      </c>
      <c r="D25" s="57" cm="1">
        <f t="array" aca="1" ref="D25" ca="1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1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>R-69</v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>R-69</v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>R69:R76</v>
      </c>
    </row>
    <row r="26" spans="1:16" ht="15.6" thickTop="1" thickBot="1" x14ac:dyDescent="0.35">
      <c r="A26" s="52" t="str">
        <f>IFERROR(IF(Datos!$A26="","",Idiomas!$A$12&amp;" "&amp;ROW()-1),"")</f>
        <v>Tarea 25</v>
      </c>
      <c r="B26" s="53">
        <f>IFERROR(MATCH(Datos!$A26,Configura!$B$9:$B$18,0),0)</f>
        <v>4</v>
      </c>
      <c r="C26" s="53">
        <f>IFERROR(MATCH(Datos!$B26,Configura!$D$9:$D$11,0),0)</f>
        <v>2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1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>R-60</v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>R-60</v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>R60:R67</v>
      </c>
    </row>
    <row r="27" spans="1:16" ht="15.6" thickTop="1" thickBot="1" x14ac:dyDescent="0.35">
      <c r="A27" s="56" t="str">
        <f>IFERROR(IF(Datos!$A27="","",Idiomas!$A$12&amp;" "&amp;ROW()-1),"")</f>
        <v>Tarea 26</v>
      </c>
      <c r="B27" s="57">
        <f>IFERROR(MATCH(Datos!$A27,Configura!$B$9:$B$18,0),0)</f>
        <v>4</v>
      </c>
      <c r="C27" s="57">
        <f>IFERROR(MATCH(Datos!$B27,Configura!$D$9:$D$11,0),0)</f>
        <v>2</v>
      </c>
      <c r="D27" s="57" cm="1">
        <f t="array" aca="1" ref="D27" ca="1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1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>R-51</v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>R-51</v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>R51:R58</v>
      </c>
    </row>
    <row r="28" spans="1:16" ht="15.6" thickTop="1" thickBot="1" x14ac:dyDescent="0.35">
      <c r="A28" s="52" t="str">
        <f>IFERROR(IF(Datos!$A28="","",Idiomas!$A$12&amp;" "&amp;ROW()-1),"")</f>
        <v>Tarea 27</v>
      </c>
      <c r="B28" s="53">
        <f>IFERROR(MATCH(Datos!$A28,Configura!$B$9:$B$18,0),0)</f>
        <v>4</v>
      </c>
      <c r="C28" s="53">
        <f>IFERROR(MATCH(Datos!$B28,Configura!$D$9:$D$11,0),0)</f>
        <v>2</v>
      </c>
      <c r="D28" s="53" cm="1">
        <f t="array" aca="1" ref="D28" ca="1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1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>R-42</v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>R-42</v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>R42:R49</v>
      </c>
    </row>
    <row r="29" spans="1:16" ht="15.6" thickTop="1" thickBot="1" x14ac:dyDescent="0.35">
      <c r="A29" s="56" t="str">
        <f>IFERROR(IF(Datos!$A29="","",Idiomas!$A$12&amp;" "&amp;ROW()-1),"")</f>
        <v>Tarea 28</v>
      </c>
      <c r="B29" s="57">
        <f>IFERROR(MATCH(Datos!$A29,Configura!$B$9:$B$18,0),0)</f>
        <v>4</v>
      </c>
      <c r="C29" s="57">
        <f>IFERROR(MATCH(Datos!$B29,Configura!$D$9:$D$11,0),0)</f>
        <v>2</v>
      </c>
      <c r="D29" s="57" cm="1">
        <f t="array" aca="1" ref="D29" ca="1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1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>R-33</v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>R-33</v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>R33:R40</v>
      </c>
    </row>
    <row r="30" spans="1:16" ht="15.6" thickTop="1" thickBot="1" x14ac:dyDescent="0.35">
      <c r="A30" s="52" t="str">
        <f>IFERROR(IF(Datos!$A30="","",Idiomas!$A$12&amp;" "&amp;ROW()-1),"")</f>
        <v>Tarea 29</v>
      </c>
      <c r="B30" s="53">
        <f>IFERROR(MATCH(Datos!$A30,Configura!$B$9:$B$18,0),0)</f>
        <v>4</v>
      </c>
      <c r="C30" s="53">
        <f>IFERROR(MATCH(Datos!$B30,Configura!$D$9:$D$11,0),0)</f>
        <v>2</v>
      </c>
      <c r="D30" s="53" cm="1">
        <f t="array" aca="1" ref="D30" ca="1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1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>R-24</v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>R-24</v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>R24:R31</v>
      </c>
    </row>
    <row r="31" spans="1:16" ht="15.6" thickTop="1" thickBot="1" x14ac:dyDescent="0.35">
      <c r="A31" s="56" t="str">
        <f>IFERROR(IF(Datos!$A31="","",Idiomas!$A$12&amp;" "&amp;ROW()-1),"")</f>
        <v>Tarea 30</v>
      </c>
      <c r="B31" s="57">
        <f>IFERROR(MATCH(Datos!$A31,Configura!$B$9:$B$18,0),0)</f>
        <v>4</v>
      </c>
      <c r="C31" s="57">
        <f>IFERROR(MATCH(Datos!$B31,Configura!$D$9:$D$11,0),0)</f>
        <v>3</v>
      </c>
      <c r="D31" s="57" cm="1">
        <f t="array" aca="1" ref="D31" ca="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1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>R-15</v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>R-15</v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>R15:R22</v>
      </c>
    </row>
    <row r="32" spans="1:16" ht="15.6" thickTop="1" thickBot="1" x14ac:dyDescent="0.35">
      <c r="A32" s="52" t="str">
        <f>IFERROR(IF(Datos!$A32="","",Idiomas!$A$12&amp;" "&amp;ROW()-1),"")</f>
        <v>Tarea 31</v>
      </c>
      <c r="B32" s="53">
        <f>IFERROR(MATCH(Datos!$A32,Configura!$B$9:$B$18,0),0)</f>
        <v>4</v>
      </c>
      <c r="C32" s="53">
        <f>IFERROR(MATCH(Datos!$B32,Configura!$D$9:$D$11,0),0)</f>
        <v>2</v>
      </c>
      <c r="D32" s="53" cm="1">
        <f t="array" aca="1" ref="D32" ca="1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1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>R-6</v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>R-6</v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>R6:R13</v>
      </c>
    </row>
    <row r="33" spans="1:16" ht="15.6" thickTop="1" thickBot="1" x14ac:dyDescent="0.35">
      <c r="A33" s="56" t="str">
        <f>IFERROR(IF(Datos!$A33="","",Idiomas!$A$12&amp;" "&amp;ROW()-1),"")</f>
        <v>Tarea 32</v>
      </c>
      <c r="B33" s="57">
        <f>IFERROR(MATCH(Datos!$A33,Configura!$B$9:$B$18,0),0)</f>
        <v>2</v>
      </c>
      <c r="C33" s="57">
        <f>IFERROR(MATCH(Datos!$B33,Configura!$D$9:$D$11,0),0)</f>
        <v>1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1</v>
      </c>
      <c r="E33" s="58" t="str">
        <f t="shared" ca="1" si="4"/>
        <v/>
      </c>
      <c r="F33" s="58" t="str">
        <f t="shared" ca="1" si="4"/>
        <v>H-6</v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>H-6</v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>H6:H13</v>
      </c>
    </row>
    <row r="34" spans="1:16" ht="15.6" thickTop="1" thickBot="1" x14ac:dyDescent="0.35">
      <c r="A34" s="52" t="str">
        <f>IFERROR(IF(Datos!$A34="","",Idiomas!$A$12&amp;" "&amp;ROW()-1),"")</f>
        <v>Tarea 33</v>
      </c>
      <c r="B34" s="53">
        <f>IFERROR(MATCH(Datos!$A34,Configura!$B$9:$B$18,0),0)</f>
        <v>3</v>
      </c>
      <c r="C34" s="53">
        <f>IFERROR(MATCH(Datos!$B34,Configura!$D$9:$D$11,0),0)</f>
        <v>2</v>
      </c>
      <c r="D34" s="53" cm="1">
        <f t="array" aca="1" ref="D34" ca="1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1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>M-15</v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>M-15</v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>M15:M22</v>
      </c>
    </row>
    <row r="35" spans="1:16" ht="15.6" thickTop="1" thickBot="1" x14ac:dyDescent="0.35">
      <c r="A35" s="56" t="str">
        <f>IFERROR(IF(Datos!$A35="","",Idiomas!$A$12&amp;" "&amp;ROW()-1),"")</f>
        <v>Tarea 34</v>
      </c>
      <c r="B35" s="57">
        <f>IFERROR(MATCH(Datos!$A35,Configura!$B$9:$B$18,0),0)</f>
        <v>3</v>
      </c>
      <c r="C35" s="57">
        <f>IFERROR(MATCH(Datos!$B35,Configura!$D$9:$D$11,0),0)</f>
        <v>2</v>
      </c>
      <c r="D35" s="57" cm="1">
        <f t="array" aca="1" ref="D35" ca="1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1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>M-6</v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>M-6</v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>M6:M13</v>
      </c>
    </row>
    <row r="36" spans="1:16" ht="15.6" thickTop="1" thickBot="1" x14ac:dyDescent="0.35">
      <c r="A36" s="52" t="str">
        <f>IFERROR(IF(Datos!$A36="","",Idiomas!$A$12&amp;" "&amp;ROW()-1),"")</f>
        <v>Tarea 35</v>
      </c>
      <c r="B36" s="53">
        <f>IFERROR(MATCH(Datos!$A36,Configura!$B$9:$B$18,0),0)</f>
        <v>1</v>
      </c>
      <c r="C36" s="53">
        <f>IFERROR(MATCH(Datos!$B36,Configura!$D$9:$D$11,0),0)</f>
        <v>2</v>
      </c>
      <c r="D36" s="53" cm="1">
        <f t="array" aca="1" ref="D36" ca="1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1</v>
      </c>
      <c r="E36" s="54" t="str">
        <f t="shared" ca="1" si="4"/>
        <v>C-33</v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>C-33</v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>C33:C40</v>
      </c>
    </row>
    <row r="37" spans="1:16" ht="15.6" thickTop="1" thickBot="1" x14ac:dyDescent="0.35">
      <c r="A37" s="56" t="str">
        <f>IFERROR(IF(Datos!$A37="","",Idiomas!$A$12&amp;" "&amp;ROW()-1),"")</f>
        <v>Tarea 36</v>
      </c>
      <c r="B37" s="57">
        <f>IFERROR(MATCH(Datos!$A37,Configura!$B$9:$B$18,0),0)</f>
        <v>1</v>
      </c>
      <c r="C37" s="57">
        <f>IFERROR(MATCH(Datos!$B37,Configura!$D$9:$D$11,0),0)</f>
        <v>2</v>
      </c>
      <c r="D37" s="57" cm="1">
        <f t="array" aca="1" ref="D37" ca="1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1</v>
      </c>
      <c r="E37" s="58" t="str">
        <f t="shared" ca="1" si="4"/>
        <v>C-24</v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>C-24</v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>C24:C31</v>
      </c>
    </row>
    <row r="38" spans="1:16" ht="15.6" thickTop="1" thickBot="1" x14ac:dyDescent="0.35">
      <c r="A38" s="52" t="str">
        <f>IFERROR(IF(Datos!$A38="","",Idiomas!$A$12&amp;" "&amp;ROW()-1),"")</f>
        <v>Tarea 37</v>
      </c>
      <c r="B38" s="53">
        <f>IFERROR(MATCH(Datos!$A38,Configura!$B$9:$B$18,0),0)</f>
        <v>1</v>
      </c>
      <c r="C38" s="53">
        <f>IFERROR(MATCH(Datos!$B38,Configura!$D$9:$D$11,0),0)</f>
        <v>3</v>
      </c>
      <c r="D38" s="53" cm="1">
        <f t="array" aca="1" ref="D38" ca="1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1</v>
      </c>
      <c r="E38" s="54" t="str">
        <f t="shared" ca="1" si="4"/>
        <v>C-15</v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>C-15</v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>C15:C22</v>
      </c>
    </row>
    <row r="39" spans="1:16" ht="15.6" thickTop="1" thickBot="1" x14ac:dyDescent="0.35">
      <c r="A39" s="56" t="str">
        <f>IFERROR(IF(Datos!$A39="","",Idiomas!$A$12&amp;" "&amp;ROW()-1),"")</f>
        <v>Tarea 38</v>
      </c>
      <c r="B39" s="57">
        <f>IFERROR(MATCH(Datos!$A39,Configura!$B$9:$B$18,0),0)</f>
        <v>1</v>
      </c>
      <c r="C39" s="57">
        <f>IFERROR(MATCH(Datos!$B39,Configura!$D$9:$D$11,0),0)</f>
        <v>2</v>
      </c>
      <c r="D39" s="57" cm="1">
        <f t="array" aca="1" ref="D39" ca="1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1</v>
      </c>
      <c r="E39" s="58" t="str">
        <f t="shared" ca="1" si="4"/>
        <v>C-6</v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>C-6</v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>C6:C13</v>
      </c>
    </row>
    <row r="40" spans="1:16" ht="15.6" thickTop="1" thickBot="1" x14ac:dyDescent="0.35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5.6" thickTop="1" thickBot="1" x14ac:dyDescent="0.35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5.6" thickTop="1" thickBot="1" x14ac:dyDescent="0.35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5.6" thickTop="1" thickBot="1" x14ac:dyDescent="0.35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5.6" thickTop="1" thickBot="1" x14ac:dyDescent="0.35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5.6" thickTop="1" thickBot="1" x14ac:dyDescent="0.35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5.6" thickTop="1" thickBot="1" x14ac:dyDescent="0.35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5.6" thickTop="1" thickBot="1" x14ac:dyDescent="0.35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5.6" thickTop="1" thickBot="1" x14ac:dyDescent="0.35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5.6" thickTop="1" thickBot="1" x14ac:dyDescent="0.35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5.6" thickTop="1" thickBot="1" x14ac:dyDescent="0.35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5.6" thickTop="1" thickBot="1" x14ac:dyDescent="0.35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5.6" thickTop="1" thickBot="1" x14ac:dyDescent="0.35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5.6" thickTop="1" thickBot="1" x14ac:dyDescent="0.35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5.6" thickTop="1" thickBot="1" x14ac:dyDescent="0.35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5.6" thickTop="1" thickBot="1" x14ac:dyDescent="0.35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5.6" thickTop="1" thickBot="1" x14ac:dyDescent="0.35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5.6" thickTop="1" thickBot="1" x14ac:dyDescent="0.35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5.6" thickTop="1" thickBot="1" x14ac:dyDescent="0.35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5.6" thickTop="1" thickBot="1" x14ac:dyDescent="0.35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5.6" thickTop="1" thickBot="1" x14ac:dyDescent="0.35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5.6" thickTop="1" thickBot="1" x14ac:dyDescent="0.35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5.6" thickTop="1" thickBot="1" x14ac:dyDescent="0.35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5.6" thickTop="1" thickBot="1" x14ac:dyDescent="0.35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5.6" thickTop="1" thickBot="1" x14ac:dyDescent="0.35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5.6" thickTop="1" thickBot="1" x14ac:dyDescent="0.35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5.6" thickTop="1" thickBot="1" x14ac:dyDescent="0.35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5.6" thickTop="1" thickBot="1" x14ac:dyDescent="0.35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5.6" thickTop="1" thickBot="1" x14ac:dyDescent="0.35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5.6" thickTop="1" thickBot="1" x14ac:dyDescent="0.35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5.6" thickTop="1" thickBot="1" x14ac:dyDescent="0.35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5.6" thickTop="1" thickBot="1" x14ac:dyDescent="0.35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5.6" thickTop="1" thickBot="1" x14ac:dyDescent="0.35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5.6" thickTop="1" thickBot="1" x14ac:dyDescent="0.35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5.6" thickTop="1" thickBot="1" x14ac:dyDescent="0.35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5.6" thickTop="1" thickBot="1" x14ac:dyDescent="0.35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5.6" thickTop="1" thickBot="1" x14ac:dyDescent="0.35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5.6" thickTop="1" thickBot="1" x14ac:dyDescent="0.35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5.6" thickTop="1" thickBot="1" x14ac:dyDescent="0.35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5.6" thickTop="1" thickBot="1" x14ac:dyDescent="0.35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5.6" thickTop="1" thickBot="1" x14ac:dyDescent="0.35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5.6" thickTop="1" thickBot="1" x14ac:dyDescent="0.35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5.6" thickTop="1" thickBot="1" x14ac:dyDescent="0.35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5.6" thickTop="1" thickBot="1" x14ac:dyDescent="0.35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5.6" thickTop="1" thickBot="1" x14ac:dyDescent="0.35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5.6" thickTop="1" thickBot="1" x14ac:dyDescent="0.35">
      <c r="A85" s="56" t="str">
        <f>IFERROR(IF(Datos!$A85="","",Idiomas!$A$12&amp;" "&amp;ROW()-1),"")</f>
        <v/>
      </c>
      <c r="B85" s="57">
        <f>IFERROR(MATCH(Datos!$A85,Configura!$B$9:$B$18,0),0)</f>
        <v>0</v>
      </c>
      <c r="C85" s="57">
        <f>IFERROR(MATCH(Datos!$B85,Configura!$D$9:$D$11,0),0)</f>
        <v>0</v>
      </c>
      <c r="D85" s="57" cm="1">
        <f t="array" ref="D85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0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/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/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/>
      </c>
    </row>
    <row r="86" spans="1:16" ht="15.6" thickTop="1" thickBot="1" x14ac:dyDescent="0.35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5.6" thickTop="1" thickBot="1" x14ac:dyDescent="0.35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5.6" thickTop="1" thickBot="1" x14ac:dyDescent="0.35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5.6" thickTop="1" thickBot="1" x14ac:dyDescent="0.35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5.6" thickTop="1" thickBot="1" x14ac:dyDescent="0.35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5.6" thickTop="1" thickBot="1" x14ac:dyDescent="0.35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5.6" thickTop="1" thickBot="1" x14ac:dyDescent="0.35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5.6" thickTop="1" thickBot="1" x14ac:dyDescent="0.35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5.6" thickTop="1" thickBot="1" x14ac:dyDescent="0.35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5.6" thickTop="1" thickBot="1" x14ac:dyDescent="0.35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5.6" thickTop="1" thickBot="1" x14ac:dyDescent="0.35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5.6" thickTop="1" thickBot="1" x14ac:dyDescent="0.35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5.6" thickTop="1" thickBot="1" x14ac:dyDescent="0.35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5.6" thickTop="1" thickBot="1" x14ac:dyDescent="0.35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5.6" thickTop="1" thickBot="1" x14ac:dyDescent="0.35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5.6" thickTop="1" thickBot="1" x14ac:dyDescent="0.35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2" width="4.5546875" style="2" customWidth="1"/>
    <col min="3" max="6" width="4.5546875" style="1" customWidth="1"/>
    <col min="7" max="7" width="4.5546875" style="2" customWidth="1"/>
    <col min="8" max="11" width="4.5546875" style="1" customWidth="1"/>
    <col min="12" max="12" width="4.5546875" style="2" customWidth="1"/>
    <col min="13" max="16" width="4.5546875" style="1" customWidth="1"/>
    <col min="17" max="17" width="4.5546875" style="2" customWidth="1"/>
    <col min="18" max="21" width="4.5546875" style="1" customWidth="1"/>
    <col min="22" max="22" width="4.5546875" style="2" customWidth="1"/>
    <col min="23" max="26" width="4.5546875" style="1" customWidth="1"/>
    <col min="27" max="27" width="4.5546875" style="2" customWidth="1"/>
    <col min="28" max="31" width="4.5546875" style="1" customWidth="1"/>
    <col min="32" max="32" width="4.5546875" style="2" customWidth="1"/>
    <col min="33" max="36" width="4.5546875" style="1" customWidth="1"/>
    <col min="37" max="37" width="4.5546875" style="2" customWidth="1"/>
    <col min="38" max="41" width="4.5546875" style="1" customWidth="1"/>
    <col min="42" max="42" width="4.5546875" style="2" customWidth="1"/>
    <col min="43" max="46" width="4.5546875" style="1" customWidth="1"/>
    <col min="47" max="47" width="4.5546875" style="2" customWidth="1"/>
    <col min="48" max="51" width="4.5546875" style="1" customWidth="1"/>
    <col min="52" max="52" width="4.5546875" style="2" customWidth="1"/>
    <col min="53" max="16384" width="10.88671875" style="2" hidden="1"/>
  </cols>
  <sheetData>
    <row r="1" spans="1:51" s="23" customFormat="1" x14ac:dyDescent="0.3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3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3">
      <c r="B3" s="19" t="str">
        <f ca="1"/>
        <v/>
      </c>
      <c r="C3" s="20">
        <v>1</v>
      </c>
      <c r="D3" s="20">
        <f t="shared" ref="D3:D34" ca="1" si="0">IF(C3&gt;C2,IFERROR(IF(F$1="v",SMALL(B$2:B$101,C3),LARGE(B$2:B$101,C3)),""),D2)</f>
        <v>38</v>
      </c>
      <c r="E3" s="20" cm="1">
        <f t="array" aca="1" ref="E3" ca="1">IF(D3="","",IF(D3&lt;&gt;D2,1,IF(E2=misLíneas-2,0,E2+1)))</f>
        <v>1</v>
      </c>
      <c r="F3" s="20" t="str" cm="1">
        <f t="array" aca="1" ref="F3" ca="1">IF(OR(E3=0,E3=""),"",INDEX(misCriticidades,D3)&amp;"-"&amp;IFERROR(MATCH(E3,miOrdenTarjeta,0),0))</f>
        <v>2-1</v>
      </c>
      <c r="G3" s="19" t="str">
        <f ca="1"/>
        <v/>
      </c>
      <c r="H3" s="20">
        <v>1</v>
      </c>
      <c r="I3" s="20">
        <f t="shared" ref="I3:I34" ca="1" si="1">IF(H3&gt;H2,IFERROR(IF(K$1="v",SMALL(G$2:G$101,H3),LARGE(G$2:G$101,H3)),""),I2)</f>
        <v>32</v>
      </c>
      <c r="J3" s="20" cm="1">
        <f t="array" aca="1" ref="J3" ca="1">IF(I3="","",IF(I3&lt;&gt;I2,1,IF(J2=misLíneas-2,0,J2+1)))</f>
        <v>1</v>
      </c>
      <c r="K3" s="20" t="str" cm="1">
        <f t="array" aca="1" ref="K3" ca="1">IF(OR(J3=0,J3=""),"",INDEX(misCriticidades,I3)&amp;"-"&amp;IFERROR(MATCH(J3,miOrdenTarjeta,0),0))</f>
        <v>1-1</v>
      </c>
      <c r="L3" s="19" t="str">
        <f ca="1"/>
        <v/>
      </c>
      <c r="M3" s="20">
        <v>1</v>
      </c>
      <c r="N3" s="20">
        <f t="shared" ref="N3:N34" ca="1" si="2">IF(M3&gt;M2,IFERROR(IF(P$1="v",SMALL(L$2:L$101,M3),LARGE(L$2:L$101,M3)),""),N2)</f>
        <v>34</v>
      </c>
      <c r="O3" s="20" cm="1">
        <f t="array" aca="1" ref="O3" ca="1">IF(N3="","",IF(N3&lt;&gt;N2,1,IF(O2=misLíneas-2,0,O2+1)))</f>
        <v>1</v>
      </c>
      <c r="P3" s="20" t="str" cm="1">
        <f t="array" aca="1" ref="P3" ca="1">IF(OR(O3=0,O3=""),"",INDEX(misCriticidades,N3)&amp;"-"&amp;IFERROR(MATCH(O3,miOrdenTarjeta,0),0))</f>
        <v>2-1</v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31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2-1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3">
      <c r="B4" s="19" t="str">
        <f ca="1"/>
        <v/>
      </c>
      <c r="C4" s="20">
        <f t="shared" ref="C4:C9" ca="1" si="10">C3--(E3=0)</f>
        <v>1</v>
      </c>
      <c r="D4" s="20">
        <f t="shared" ca="1" si="0"/>
        <v>38</v>
      </c>
      <c r="E4" s="20" cm="1">
        <f t="array" aca="1" ref="E4" ca="1">IF(D4="","",IF(D4&lt;&gt;D3,1,IF(E3=misLíneas-2,0,E3+1)))</f>
        <v>2</v>
      </c>
      <c r="F4" s="20" t="str" cm="1">
        <f t="array" aca="1" ref="F4" ca="1">IF(OR(E4=0,E4=""),"",INDEX(misCriticidades,D4)&amp;"-"&amp;IFERROR(MATCH(E4,miOrdenTarjeta,0),0))</f>
        <v>2-2</v>
      </c>
      <c r="G4" s="19" t="str">
        <f ca="1"/>
        <v/>
      </c>
      <c r="H4" s="20">
        <f t="shared" ref="H4:H67" ca="1" si="11">H3--(J3=0)</f>
        <v>1</v>
      </c>
      <c r="I4" s="20">
        <f t="shared" ca="1" si="1"/>
        <v>32</v>
      </c>
      <c r="J4" s="20" cm="1">
        <f t="array" aca="1" ref="J4" ca="1">IF(I4="","",IF(I4&lt;&gt;I3,1,IF(J3=misLíneas-2,0,J3+1)))</f>
        <v>2</v>
      </c>
      <c r="K4" s="20" t="str" cm="1">
        <f t="array" aca="1" ref="K4" ca="1">IF(OR(J4=0,J4=""),"",INDEX(misCriticidades,I4)&amp;"-"&amp;IFERROR(MATCH(J4,miOrdenTarjeta,0),0))</f>
        <v>1-2</v>
      </c>
      <c r="L4" s="19" t="str">
        <f ca="1"/>
        <v/>
      </c>
      <c r="M4" s="20">
        <f t="shared" ref="M4:M67" ca="1" si="12">M3--(O3=0)</f>
        <v>1</v>
      </c>
      <c r="N4" s="20">
        <f t="shared" ca="1" si="2"/>
        <v>34</v>
      </c>
      <c r="O4" s="20" cm="1">
        <f t="array" aca="1" ref="O4" ca="1">IF(N4="","",IF(N4&lt;&gt;N3,1,IF(O3=misLíneas-2,0,O3+1)))</f>
        <v>2</v>
      </c>
      <c r="P4" s="20" t="str" cm="1">
        <f t="array" aca="1" ref="P4" ca="1">IF(OR(O4=0,O4=""),"",INDEX(misCriticidades,N4)&amp;"-"&amp;IFERROR(MATCH(O4,miOrdenTarjeta,0),0))</f>
        <v>2-2</v>
      </c>
      <c r="Q4" s="19">
        <f ca="1"/>
        <v>3</v>
      </c>
      <c r="R4" s="20">
        <f t="shared" ref="R4:R67" ca="1" si="13">R3--(T3=0)</f>
        <v>1</v>
      </c>
      <c r="S4" s="20">
        <f t="shared" ca="1" si="3"/>
        <v>31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2-2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3">
      <c r="B5" s="19" t="str">
        <f ca="1"/>
        <v/>
      </c>
      <c r="C5" s="20">
        <f t="shared" ca="1" si="10"/>
        <v>1</v>
      </c>
      <c r="D5" s="20">
        <f t="shared" ca="1" si="0"/>
        <v>38</v>
      </c>
      <c r="E5" s="20" cm="1">
        <f t="array" aca="1" ref="E5" ca="1">IF(D5="","",IF(D5&lt;&gt;D4,1,IF(E4=misLíneas-2,0,E4+1)))</f>
        <v>3</v>
      </c>
      <c r="F5" s="20" t="str" cm="1">
        <f t="array" aca="1" ref="F5" ca="1">IF(OR(E5=0,E5=""),"",INDEX(misCriticidades,D5)&amp;"-"&amp;IFERROR(MATCH(E5,miOrdenTarjeta,0),0))</f>
        <v>2-3</v>
      </c>
      <c r="G5" s="19" t="str">
        <f ca="1"/>
        <v/>
      </c>
      <c r="H5" s="20">
        <f t="shared" ca="1" si="11"/>
        <v>1</v>
      </c>
      <c r="I5" s="20">
        <f t="shared" ca="1" si="1"/>
        <v>32</v>
      </c>
      <c r="J5" s="20" cm="1">
        <f t="array" aca="1" ref="J5" ca="1">IF(I5="","",IF(I5&lt;&gt;I4,1,IF(J4=misLíneas-2,0,J4+1)))</f>
        <v>3</v>
      </c>
      <c r="K5" s="20" t="str" cm="1">
        <f t="array" aca="1" ref="K5" ca="1">IF(OR(J5=0,J5=""),"",INDEX(misCriticidades,I5)&amp;"-"&amp;IFERROR(MATCH(J5,miOrdenTarjeta,0),0))</f>
        <v>1-3</v>
      </c>
      <c r="L5" s="19" t="str">
        <f ca="1"/>
        <v/>
      </c>
      <c r="M5" s="20">
        <f t="shared" ca="1" si="12"/>
        <v>1</v>
      </c>
      <c r="N5" s="20">
        <f t="shared" ca="1" si="2"/>
        <v>34</v>
      </c>
      <c r="O5" s="20" cm="1">
        <f t="array" aca="1" ref="O5" ca="1">IF(N5="","",IF(N5&lt;&gt;N4,1,IF(O4=misLíneas-2,0,O4+1)))</f>
        <v>3</v>
      </c>
      <c r="P5" s="20" t="str" cm="1">
        <f t="array" aca="1" ref="P5" ca="1">IF(OR(O5=0,O5=""),"",INDEX(misCriticidades,N5)&amp;"-"&amp;IFERROR(MATCH(O5,miOrdenTarjeta,0),0))</f>
        <v>2-3</v>
      </c>
      <c r="Q5" s="19">
        <f ca="1"/>
        <v>4</v>
      </c>
      <c r="R5" s="20">
        <f t="shared" ca="1" si="13"/>
        <v>1</v>
      </c>
      <c r="S5" s="20">
        <f t="shared" ca="1" si="3"/>
        <v>31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2-3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3">
      <c r="B6" s="19" t="str">
        <f ca="1"/>
        <v/>
      </c>
      <c r="C6" s="20">
        <f t="shared" ca="1" si="10"/>
        <v>1</v>
      </c>
      <c r="D6" s="20">
        <f t="shared" ca="1" si="0"/>
        <v>38</v>
      </c>
      <c r="E6" s="20" cm="1">
        <f t="array" aca="1" ref="E6" ca="1">IF(D6="","",IF(D6&lt;&gt;D5,1,IF(E5=misLíneas-2,0,E5+1)))</f>
        <v>4</v>
      </c>
      <c r="F6" s="20" t="str" cm="1">
        <f t="array" aca="1" ref="F6" ca="1">IF(OR(E6=0,E6=""),"",INDEX(misCriticidades,D6)&amp;"-"&amp;IFERROR(MATCH(E6,miOrdenTarjeta,0),0))</f>
        <v>2-4</v>
      </c>
      <c r="G6" s="19" t="str">
        <f ca="1"/>
        <v/>
      </c>
      <c r="H6" s="20">
        <f t="shared" ca="1" si="11"/>
        <v>1</v>
      </c>
      <c r="I6" s="20">
        <f t="shared" ca="1" si="1"/>
        <v>32</v>
      </c>
      <c r="J6" s="20" cm="1">
        <f t="array" aca="1" ref="J6" ca="1">IF(I6="","",IF(I6&lt;&gt;I5,1,IF(J5=misLíneas-2,0,J5+1)))</f>
        <v>4</v>
      </c>
      <c r="K6" s="20" t="str" cm="1">
        <f t="array" aca="1" ref="K6" ca="1">IF(OR(J6=0,J6=""),"",INDEX(misCriticidades,I6)&amp;"-"&amp;IFERROR(MATCH(J6,miOrdenTarjeta,0),0))</f>
        <v>1-4</v>
      </c>
      <c r="L6" s="19" t="str">
        <f ca="1"/>
        <v/>
      </c>
      <c r="M6" s="20">
        <f t="shared" ca="1" si="12"/>
        <v>1</v>
      </c>
      <c r="N6" s="20">
        <f t="shared" ca="1" si="2"/>
        <v>34</v>
      </c>
      <c r="O6" s="20" cm="1">
        <f t="array" aca="1" ref="O6" ca="1">IF(N6="","",IF(N6&lt;&gt;N5,1,IF(O5=misLíneas-2,0,O5+1)))</f>
        <v>4</v>
      </c>
      <c r="P6" s="20" t="str" cm="1">
        <f t="array" aca="1" ref="P6" ca="1">IF(OR(O6=0,O6=""),"",INDEX(misCriticidades,N6)&amp;"-"&amp;IFERROR(MATCH(O6,miOrdenTarjeta,0),0))</f>
        <v>2-4</v>
      </c>
      <c r="Q6" s="19">
        <f ca="1"/>
        <v>5</v>
      </c>
      <c r="R6" s="20">
        <f t="shared" ca="1" si="13"/>
        <v>1</v>
      </c>
      <c r="S6" s="20">
        <f t="shared" ca="1" si="3"/>
        <v>31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2-4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3">
      <c r="B7" s="19" t="str">
        <f ca="1"/>
        <v/>
      </c>
      <c r="C7" s="20">
        <f t="shared" ca="1" si="10"/>
        <v>1</v>
      </c>
      <c r="D7" s="20">
        <f t="shared" ca="1" si="0"/>
        <v>38</v>
      </c>
      <c r="E7" s="20" cm="1">
        <f t="array" aca="1" ref="E7" ca="1">IF(D7="","",IF(D7&lt;&gt;D6,1,IF(E6=misLíneas-2,0,E6+1)))</f>
        <v>5</v>
      </c>
      <c r="F7" s="20" t="str" cm="1">
        <f t="array" aca="1" ref="F7" ca="1">IF(OR(E7=0,E7=""),"",INDEX(misCriticidades,D7)&amp;"-"&amp;IFERROR(MATCH(E7,miOrdenTarjeta,0),0))</f>
        <v>2-5</v>
      </c>
      <c r="G7" s="19" t="str">
        <f ca="1"/>
        <v/>
      </c>
      <c r="H7" s="20">
        <f t="shared" ca="1" si="11"/>
        <v>1</v>
      </c>
      <c r="I7" s="20">
        <f t="shared" ca="1" si="1"/>
        <v>32</v>
      </c>
      <c r="J7" s="20" cm="1">
        <f t="array" aca="1" ref="J7" ca="1">IF(I7="","",IF(I7&lt;&gt;I6,1,IF(J6=misLíneas-2,0,J6+1)))</f>
        <v>5</v>
      </c>
      <c r="K7" s="20" t="str" cm="1">
        <f t="array" aca="1" ref="K7" ca="1">IF(OR(J7=0,J7=""),"",INDEX(misCriticidades,I7)&amp;"-"&amp;IFERROR(MATCH(J7,miOrdenTarjeta,0),0))</f>
        <v>1-5</v>
      </c>
      <c r="L7" s="19" t="str">
        <f ca="1"/>
        <v/>
      </c>
      <c r="M7" s="20">
        <f t="shared" ca="1" si="12"/>
        <v>1</v>
      </c>
      <c r="N7" s="20">
        <f t="shared" ca="1" si="2"/>
        <v>34</v>
      </c>
      <c r="O7" s="20" cm="1">
        <f t="array" aca="1" ref="O7" ca="1">IF(N7="","",IF(N7&lt;&gt;N6,1,IF(O6=misLíneas-2,0,O6+1)))</f>
        <v>5</v>
      </c>
      <c r="P7" s="20" t="str" cm="1">
        <f t="array" aca="1" ref="P7" ca="1">IF(OR(O7=0,O7=""),"",INDEX(misCriticidades,N7)&amp;"-"&amp;IFERROR(MATCH(O7,miOrdenTarjeta,0),0))</f>
        <v>2-5</v>
      </c>
      <c r="Q7" s="19">
        <f ca="1"/>
        <v>6</v>
      </c>
      <c r="R7" s="20">
        <f t="shared" ca="1" si="13"/>
        <v>1</v>
      </c>
      <c r="S7" s="20">
        <f t="shared" ca="1" si="3"/>
        <v>31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2-5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3">
      <c r="B8" s="19" t="str">
        <f ca="1"/>
        <v/>
      </c>
      <c r="C8" s="20">
        <f t="shared" ca="1" si="10"/>
        <v>1</v>
      </c>
      <c r="D8" s="20">
        <f t="shared" ca="1" si="0"/>
        <v>38</v>
      </c>
      <c r="E8" s="20" cm="1">
        <f t="array" aca="1" ref="E8" ca="1">IF(D8="","",IF(D8&lt;&gt;D7,1,IF(E7=misLíneas-2,0,E7+1)))</f>
        <v>6</v>
      </c>
      <c r="F8" s="20" t="str" cm="1">
        <f t="array" aca="1" ref="F8" ca="1">IF(OR(E8=0,E8=""),"",INDEX(misCriticidades,D8)&amp;"-"&amp;IFERROR(MATCH(E8,miOrdenTarjeta,0),0))</f>
        <v>2-6</v>
      </c>
      <c r="G8" s="19" t="str">
        <f ca="1"/>
        <v/>
      </c>
      <c r="H8" s="20">
        <f t="shared" ca="1" si="11"/>
        <v>1</v>
      </c>
      <c r="I8" s="20">
        <f t="shared" ca="1" si="1"/>
        <v>32</v>
      </c>
      <c r="J8" s="20" cm="1">
        <f t="array" aca="1" ref="J8" ca="1">IF(I8="","",IF(I8&lt;&gt;I7,1,IF(J7=misLíneas-2,0,J7+1)))</f>
        <v>6</v>
      </c>
      <c r="K8" s="20" t="str" cm="1">
        <f t="array" aca="1" ref="K8" ca="1">IF(OR(J8=0,J8=""),"",INDEX(misCriticidades,I8)&amp;"-"&amp;IFERROR(MATCH(J8,miOrdenTarjeta,0),0))</f>
        <v>1-6</v>
      </c>
      <c r="L8" s="19" t="str">
        <f ca="1"/>
        <v/>
      </c>
      <c r="M8" s="20">
        <f t="shared" ca="1" si="12"/>
        <v>1</v>
      </c>
      <c r="N8" s="20">
        <f t="shared" ca="1" si="2"/>
        <v>34</v>
      </c>
      <c r="O8" s="20" cm="1">
        <f t="array" aca="1" ref="O8" ca="1">IF(N8="","",IF(N8&lt;&gt;N7,1,IF(O7=misLíneas-2,0,O7+1)))</f>
        <v>6</v>
      </c>
      <c r="P8" s="20" t="str" cm="1">
        <f t="array" aca="1" ref="P8" ca="1">IF(OR(O8=0,O8=""),"",INDEX(misCriticidades,N8)&amp;"-"&amp;IFERROR(MATCH(O8,miOrdenTarjeta,0),0))</f>
        <v>2-6</v>
      </c>
      <c r="Q8" s="19">
        <f ca="1"/>
        <v>7</v>
      </c>
      <c r="R8" s="20">
        <f t="shared" ca="1" si="13"/>
        <v>1</v>
      </c>
      <c r="S8" s="20">
        <f t="shared" ca="1" si="3"/>
        <v>31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2-6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3">
      <c r="B9" s="19" t="str">
        <f ca="1"/>
        <v/>
      </c>
      <c r="C9" s="20">
        <f t="shared" ca="1" si="10"/>
        <v>1</v>
      </c>
      <c r="D9" s="20">
        <f t="shared" ca="1" si="0"/>
        <v>38</v>
      </c>
      <c r="E9" s="20" cm="1">
        <f t="array" aca="1" ref="E9" ca="1">IF(D9="","",IF(D9&lt;&gt;D8,1,IF(E8=misLíneas-2,0,E8+1)))</f>
        <v>7</v>
      </c>
      <c r="F9" s="20" t="str" cm="1">
        <f t="array" aca="1" ref="F9" ca="1">IF(OR(E9=0,E9=""),"",INDEX(misCriticidades,D9)&amp;"-"&amp;IFERROR(MATCH(E9,miOrdenTarjeta,0),0))</f>
        <v>2-7</v>
      </c>
      <c r="G9" s="19" t="str">
        <f ca="1"/>
        <v/>
      </c>
      <c r="H9" s="20">
        <f t="shared" ca="1" si="11"/>
        <v>1</v>
      </c>
      <c r="I9" s="20">
        <f t="shared" ca="1" si="1"/>
        <v>32</v>
      </c>
      <c r="J9" s="20" cm="1">
        <f t="array" aca="1" ref="J9" ca="1">IF(I9="","",IF(I9&lt;&gt;I8,1,IF(J8=misLíneas-2,0,J8+1)))</f>
        <v>7</v>
      </c>
      <c r="K9" s="20" t="str" cm="1">
        <f t="array" aca="1" ref="K9" ca="1">IF(OR(J9=0,J9=""),"",INDEX(misCriticidades,I9)&amp;"-"&amp;IFERROR(MATCH(J9,miOrdenTarjeta,0),0))</f>
        <v>1-7</v>
      </c>
      <c r="L9" s="19" t="str">
        <f ca="1"/>
        <v/>
      </c>
      <c r="M9" s="20">
        <f t="shared" ca="1" si="12"/>
        <v>1</v>
      </c>
      <c r="N9" s="20">
        <f t="shared" ca="1" si="2"/>
        <v>34</v>
      </c>
      <c r="O9" s="20" cm="1">
        <f t="array" aca="1" ref="O9" ca="1">IF(N9="","",IF(N9&lt;&gt;N8,1,IF(O8=misLíneas-2,0,O8+1)))</f>
        <v>7</v>
      </c>
      <c r="P9" s="20" t="str" cm="1">
        <f t="array" aca="1" ref="P9" ca="1">IF(OR(O9=0,O9=""),"",INDEX(misCriticidades,N9)&amp;"-"&amp;IFERROR(MATCH(O9,miOrdenTarjeta,0),0))</f>
        <v>2-7</v>
      </c>
      <c r="Q9" s="19">
        <f ca="1"/>
        <v>8</v>
      </c>
      <c r="R9" s="20">
        <f t="shared" ca="1" si="13"/>
        <v>1</v>
      </c>
      <c r="S9" s="20">
        <f t="shared" ca="1" si="3"/>
        <v>31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2-7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3">
      <c r="B10" s="19" t="str">
        <f ca="1"/>
        <v/>
      </c>
      <c r="C10" s="20">
        <f ca="1">C9--(E9=0)</f>
        <v>1</v>
      </c>
      <c r="D10" s="20">
        <f t="shared" ca="1" si="0"/>
        <v>38</v>
      </c>
      <c r="E10" s="20" cm="1">
        <f t="array" aca="1" ref="E10" ca="1">IF(D10="","",IF(D10&lt;&gt;D9,1,IF(E9=misLíneas-2,0,E9+1)))</f>
        <v>8</v>
      </c>
      <c r="F10" s="20" t="str" cm="1">
        <f t="array" aca="1" ref="F10" ca="1">IF(OR(E10=0,E10=""),"",INDEX(misCriticidades,D10)&amp;"-"&amp;IFERROR(MATCH(E10,miOrdenTarjeta,0),0))</f>
        <v>2-0</v>
      </c>
      <c r="G10" s="19" t="str">
        <f ca="1"/>
        <v/>
      </c>
      <c r="H10" s="20">
        <f t="shared" ca="1" si="11"/>
        <v>1</v>
      </c>
      <c r="I10" s="20">
        <f t="shared" ca="1" si="1"/>
        <v>32</v>
      </c>
      <c r="J10" s="20" cm="1">
        <f t="array" aca="1" ref="J10" ca="1">IF(I10="","",IF(I10&lt;&gt;I9,1,IF(J9=misLíneas-2,0,J9+1)))</f>
        <v>8</v>
      </c>
      <c r="K10" s="20" t="str" cm="1">
        <f t="array" aca="1" ref="K10" ca="1">IF(OR(J10=0,J10=""),"",INDEX(misCriticidades,I10)&amp;"-"&amp;IFERROR(MATCH(J10,miOrdenTarjeta,0),0))</f>
        <v>1-0</v>
      </c>
      <c r="L10" s="19" t="str">
        <f ca="1"/>
        <v/>
      </c>
      <c r="M10" s="20">
        <f t="shared" ca="1" si="12"/>
        <v>1</v>
      </c>
      <c r="N10" s="20">
        <f t="shared" ca="1" si="2"/>
        <v>34</v>
      </c>
      <c r="O10" s="20" cm="1">
        <f t="array" aca="1" ref="O10" ca="1">IF(N10="","",IF(N10&lt;&gt;N9,1,IF(O9=misLíneas-2,0,O9+1)))</f>
        <v>8</v>
      </c>
      <c r="P10" s="20" t="str" cm="1">
        <f t="array" aca="1" ref="P10" ca="1">IF(OR(O10=0,O10=""),"",INDEX(misCriticidades,N10)&amp;"-"&amp;IFERROR(MATCH(O10,miOrdenTarjeta,0),0))</f>
        <v>2-0</v>
      </c>
      <c r="Q10" s="19">
        <f ca="1"/>
        <v>9</v>
      </c>
      <c r="R10" s="20">
        <f t="shared" ca="1" si="13"/>
        <v>1</v>
      </c>
      <c r="S10" s="20">
        <f t="shared" ca="1" si="3"/>
        <v>31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2-0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3">
      <c r="B11" s="19" t="str">
        <f ca="1"/>
        <v/>
      </c>
      <c r="C11" s="20">
        <f t="shared" ref="C11:C74" ca="1" si="20">C10--(E10=0)</f>
        <v>1</v>
      </c>
      <c r="D11" s="20">
        <f t="shared" ca="1" si="0"/>
        <v>38</v>
      </c>
      <c r="E11" s="20" cm="1">
        <f t="array" aca="1" ref="E11" ca="1">IF(D11="","",IF(D11&lt;&gt;D10,1,IF(E10=misLíneas-2,0,E10+1)))</f>
        <v>0</v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>
        <f t="shared" ca="1" si="1"/>
        <v>32</v>
      </c>
      <c r="J11" s="20" cm="1">
        <f t="array" aca="1" ref="J11" ca="1">IF(I11="","",IF(I11&lt;&gt;I10,1,IF(J10=misLíneas-2,0,J10+1)))</f>
        <v>0</v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>
        <f t="shared" ca="1" si="2"/>
        <v>34</v>
      </c>
      <c r="O11" s="20" cm="1">
        <f t="array" aca="1" ref="O11" ca="1">IF(N11="","",IF(N11&lt;&gt;N10,1,IF(O10=misLíneas-2,0,O10+1)))</f>
        <v>0</v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31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3">
      <c r="B12" s="19" t="str">
        <f ca="1"/>
        <v/>
      </c>
      <c r="C12" s="20">
        <f t="shared" ca="1" si="20"/>
        <v>2</v>
      </c>
      <c r="D12" s="20">
        <f t="shared" ca="1" si="0"/>
        <v>37</v>
      </c>
      <c r="E12" s="20" cm="1">
        <f t="array" aca="1" ref="E12" ca="1">IF(D12="","",IF(D12&lt;&gt;D11,1,IF(E11=misLíneas-2,0,E11+1)))</f>
        <v>1</v>
      </c>
      <c r="F12" s="20" t="str" cm="1">
        <f t="array" aca="1" ref="F12" ca="1">IF(OR(E12=0,E12=""),"",INDEX(misCriticidades,D12)&amp;"-"&amp;IFERROR(MATCH(E12,miOrdenTarjeta,0),0))</f>
        <v>3-1</v>
      </c>
      <c r="G12" s="19" t="str">
        <f ca="1"/>
        <v/>
      </c>
      <c r="H12" s="20">
        <f t="shared" ca="1" si="11"/>
        <v>2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2</v>
      </c>
      <c r="N12" s="20">
        <f t="shared" ca="1" si="2"/>
        <v>33</v>
      </c>
      <c r="O12" s="20" cm="1">
        <f t="array" aca="1" ref="O12" ca="1">IF(N12="","",IF(N12&lt;&gt;N11,1,IF(O11=misLíneas-2,0,O11+1)))</f>
        <v>1</v>
      </c>
      <c r="P12" s="20" t="str" cm="1">
        <f t="array" aca="1" ref="P12" ca="1">IF(OR(O12=0,O12=""),"",INDEX(misCriticidades,N12)&amp;"-"&amp;IFERROR(MATCH(O12,miOrdenTarjeta,0),0))</f>
        <v>2-1</v>
      </c>
      <c r="Q12" s="19">
        <f ca="1"/>
        <v>11</v>
      </c>
      <c r="R12" s="20">
        <f t="shared" ca="1" si="13"/>
        <v>2</v>
      </c>
      <c r="S12" s="20">
        <f t="shared" ca="1" si="3"/>
        <v>30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3-1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3">
      <c r="B13" s="19" t="str">
        <f ca="1"/>
        <v/>
      </c>
      <c r="C13" s="20">
        <f t="shared" ca="1" si="20"/>
        <v>2</v>
      </c>
      <c r="D13" s="20">
        <f t="shared" ca="1" si="0"/>
        <v>37</v>
      </c>
      <c r="E13" s="20" cm="1">
        <f t="array" aca="1" ref="E13" ca="1">IF(D13="","",IF(D13&lt;&gt;D12,1,IF(E12=misLíneas-2,0,E12+1)))</f>
        <v>2</v>
      </c>
      <c r="F13" s="20" t="str" cm="1">
        <f t="array" aca="1" ref="F13" ca="1">IF(OR(E13=0,E13=""),"",INDEX(misCriticidades,D13)&amp;"-"&amp;IFERROR(MATCH(E13,miOrdenTarjeta,0),0))</f>
        <v>3-2</v>
      </c>
      <c r="G13" s="19" t="str">
        <f ca="1"/>
        <v/>
      </c>
      <c r="H13" s="20">
        <f t="shared" ca="1" si="11"/>
        <v>2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2</v>
      </c>
      <c r="N13" s="20">
        <f t="shared" ca="1" si="2"/>
        <v>33</v>
      </c>
      <c r="O13" s="20" cm="1">
        <f t="array" aca="1" ref="O13" ca="1">IF(N13="","",IF(N13&lt;&gt;N12,1,IF(O12=misLíneas-2,0,O12+1)))</f>
        <v>2</v>
      </c>
      <c r="P13" s="20" t="str" cm="1">
        <f t="array" aca="1" ref="P13" ca="1">IF(OR(O13=0,O13=""),"",INDEX(misCriticidades,N13)&amp;"-"&amp;IFERROR(MATCH(O13,miOrdenTarjeta,0),0))</f>
        <v>2-2</v>
      </c>
      <c r="Q13" s="19">
        <f ca="1"/>
        <v>12</v>
      </c>
      <c r="R13" s="20">
        <f t="shared" ca="1" si="13"/>
        <v>2</v>
      </c>
      <c r="S13" s="20">
        <f t="shared" ca="1" si="3"/>
        <v>30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3-2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3">
      <c r="B14" s="19" t="str">
        <f ca="1"/>
        <v/>
      </c>
      <c r="C14" s="20">
        <f t="shared" ca="1" si="20"/>
        <v>2</v>
      </c>
      <c r="D14" s="20">
        <f t="shared" ca="1" si="0"/>
        <v>37</v>
      </c>
      <c r="E14" s="20" cm="1">
        <f t="array" aca="1" ref="E14" ca="1">IF(D14="","",IF(D14&lt;&gt;D13,1,IF(E13=misLíneas-2,0,E13+1)))</f>
        <v>3</v>
      </c>
      <c r="F14" s="20" t="str" cm="1">
        <f t="array" aca="1" ref="F14" ca="1">IF(OR(E14=0,E14=""),"",INDEX(misCriticidades,D14)&amp;"-"&amp;IFERROR(MATCH(E14,miOrdenTarjeta,0),0))</f>
        <v>3-3</v>
      </c>
      <c r="G14" s="19" t="str">
        <f ca="1"/>
        <v/>
      </c>
      <c r="H14" s="20">
        <f t="shared" ca="1" si="11"/>
        <v>2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2</v>
      </c>
      <c r="N14" s="20">
        <f t="shared" ca="1" si="2"/>
        <v>33</v>
      </c>
      <c r="O14" s="20" cm="1">
        <f t="array" aca="1" ref="O14" ca="1">IF(N14="","",IF(N14&lt;&gt;N13,1,IF(O13=misLíneas-2,0,O13+1)))</f>
        <v>3</v>
      </c>
      <c r="P14" s="20" t="str" cm="1">
        <f t="array" aca="1" ref="P14" ca="1">IF(OR(O14=0,O14=""),"",INDEX(misCriticidades,N14)&amp;"-"&amp;IFERROR(MATCH(O14,miOrdenTarjeta,0),0))</f>
        <v>2-3</v>
      </c>
      <c r="Q14" s="19">
        <f ca="1"/>
        <v>13</v>
      </c>
      <c r="R14" s="20">
        <f t="shared" ca="1" si="13"/>
        <v>2</v>
      </c>
      <c r="S14" s="20">
        <f t="shared" ca="1" si="3"/>
        <v>30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3-3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3">
      <c r="B15" s="19" t="str">
        <f ca="1"/>
        <v/>
      </c>
      <c r="C15" s="20">
        <f t="shared" ca="1" si="20"/>
        <v>2</v>
      </c>
      <c r="D15" s="20">
        <f t="shared" ca="1" si="0"/>
        <v>37</v>
      </c>
      <c r="E15" s="20" cm="1">
        <f t="array" aca="1" ref="E15" ca="1">IF(D15="","",IF(D15&lt;&gt;D14,1,IF(E14=misLíneas-2,0,E14+1)))</f>
        <v>4</v>
      </c>
      <c r="F15" s="20" t="str" cm="1">
        <f t="array" aca="1" ref="F15" ca="1">IF(OR(E15=0,E15=""),"",INDEX(misCriticidades,D15)&amp;"-"&amp;IFERROR(MATCH(E15,miOrdenTarjeta,0),0))</f>
        <v>3-4</v>
      </c>
      <c r="G15" s="19" t="str">
        <f ca="1"/>
        <v/>
      </c>
      <c r="H15" s="20">
        <f t="shared" ca="1" si="11"/>
        <v>2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2</v>
      </c>
      <c r="N15" s="20">
        <f t="shared" ca="1" si="2"/>
        <v>33</v>
      </c>
      <c r="O15" s="20" cm="1">
        <f t="array" aca="1" ref="O15" ca="1">IF(N15="","",IF(N15&lt;&gt;N14,1,IF(O14=misLíneas-2,0,O14+1)))</f>
        <v>4</v>
      </c>
      <c r="P15" s="20" t="str" cm="1">
        <f t="array" aca="1" ref="P15" ca="1">IF(OR(O15=0,O15=""),"",INDEX(misCriticidades,N15)&amp;"-"&amp;IFERROR(MATCH(O15,miOrdenTarjeta,0),0))</f>
        <v>2-4</v>
      </c>
      <c r="Q15" s="19">
        <f ca="1"/>
        <v>14</v>
      </c>
      <c r="R15" s="20">
        <f t="shared" ca="1" si="13"/>
        <v>2</v>
      </c>
      <c r="S15" s="20">
        <f t="shared" ca="1" si="3"/>
        <v>30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3-4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3">
      <c r="B16" s="19" t="str">
        <f ca="1"/>
        <v/>
      </c>
      <c r="C16" s="20">
        <f t="shared" ca="1" si="20"/>
        <v>2</v>
      </c>
      <c r="D16" s="20">
        <f t="shared" ca="1" si="0"/>
        <v>37</v>
      </c>
      <c r="E16" s="20" cm="1">
        <f t="array" aca="1" ref="E16" ca="1">IF(D16="","",IF(D16&lt;&gt;D15,1,IF(E15=misLíneas-2,0,E15+1)))</f>
        <v>5</v>
      </c>
      <c r="F16" s="20" t="str" cm="1">
        <f t="array" aca="1" ref="F16" ca="1">IF(OR(E16=0,E16=""),"",INDEX(misCriticidades,D16)&amp;"-"&amp;IFERROR(MATCH(E16,miOrdenTarjeta,0),0))</f>
        <v>3-5</v>
      </c>
      <c r="G16" s="19" t="str">
        <f ca="1"/>
        <v/>
      </c>
      <c r="H16" s="20">
        <f t="shared" ca="1" si="11"/>
        <v>2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2</v>
      </c>
      <c r="N16" s="20">
        <f t="shared" ca="1" si="2"/>
        <v>33</v>
      </c>
      <c r="O16" s="20" cm="1">
        <f t="array" aca="1" ref="O16" ca="1">IF(N16="","",IF(N16&lt;&gt;N15,1,IF(O15=misLíneas-2,0,O15+1)))</f>
        <v>5</v>
      </c>
      <c r="P16" s="20" t="str" cm="1">
        <f t="array" aca="1" ref="P16" ca="1">IF(OR(O16=0,O16=""),"",INDEX(misCriticidades,N16)&amp;"-"&amp;IFERROR(MATCH(O16,miOrdenTarjeta,0),0))</f>
        <v>2-5</v>
      </c>
      <c r="Q16" s="19">
        <f ca="1"/>
        <v>15</v>
      </c>
      <c r="R16" s="20">
        <f t="shared" ca="1" si="13"/>
        <v>2</v>
      </c>
      <c r="S16" s="20">
        <f t="shared" ca="1" si="3"/>
        <v>30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3-5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3">
      <c r="B17" s="19" t="str">
        <f ca="1"/>
        <v/>
      </c>
      <c r="C17" s="20">
        <f t="shared" ca="1" si="20"/>
        <v>2</v>
      </c>
      <c r="D17" s="20">
        <f t="shared" ca="1" si="0"/>
        <v>37</v>
      </c>
      <c r="E17" s="20" cm="1">
        <f t="array" aca="1" ref="E17" ca="1">IF(D17="","",IF(D17&lt;&gt;D16,1,IF(E16=misLíneas-2,0,E16+1)))</f>
        <v>6</v>
      </c>
      <c r="F17" s="20" t="str" cm="1">
        <f t="array" aca="1" ref="F17" ca="1">IF(OR(E17=0,E17=""),"",INDEX(misCriticidades,D17)&amp;"-"&amp;IFERROR(MATCH(E17,miOrdenTarjeta,0),0))</f>
        <v>3-6</v>
      </c>
      <c r="G17" s="19" t="str">
        <f ca="1"/>
        <v/>
      </c>
      <c r="H17" s="20">
        <f t="shared" ca="1" si="11"/>
        <v>2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2</v>
      </c>
      <c r="N17" s="20">
        <f t="shared" ca="1" si="2"/>
        <v>33</v>
      </c>
      <c r="O17" s="20" cm="1">
        <f t="array" aca="1" ref="O17" ca="1">IF(N17="","",IF(N17&lt;&gt;N16,1,IF(O16=misLíneas-2,0,O16+1)))</f>
        <v>6</v>
      </c>
      <c r="P17" s="20" t="str" cm="1">
        <f t="array" aca="1" ref="P17" ca="1">IF(OR(O17=0,O17=""),"",INDEX(misCriticidades,N17)&amp;"-"&amp;IFERROR(MATCH(O17,miOrdenTarjeta,0),0))</f>
        <v>2-6</v>
      </c>
      <c r="Q17" s="19">
        <f ca="1"/>
        <v>16</v>
      </c>
      <c r="R17" s="20">
        <f t="shared" ca="1" si="13"/>
        <v>2</v>
      </c>
      <c r="S17" s="20">
        <f t="shared" ca="1" si="3"/>
        <v>30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3-6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3">
      <c r="B18" s="19" t="str">
        <f ca="1"/>
        <v/>
      </c>
      <c r="C18" s="20">
        <f t="shared" ca="1" si="20"/>
        <v>2</v>
      </c>
      <c r="D18" s="20">
        <f t="shared" ca="1" si="0"/>
        <v>37</v>
      </c>
      <c r="E18" s="20" cm="1">
        <f t="array" aca="1" ref="E18" ca="1">IF(D18="","",IF(D18&lt;&gt;D17,1,IF(E17=misLíneas-2,0,E17+1)))</f>
        <v>7</v>
      </c>
      <c r="F18" s="20" t="str" cm="1">
        <f t="array" aca="1" ref="F18" ca="1">IF(OR(E18=0,E18=""),"",INDEX(misCriticidades,D18)&amp;"-"&amp;IFERROR(MATCH(E18,miOrdenTarjeta,0),0))</f>
        <v>3-7</v>
      </c>
      <c r="G18" s="19" t="str">
        <f ca="1"/>
        <v/>
      </c>
      <c r="H18" s="20">
        <f t="shared" ca="1" si="11"/>
        <v>2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2</v>
      </c>
      <c r="N18" s="20">
        <f t="shared" ca="1" si="2"/>
        <v>33</v>
      </c>
      <c r="O18" s="20" cm="1">
        <f t="array" aca="1" ref="O18" ca="1">IF(N18="","",IF(N18&lt;&gt;N17,1,IF(O17=misLíneas-2,0,O17+1)))</f>
        <v>7</v>
      </c>
      <c r="P18" s="20" t="str" cm="1">
        <f t="array" aca="1" ref="P18" ca="1">IF(OR(O18=0,O18=""),"",INDEX(misCriticidades,N18)&amp;"-"&amp;IFERROR(MATCH(O18,miOrdenTarjeta,0),0))</f>
        <v>2-7</v>
      </c>
      <c r="Q18" s="19">
        <f ca="1"/>
        <v>17</v>
      </c>
      <c r="R18" s="20">
        <f t="shared" ca="1" si="13"/>
        <v>2</v>
      </c>
      <c r="S18" s="20">
        <f t="shared" ca="1" si="3"/>
        <v>30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3-7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3">
      <c r="B19" s="19" t="str">
        <f ca="1"/>
        <v/>
      </c>
      <c r="C19" s="20">
        <f t="shared" ca="1" si="20"/>
        <v>2</v>
      </c>
      <c r="D19" s="20">
        <f t="shared" ca="1" si="0"/>
        <v>37</v>
      </c>
      <c r="E19" s="20" cm="1">
        <f t="array" aca="1" ref="E19" ca="1">IF(D19="","",IF(D19&lt;&gt;D18,1,IF(E18=misLíneas-2,0,E18+1)))</f>
        <v>8</v>
      </c>
      <c r="F19" s="20" t="str" cm="1">
        <f t="array" aca="1" ref="F19" ca="1">IF(OR(E19=0,E19=""),"",INDEX(misCriticidades,D19)&amp;"-"&amp;IFERROR(MATCH(E19,miOrdenTarjeta,0),0))</f>
        <v>3-0</v>
      </c>
      <c r="G19" s="19" t="str">
        <f ca="1"/>
        <v/>
      </c>
      <c r="H19" s="20">
        <f t="shared" ca="1" si="11"/>
        <v>2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2</v>
      </c>
      <c r="N19" s="20">
        <f t="shared" ca="1" si="2"/>
        <v>33</v>
      </c>
      <c r="O19" s="20" cm="1">
        <f t="array" aca="1" ref="O19" ca="1">IF(N19="","",IF(N19&lt;&gt;N18,1,IF(O18=misLíneas-2,0,O18+1)))</f>
        <v>8</v>
      </c>
      <c r="P19" s="20" t="str" cm="1">
        <f t="array" aca="1" ref="P19" ca="1">IF(OR(O19=0,O19=""),"",INDEX(misCriticidades,N19)&amp;"-"&amp;IFERROR(MATCH(O19,miOrdenTarjeta,0),0))</f>
        <v>2-0</v>
      </c>
      <c r="Q19" s="19">
        <f ca="1"/>
        <v>18</v>
      </c>
      <c r="R19" s="20">
        <f t="shared" ca="1" si="13"/>
        <v>2</v>
      </c>
      <c r="S19" s="20">
        <f t="shared" ca="1" si="3"/>
        <v>30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3-0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3">
      <c r="B20" s="19" t="str">
        <f ca="1"/>
        <v/>
      </c>
      <c r="C20" s="20">
        <f t="shared" ca="1" si="20"/>
        <v>2</v>
      </c>
      <c r="D20" s="20">
        <f t="shared" ca="1" si="0"/>
        <v>37</v>
      </c>
      <c r="E20" s="20" cm="1">
        <f t="array" aca="1" ref="E20" ca="1">IF(D20="","",IF(D20&lt;&gt;D19,1,IF(E19=misLíneas-2,0,E19+1)))</f>
        <v>0</v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2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2</v>
      </c>
      <c r="N20" s="20">
        <f t="shared" ca="1" si="2"/>
        <v>33</v>
      </c>
      <c r="O20" s="20" cm="1">
        <f t="array" aca="1" ref="O20" ca="1">IF(N20="","",IF(N20&lt;&gt;N19,1,IF(O19=misLíneas-2,0,O19+1)))</f>
        <v>0</v>
      </c>
      <c r="P20" s="20" t="str" cm="1">
        <f t="array" aca="1" ref="P20" ca="1">IF(OR(O20=0,O20=""),"",INDEX(misCriticidades,N20)&amp;"-"&amp;IFERROR(MATCH(O20,miOrdenTarjeta,0),0))</f>
        <v/>
      </c>
      <c r="Q20" s="19">
        <f ca="1"/>
        <v>19</v>
      </c>
      <c r="R20" s="20">
        <f t="shared" ca="1" si="13"/>
        <v>2</v>
      </c>
      <c r="S20" s="20">
        <f t="shared" ca="1" si="3"/>
        <v>30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3">
      <c r="B21" s="19" t="str">
        <f ca="1"/>
        <v/>
      </c>
      <c r="C21" s="20">
        <f t="shared" ca="1" si="20"/>
        <v>3</v>
      </c>
      <c r="D21" s="20">
        <f t="shared" ca="1" si="0"/>
        <v>36</v>
      </c>
      <c r="E21" s="20" cm="1">
        <f t="array" aca="1" ref="E21" ca="1">IF(D21="","",IF(D21&lt;&gt;D20,1,IF(E20=misLíneas-2,0,E20+1)))</f>
        <v>1</v>
      </c>
      <c r="F21" s="20" t="str" cm="1">
        <f t="array" aca="1" ref="F21" ca="1">IF(OR(E21=0,E21=""),"",INDEX(misCriticidades,D21)&amp;"-"&amp;IFERROR(MATCH(E21,miOrdenTarjeta,0),0))</f>
        <v>2-1</v>
      </c>
      <c r="G21" s="19" t="str">
        <f ca="1"/>
        <v/>
      </c>
      <c r="H21" s="20">
        <f t="shared" ca="1" si="11"/>
        <v>2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3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>
        <f ca="1"/>
        <v>20</v>
      </c>
      <c r="R21" s="20">
        <f t="shared" ca="1" si="13"/>
        <v>3</v>
      </c>
      <c r="S21" s="20">
        <f t="shared" ca="1" si="3"/>
        <v>29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2-1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3">
      <c r="B22" s="19" t="str">
        <f ca="1"/>
        <v/>
      </c>
      <c r="C22" s="20">
        <f t="shared" ca="1" si="20"/>
        <v>3</v>
      </c>
      <c r="D22" s="20">
        <f t="shared" ca="1" si="0"/>
        <v>36</v>
      </c>
      <c r="E22" s="20" cm="1">
        <f t="array" aca="1" ref="E22" ca="1">IF(D22="","",IF(D22&lt;&gt;D21,1,IF(E21=misLíneas-2,0,E21+1)))</f>
        <v>2</v>
      </c>
      <c r="F22" s="20" t="str" cm="1">
        <f t="array" aca="1" ref="F22" ca="1">IF(OR(E22=0,E22=""),"",INDEX(misCriticidades,D22)&amp;"-"&amp;IFERROR(MATCH(E22,miOrdenTarjeta,0),0))</f>
        <v>2-2</v>
      </c>
      <c r="G22" s="19" t="str">
        <f ca="1"/>
        <v/>
      </c>
      <c r="H22" s="20">
        <f t="shared" ca="1" si="11"/>
        <v>2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3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>
        <f ca="1"/>
        <v>21</v>
      </c>
      <c r="R22" s="20">
        <f t="shared" ca="1" si="13"/>
        <v>3</v>
      </c>
      <c r="S22" s="20">
        <f t="shared" ca="1" si="3"/>
        <v>29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2-2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3">
      <c r="B23" s="19" t="str">
        <f ca="1"/>
        <v/>
      </c>
      <c r="C23" s="20">
        <f t="shared" ca="1" si="20"/>
        <v>3</v>
      </c>
      <c r="D23" s="20">
        <f t="shared" ca="1" si="0"/>
        <v>36</v>
      </c>
      <c r="E23" s="20" cm="1">
        <f t="array" aca="1" ref="E23" ca="1">IF(D23="","",IF(D23&lt;&gt;D22,1,IF(E22=misLíneas-2,0,E22+1)))</f>
        <v>3</v>
      </c>
      <c r="F23" s="20" t="str" cm="1">
        <f t="array" aca="1" ref="F23" ca="1">IF(OR(E23=0,E23=""),"",INDEX(misCriticidades,D23)&amp;"-"&amp;IFERROR(MATCH(E23,miOrdenTarjeta,0),0))</f>
        <v>2-3</v>
      </c>
      <c r="G23" s="19" t="str">
        <f ca="1"/>
        <v/>
      </c>
      <c r="H23" s="20">
        <f t="shared" ca="1" si="11"/>
        <v>2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3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>
        <f ca="1"/>
        <v>22</v>
      </c>
      <c r="R23" s="20">
        <f t="shared" ca="1" si="13"/>
        <v>3</v>
      </c>
      <c r="S23" s="20">
        <f t="shared" ca="1" si="3"/>
        <v>29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2-3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3">
      <c r="B24" s="19" t="str">
        <f ca="1"/>
        <v/>
      </c>
      <c r="C24" s="20">
        <f t="shared" ca="1" si="20"/>
        <v>3</v>
      </c>
      <c r="D24" s="20">
        <f t="shared" ca="1" si="0"/>
        <v>36</v>
      </c>
      <c r="E24" s="20" cm="1">
        <f t="array" aca="1" ref="E24" ca="1">IF(D24="","",IF(D24&lt;&gt;D23,1,IF(E23=misLíneas-2,0,E23+1)))</f>
        <v>4</v>
      </c>
      <c r="F24" s="20" t="str" cm="1">
        <f t="array" aca="1" ref="F24" ca="1">IF(OR(E24=0,E24=""),"",INDEX(misCriticidades,D24)&amp;"-"&amp;IFERROR(MATCH(E24,miOrdenTarjeta,0),0))</f>
        <v>2-4</v>
      </c>
      <c r="G24" s="19" t="str">
        <f ca="1"/>
        <v/>
      </c>
      <c r="H24" s="20">
        <f t="shared" ca="1" si="11"/>
        <v>2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3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>
        <f ca="1"/>
        <v>23</v>
      </c>
      <c r="R24" s="20">
        <f t="shared" ca="1" si="13"/>
        <v>3</v>
      </c>
      <c r="S24" s="20">
        <f t="shared" ca="1" si="3"/>
        <v>29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2-4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3">
      <c r="B25" s="19" t="str">
        <f ca="1"/>
        <v/>
      </c>
      <c r="C25" s="20">
        <f t="shared" ca="1" si="20"/>
        <v>3</v>
      </c>
      <c r="D25" s="20">
        <f t="shared" ca="1" si="0"/>
        <v>36</v>
      </c>
      <c r="E25" s="20" cm="1">
        <f t="array" aca="1" ref="E25" ca="1">IF(D25="","",IF(D25&lt;&gt;D24,1,IF(E24=misLíneas-2,0,E24+1)))</f>
        <v>5</v>
      </c>
      <c r="F25" s="20" t="str" cm="1">
        <f t="array" aca="1" ref="F25" ca="1">IF(OR(E25=0,E25=""),"",INDEX(misCriticidades,D25)&amp;"-"&amp;IFERROR(MATCH(E25,miOrdenTarjeta,0),0))</f>
        <v>2-5</v>
      </c>
      <c r="G25" s="19" t="str">
        <f ca="1"/>
        <v/>
      </c>
      <c r="H25" s="20">
        <f t="shared" ca="1" si="11"/>
        <v>2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3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>
        <f ca="1"/>
        <v>24</v>
      </c>
      <c r="R25" s="20">
        <f t="shared" ca="1" si="13"/>
        <v>3</v>
      </c>
      <c r="S25" s="20">
        <f t="shared" ca="1" si="3"/>
        <v>29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2-5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3">
      <c r="B26" s="19" t="str">
        <f ca="1"/>
        <v/>
      </c>
      <c r="C26" s="20">
        <f t="shared" ca="1" si="20"/>
        <v>3</v>
      </c>
      <c r="D26" s="20">
        <f t="shared" ca="1" si="0"/>
        <v>36</v>
      </c>
      <c r="E26" s="20" cm="1">
        <f t="array" aca="1" ref="E26" ca="1">IF(D26="","",IF(D26&lt;&gt;D25,1,IF(E25=misLíneas-2,0,E25+1)))</f>
        <v>6</v>
      </c>
      <c r="F26" s="20" t="str" cm="1">
        <f t="array" aca="1" ref="F26" ca="1">IF(OR(E26=0,E26=""),"",INDEX(misCriticidades,D26)&amp;"-"&amp;IFERROR(MATCH(E26,miOrdenTarjeta,0),0))</f>
        <v>2-6</v>
      </c>
      <c r="G26" s="19" t="str">
        <f ca="1"/>
        <v/>
      </c>
      <c r="H26" s="20">
        <f t="shared" ca="1" si="11"/>
        <v>2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3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>
        <f ca="1"/>
        <v>25</v>
      </c>
      <c r="R26" s="20">
        <f t="shared" ca="1" si="13"/>
        <v>3</v>
      </c>
      <c r="S26" s="20">
        <f t="shared" ca="1" si="3"/>
        <v>29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2-6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3">
      <c r="B27" s="19" t="str">
        <f ca="1"/>
        <v/>
      </c>
      <c r="C27" s="20">
        <f t="shared" ca="1" si="20"/>
        <v>3</v>
      </c>
      <c r="D27" s="20">
        <f t="shared" ca="1" si="0"/>
        <v>36</v>
      </c>
      <c r="E27" s="20" cm="1">
        <f t="array" aca="1" ref="E27" ca="1">IF(D27="","",IF(D27&lt;&gt;D26,1,IF(E26=misLíneas-2,0,E26+1)))</f>
        <v>7</v>
      </c>
      <c r="F27" s="20" t="str" cm="1">
        <f t="array" aca="1" ref="F27" ca="1">IF(OR(E27=0,E27=""),"",INDEX(misCriticidades,D27)&amp;"-"&amp;IFERROR(MATCH(E27,miOrdenTarjeta,0),0))</f>
        <v>2-7</v>
      </c>
      <c r="G27" s="19" t="str">
        <f ca="1"/>
        <v/>
      </c>
      <c r="H27" s="20">
        <f t="shared" ca="1" si="11"/>
        <v>2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3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>
        <f ca="1"/>
        <v>26</v>
      </c>
      <c r="R27" s="20">
        <f t="shared" ca="1" si="13"/>
        <v>3</v>
      </c>
      <c r="S27" s="20">
        <f t="shared" ca="1" si="3"/>
        <v>29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2-7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3">
      <c r="B28" s="19" t="str">
        <f ca="1"/>
        <v/>
      </c>
      <c r="C28" s="20">
        <f t="shared" ca="1" si="20"/>
        <v>3</v>
      </c>
      <c r="D28" s="20">
        <f t="shared" ca="1" si="0"/>
        <v>36</v>
      </c>
      <c r="E28" s="20" cm="1">
        <f t="array" aca="1" ref="E28" ca="1">IF(D28="","",IF(D28&lt;&gt;D27,1,IF(E27=misLíneas-2,0,E27+1)))</f>
        <v>8</v>
      </c>
      <c r="F28" s="20" t="str" cm="1">
        <f t="array" aca="1" ref="F28" ca="1">IF(OR(E28=0,E28=""),"",INDEX(misCriticidades,D28)&amp;"-"&amp;IFERROR(MATCH(E28,miOrdenTarjeta,0),0))</f>
        <v>2-0</v>
      </c>
      <c r="G28" s="19" t="str">
        <f ca="1"/>
        <v/>
      </c>
      <c r="H28" s="20">
        <f t="shared" ca="1" si="11"/>
        <v>2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3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>
        <f ca="1"/>
        <v>27</v>
      </c>
      <c r="R28" s="20">
        <f t="shared" ca="1" si="13"/>
        <v>3</v>
      </c>
      <c r="S28" s="20">
        <f t="shared" ca="1" si="3"/>
        <v>29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2-0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3">
      <c r="B29" s="19" t="str">
        <f ca="1"/>
        <v/>
      </c>
      <c r="C29" s="20">
        <f t="shared" ca="1" si="20"/>
        <v>3</v>
      </c>
      <c r="D29" s="20">
        <f t="shared" ca="1" si="0"/>
        <v>36</v>
      </c>
      <c r="E29" s="20" cm="1">
        <f t="array" aca="1" ref="E29" ca="1">IF(D29="","",IF(D29&lt;&gt;D28,1,IF(E28=misLíneas-2,0,E28+1)))</f>
        <v>0</v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2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3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>
        <f ca="1"/>
        <v>28</v>
      </c>
      <c r="R29" s="20">
        <f t="shared" ca="1" si="13"/>
        <v>3</v>
      </c>
      <c r="S29" s="20">
        <f t="shared" ca="1" si="3"/>
        <v>29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3">
      <c r="B30" s="19" t="str">
        <f ca="1"/>
        <v/>
      </c>
      <c r="C30" s="20">
        <f t="shared" ca="1" si="20"/>
        <v>4</v>
      </c>
      <c r="D30" s="20">
        <f t="shared" ca="1" si="0"/>
        <v>35</v>
      </c>
      <c r="E30" s="20" cm="1">
        <f t="array" aca="1" ref="E30" ca="1">IF(D30="","",IF(D30&lt;&gt;D29,1,IF(E29=misLíneas-2,0,E29+1)))</f>
        <v>1</v>
      </c>
      <c r="F30" s="20" t="str" cm="1">
        <f t="array" aca="1" ref="F30" ca="1">IF(OR(E30=0,E30=""),"",INDEX(misCriticidades,D30)&amp;"-"&amp;IFERROR(MATCH(E30,miOrdenTarjeta,0),0))</f>
        <v>2-1</v>
      </c>
      <c r="G30" s="19" t="str">
        <f ca="1"/>
        <v/>
      </c>
      <c r="H30" s="20">
        <f t="shared" ca="1" si="11"/>
        <v>2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3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>
        <f ca="1"/>
        <v>29</v>
      </c>
      <c r="R30" s="20">
        <f t="shared" ca="1" si="13"/>
        <v>4</v>
      </c>
      <c r="S30" s="20">
        <f t="shared" ca="1" si="3"/>
        <v>28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2-1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3">
      <c r="B31" s="19" t="str">
        <f ca="1"/>
        <v/>
      </c>
      <c r="C31" s="20">
        <f t="shared" ca="1" si="20"/>
        <v>4</v>
      </c>
      <c r="D31" s="20">
        <f t="shared" ca="1" si="0"/>
        <v>35</v>
      </c>
      <c r="E31" s="20" cm="1">
        <f t="array" aca="1" ref="E31" ca="1">IF(D31="","",IF(D31&lt;&gt;D30,1,IF(E30=misLíneas-2,0,E30+1)))</f>
        <v>2</v>
      </c>
      <c r="F31" s="20" t="str" cm="1">
        <f t="array" aca="1" ref="F31" ca="1">IF(OR(E31=0,E31=""),"",INDEX(misCriticidades,D31)&amp;"-"&amp;IFERROR(MATCH(E31,miOrdenTarjeta,0),0))</f>
        <v>2-2</v>
      </c>
      <c r="G31" s="19" t="str">
        <f ca="1"/>
        <v/>
      </c>
      <c r="H31" s="20">
        <f t="shared" ca="1" si="11"/>
        <v>2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3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>
        <f ca="1"/>
        <v>30</v>
      </c>
      <c r="R31" s="20">
        <f t="shared" ca="1" si="13"/>
        <v>4</v>
      </c>
      <c r="S31" s="20">
        <f t="shared" ca="1" si="3"/>
        <v>28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2-2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3">
      <c r="B32" s="19" t="str">
        <f ca="1"/>
        <v/>
      </c>
      <c r="C32" s="20">
        <f t="shared" ca="1" si="20"/>
        <v>4</v>
      </c>
      <c r="D32" s="20">
        <f t="shared" ca="1" si="0"/>
        <v>35</v>
      </c>
      <c r="E32" s="20" cm="1">
        <f t="array" aca="1" ref="E32" ca="1">IF(D32="","",IF(D32&lt;&gt;D31,1,IF(E31=misLíneas-2,0,E31+1)))</f>
        <v>3</v>
      </c>
      <c r="F32" s="20" t="str" cm="1">
        <f t="array" aca="1" ref="F32" ca="1">IF(OR(E32=0,E32=""),"",INDEX(misCriticidades,D32)&amp;"-"&amp;IFERROR(MATCH(E32,miOrdenTarjeta,0),0))</f>
        <v>2-3</v>
      </c>
      <c r="G32" s="19" t="str">
        <f ca="1"/>
        <v/>
      </c>
      <c r="H32" s="20">
        <f t="shared" ca="1" si="11"/>
        <v>2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3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>
        <f ca="1"/>
        <v>31</v>
      </c>
      <c r="R32" s="20">
        <f t="shared" ca="1" si="13"/>
        <v>4</v>
      </c>
      <c r="S32" s="20">
        <f t="shared" ca="1" si="3"/>
        <v>28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2-3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3">
      <c r="B33" s="19" t="str">
        <f ca="1"/>
        <v/>
      </c>
      <c r="C33" s="20">
        <f t="shared" ca="1" si="20"/>
        <v>4</v>
      </c>
      <c r="D33" s="20">
        <f t="shared" ca="1" si="0"/>
        <v>35</v>
      </c>
      <c r="E33" s="20" cm="1">
        <f t="array" aca="1" ref="E33" ca="1">IF(D33="","",IF(D33&lt;&gt;D32,1,IF(E32=misLíneas-2,0,E32+1)))</f>
        <v>4</v>
      </c>
      <c r="F33" s="20" t="str" cm="1">
        <f t="array" aca="1" ref="F33" ca="1">IF(OR(E33=0,E33=""),"",INDEX(misCriticidades,D33)&amp;"-"&amp;IFERROR(MATCH(E33,miOrdenTarjeta,0),0))</f>
        <v>2-4</v>
      </c>
      <c r="G33" s="19">
        <f ca="1"/>
        <v>32</v>
      </c>
      <c r="H33" s="20">
        <f t="shared" ca="1" si="11"/>
        <v>2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3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28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2-4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3">
      <c r="B34" s="19" t="str">
        <f ca="1"/>
        <v/>
      </c>
      <c r="C34" s="20">
        <f t="shared" ca="1" si="20"/>
        <v>4</v>
      </c>
      <c r="D34" s="20">
        <f t="shared" ca="1" si="0"/>
        <v>35</v>
      </c>
      <c r="E34" s="20" cm="1">
        <f t="array" aca="1" ref="E34" ca="1">IF(D34="","",IF(D34&lt;&gt;D33,1,IF(E33=misLíneas-2,0,E33+1)))</f>
        <v>5</v>
      </c>
      <c r="F34" s="20" t="str" cm="1">
        <f t="array" aca="1" ref="F34" ca="1">IF(OR(E34=0,E34=""),"",INDEX(misCriticidades,D34)&amp;"-"&amp;IFERROR(MATCH(E34,miOrdenTarjeta,0),0))</f>
        <v>2-5</v>
      </c>
      <c r="G34" s="19" t="str">
        <f ca="1"/>
        <v/>
      </c>
      <c r="H34" s="20">
        <f t="shared" ca="1" si="11"/>
        <v>2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>
        <f ca="1"/>
        <v>33</v>
      </c>
      <c r="M34" s="20">
        <f t="shared" ca="1" si="12"/>
        <v>3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28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2-5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3">
      <c r="B35" s="19" t="str">
        <f ca="1"/>
        <v/>
      </c>
      <c r="C35" s="20">
        <f t="shared" ca="1" si="20"/>
        <v>4</v>
      </c>
      <c r="D35" s="20">
        <f t="shared" ref="D35:D66" ca="1" si="21">IF(C35&gt;C34,IFERROR(IF(F$1="v",SMALL(B$2:B$101,C35),LARGE(B$2:B$101,C35)),""),D34)</f>
        <v>35</v>
      </c>
      <c r="E35" s="20" cm="1">
        <f t="array" aca="1" ref="E35" ca="1">IF(D35="","",IF(D35&lt;&gt;D34,1,IF(E34=misLíneas-2,0,E34+1)))</f>
        <v>6</v>
      </c>
      <c r="F35" s="20" t="str" cm="1">
        <f t="array" aca="1" ref="F35" ca="1">IF(OR(E35=0,E35=""),"",INDEX(misCriticidades,D35)&amp;"-"&amp;IFERROR(MATCH(E35,miOrdenTarjeta,0),0))</f>
        <v>2-6</v>
      </c>
      <c r="G35" s="19" t="str">
        <f ca="1"/>
        <v/>
      </c>
      <c r="H35" s="20">
        <f t="shared" ca="1" si="11"/>
        <v>2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>
        <f ca="1"/>
        <v>34</v>
      </c>
      <c r="M35" s="20">
        <f t="shared" ca="1" si="12"/>
        <v>3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28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2-6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3">
      <c r="B36" s="19">
        <f ca="1"/>
        <v>35</v>
      </c>
      <c r="C36" s="20">
        <f t="shared" ca="1" si="20"/>
        <v>4</v>
      </c>
      <c r="D36" s="20">
        <f t="shared" ca="1" si="21"/>
        <v>35</v>
      </c>
      <c r="E36" s="20" cm="1">
        <f t="array" aca="1" ref="E36" ca="1">IF(D36="","",IF(D36&lt;&gt;D35,1,IF(E35=misLíneas-2,0,E35+1)))</f>
        <v>7</v>
      </c>
      <c r="F36" s="20" t="str" cm="1">
        <f t="array" aca="1" ref="F36" ca="1">IF(OR(E36=0,E36=""),"",INDEX(misCriticidades,D36)&amp;"-"&amp;IFERROR(MATCH(E36,miOrdenTarjeta,0),0))</f>
        <v>2-7</v>
      </c>
      <c r="G36" s="19" t="str">
        <f ca="1"/>
        <v/>
      </c>
      <c r="H36" s="20">
        <f t="shared" ca="1" si="11"/>
        <v>2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3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28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2-7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3">
      <c r="B37" s="19">
        <f ca="1"/>
        <v>36</v>
      </c>
      <c r="C37" s="20">
        <f t="shared" ca="1" si="20"/>
        <v>4</v>
      </c>
      <c r="D37" s="20">
        <f t="shared" ca="1" si="21"/>
        <v>35</v>
      </c>
      <c r="E37" s="20" cm="1">
        <f t="array" aca="1" ref="E37" ca="1">IF(D37="","",IF(D37&lt;&gt;D36,1,IF(E36=misLíneas-2,0,E36+1)))</f>
        <v>8</v>
      </c>
      <c r="F37" s="20" t="str" cm="1">
        <f t="array" aca="1" ref="F37" ca="1">IF(OR(E37=0,E37=""),"",INDEX(misCriticidades,D37)&amp;"-"&amp;IFERROR(MATCH(E37,miOrdenTarjeta,0),0))</f>
        <v>2-0</v>
      </c>
      <c r="G37" s="19" t="str">
        <f ca="1"/>
        <v/>
      </c>
      <c r="H37" s="20">
        <f t="shared" ca="1" si="11"/>
        <v>2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3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28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2-0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3">
      <c r="B38" s="19">
        <f ca="1"/>
        <v>37</v>
      </c>
      <c r="C38" s="20">
        <f t="shared" ca="1" si="20"/>
        <v>4</v>
      </c>
      <c r="D38" s="20">
        <f t="shared" ca="1" si="21"/>
        <v>35</v>
      </c>
      <c r="E38" s="20" cm="1">
        <f t="array" aca="1" ref="E38" ca="1">IF(D38="","",IF(D38&lt;&gt;D37,1,IF(E37=misLíneas-2,0,E37+1)))</f>
        <v>0</v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2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3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28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3">
      <c r="B39" s="19">
        <f ca="1"/>
        <v>38</v>
      </c>
      <c r="C39" s="20">
        <f t="shared" ca="1" si="20"/>
        <v>5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2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3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27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3">
      <c r="B40" s="19" t="str">
        <f ca="1"/>
        <v/>
      </c>
      <c r="C40" s="20">
        <f t="shared" ca="1" si="20"/>
        <v>5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2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3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27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3">
      <c r="B41" s="19" t="str">
        <f ca="1"/>
        <v/>
      </c>
      <c r="C41" s="20">
        <f t="shared" ca="1" si="20"/>
        <v>5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2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3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27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3">
      <c r="B42" s="19" t="str">
        <f ca="1"/>
        <v/>
      </c>
      <c r="C42" s="20">
        <f t="shared" ca="1" si="20"/>
        <v>5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2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3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27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3">
      <c r="B43" s="19" t="str">
        <f ca="1"/>
        <v/>
      </c>
      <c r="C43" s="20">
        <f t="shared" ca="1" si="20"/>
        <v>5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2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3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27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3">
      <c r="B44" s="19" t="str">
        <f ca="1"/>
        <v/>
      </c>
      <c r="C44" s="20">
        <f t="shared" ca="1" si="20"/>
        <v>5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2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3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27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3">
      <c r="B45" s="19" t="str">
        <f ca="1"/>
        <v/>
      </c>
      <c r="C45" s="20">
        <f t="shared" ca="1" si="20"/>
        <v>5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2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3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27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3">
      <c r="B46" s="19" t="str">
        <f ca="1"/>
        <v/>
      </c>
      <c r="C46" s="20">
        <f t="shared" ca="1" si="20"/>
        <v>5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2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3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27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2-0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3">
      <c r="B47" s="19" t="str">
        <f ca="1"/>
        <v/>
      </c>
      <c r="C47" s="20">
        <f t="shared" ca="1" si="20"/>
        <v>5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2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3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27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3">
      <c r="B48" s="19" t="str">
        <f ca="1"/>
        <v/>
      </c>
      <c r="C48" s="20">
        <f t="shared" ca="1" si="20"/>
        <v>5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2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3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26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3">
      <c r="B49" s="19" t="str">
        <f ca="1"/>
        <v/>
      </c>
      <c r="C49" s="20">
        <f t="shared" ca="1" si="20"/>
        <v>5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2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3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26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3">
      <c r="B50" s="19" t="str">
        <f ca="1"/>
        <v/>
      </c>
      <c r="C50" s="20">
        <f t="shared" ca="1" si="20"/>
        <v>5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2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3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26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3">
      <c r="B51" s="19" t="str">
        <f ca="1"/>
        <v/>
      </c>
      <c r="C51" s="20">
        <f t="shared" ca="1" si="20"/>
        <v>5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2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3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26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3">
      <c r="B52" s="19" t="str">
        <f ca="1"/>
        <v/>
      </c>
      <c r="C52" s="20">
        <f t="shared" ca="1" si="20"/>
        <v>5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2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3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26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3">
      <c r="B53" s="19" t="str">
        <f ca="1"/>
        <v/>
      </c>
      <c r="C53" s="20">
        <f t="shared" ca="1" si="20"/>
        <v>5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2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3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26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3">
      <c r="B54" s="19" t="str">
        <f ca="1"/>
        <v/>
      </c>
      <c r="C54" s="20">
        <f t="shared" ca="1" si="20"/>
        <v>5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2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3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26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3">
      <c r="B55" s="19" t="str">
        <f ca="1"/>
        <v/>
      </c>
      <c r="C55" s="20">
        <f t="shared" ca="1" si="20"/>
        <v>5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2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3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26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2-0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3">
      <c r="B56" s="19" t="str">
        <f ca="1"/>
        <v/>
      </c>
      <c r="C56" s="20">
        <f t="shared" ca="1" si="20"/>
        <v>5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2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3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26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3">
      <c r="B57" s="19" t="str">
        <f ca="1"/>
        <v/>
      </c>
      <c r="C57" s="20">
        <f t="shared" ca="1" si="20"/>
        <v>5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2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3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25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2-1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3">
      <c r="B58" s="19" t="str">
        <f ca="1"/>
        <v/>
      </c>
      <c r="C58" s="20">
        <f t="shared" ca="1" si="20"/>
        <v>5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2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3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25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2-2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3">
      <c r="B59" s="19" t="str">
        <f ca="1"/>
        <v/>
      </c>
      <c r="C59" s="20">
        <f t="shared" ca="1" si="20"/>
        <v>5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2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3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25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2-3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3">
      <c r="B60" s="19" t="str">
        <f ca="1"/>
        <v/>
      </c>
      <c r="C60" s="20">
        <f t="shared" ca="1" si="20"/>
        <v>5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2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3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25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2-4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3">
      <c r="B61" s="19" t="str">
        <f ca="1"/>
        <v/>
      </c>
      <c r="C61" s="20">
        <f t="shared" ca="1" si="20"/>
        <v>5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2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3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25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2-5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3">
      <c r="B62" s="19" t="str">
        <f ca="1"/>
        <v/>
      </c>
      <c r="C62" s="20">
        <f t="shared" ca="1" si="20"/>
        <v>5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2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3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25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2-6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3">
      <c r="B63" s="19" t="str">
        <f ca="1"/>
        <v/>
      </c>
      <c r="C63" s="20">
        <f t="shared" ca="1" si="20"/>
        <v>5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2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3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25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2-7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3">
      <c r="B64" s="19" t="str">
        <f ca="1"/>
        <v/>
      </c>
      <c r="C64" s="20">
        <f t="shared" ca="1" si="20"/>
        <v>5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2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3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25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2-0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3">
      <c r="B65" s="19" t="str">
        <f ca="1"/>
        <v/>
      </c>
      <c r="C65" s="20">
        <f t="shared" ca="1" si="20"/>
        <v>5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2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3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25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3">
      <c r="B66" s="19" t="str">
        <f ca="1"/>
        <v/>
      </c>
      <c r="C66" s="20">
        <f t="shared" ca="1" si="20"/>
        <v>5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2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3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24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3">
      <c r="B67" s="19" t="str">
        <f ca="1"/>
        <v/>
      </c>
      <c r="C67" s="20">
        <f t="shared" ca="1" si="20"/>
        <v>5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2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3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24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3">
      <c r="B68" s="19" t="str">
        <f ca="1"/>
        <v/>
      </c>
      <c r="C68" s="20">
        <f t="shared" ca="1" si="20"/>
        <v>5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2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3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24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3">
      <c r="B69" s="19" t="str">
        <f ca="1"/>
        <v/>
      </c>
      <c r="C69" s="20">
        <f t="shared" ca="1" si="20"/>
        <v>5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2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3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24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3">
      <c r="B70" s="19" t="str">
        <f ca="1"/>
        <v/>
      </c>
      <c r="C70" s="20">
        <f t="shared" ca="1" si="20"/>
        <v>5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2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3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24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3">
      <c r="B71" s="19" t="str">
        <f ca="1"/>
        <v/>
      </c>
      <c r="C71" s="20">
        <f t="shared" ca="1" si="20"/>
        <v>5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2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3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24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3">
      <c r="B72" s="19" t="str">
        <f ca="1"/>
        <v/>
      </c>
      <c r="C72" s="20">
        <f t="shared" ca="1" si="20"/>
        <v>5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2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3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24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3">
      <c r="B73" s="19" t="str">
        <f ca="1"/>
        <v/>
      </c>
      <c r="C73" s="20">
        <f t="shared" ca="1" si="20"/>
        <v>5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2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3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24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1-0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3">
      <c r="B74" s="19" t="str">
        <f ca="1"/>
        <v/>
      </c>
      <c r="C74" s="20">
        <f t="shared" ca="1" si="20"/>
        <v>5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2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3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24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3">
      <c r="B75" s="19" t="str">
        <f ca="1"/>
        <v/>
      </c>
      <c r="C75" s="20">
        <f t="shared" ref="C75:C138" ca="1" si="45">C74--(E74=0)</f>
        <v>5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2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3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23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3">
      <c r="B76" s="19" t="str">
        <f ca="1"/>
        <v/>
      </c>
      <c r="C76" s="20">
        <f t="shared" ca="1" si="45"/>
        <v>5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2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3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23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3">
      <c r="B77" s="19" t="str">
        <f ca="1"/>
        <v/>
      </c>
      <c r="C77" s="20">
        <f t="shared" ca="1" si="45"/>
        <v>5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2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3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23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3">
      <c r="B78" s="19" t="str">
        <f ca="1"/>
        <v/>
      </c>
      <c r="C78" s="20">
        <f t="shared" ca="1" si="45"/>
        <v>5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2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3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23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3">
      <c r="B79" s="19" t="str">
        <f ca="1"/>
        <v/>
      </c>
      <c r="C79" s="20">
        <f t="shared" ca="1" si="45"/>
        <v>5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2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3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23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3">
      <c r="B80" s="19" t="str">
        <f ca="1"/>
        <v/>
      </c>
      <c r="C80" s="20">
        <f t="shared" ca="1" si="45"/>
        <v>5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2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3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23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3">
      <c r="B81" s="19" t="str">
        <f ca="1"/>
        <v/>
      </c>
      <c r="C81" s="20">
        <f t="shared" ca="1" si="45"/>
        <v>5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2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3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23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3">
      <c r="B82" s="19" t="str">
        <f ca="1"/>
        <v/>
      </c>
      <c r="C82" s="20">
        <f t="shared" ca="1" si="45"/>
        <v>5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2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3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23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2-0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3">
      <c r="B83" s="19" t="str">
        <f ca="1"/>
        <v/>
      </c>
      <c r="C83" s="20">
        <f t="shared" ca="1" si="45"/>
        <v>5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2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3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23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3">
      <c r="B84" s="19" t="str">
        <f ca="1"/>
        <v/>
      </c>
      <c r="C84" s="20">
        <f t="shared" ca="1" si="45"/>
        <v>5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2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3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>
        <f t="shared" ca="1" si="29"/>
        <v>22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2-1</v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3">
      <c r="B85" s="19" t="str">
        <f ca="1"/>
        <v/>
      </c>
      <c r="C85" s="20">
        <f t="shared" ca="1" si="45"/>
        <v>5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2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3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 t="str">
        <f ca="1"/>
        <v/>
      </c>
      <c r="R85" s="20">
        <f t="shared" ca="1" si="38"/>
        <v>10</v>
      </c>
      <c r="S85" s="20">
        <f t="shared" ca="1" si="29"/>
        <v>22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2-2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3">
      <c r="B86" s="19" t="str">
        <f ca="1"/>
        <v/>
      </c>
      <c r="C86" s="20">
        <f t="shared" ca="1" si="45"/>
        <v>5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2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3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>
        <f t="shared" ca="1" si="29"/>
        <v>22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2-3</v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3">
      <c r="B87" s="19" t="str">
        <f ca="1"/>
        <v/>
      </c>
      <c r="C87" s="20">
        <f t="shared" ca="1" si="45"/>
        <v>5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2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3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>
        <f t="shared" ca="1" si="29"/>
        <v>22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2-4</v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3">
      <c r="B88" s="19" t="str">
        <f ca="1"/>
        <v/>
      </c>
      <c r="C88" s="20">
        <f t="shared" ca="1" si="45"/>
        <v>5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2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3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>
        <f t="shared" ca="1" si="29"/>
        <v>22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2-5</v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3">
      <c r="B89" s="19" t="str">
        <f ca="1"/>
        <v/>
      </c>
      <c r="C89" s="20">
        <f t="shared" ca="1" si="45"/>
        <v>5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2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3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>
        <f t="shared" ca="1" si="29"/>
        <v>22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2-6</v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3">
      <c r="B90" s="19" t="str">
        <f ca="1"/>
        <v/>
      </c>
      <c r="C90" s="20">
        <f t="shared" ca="1" si="45"/>
        <v>5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2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3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>
        <f t="shared" ca="1" si="29"/>
        <v>22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2-7</v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3">
      <c r="B91" s="19" t="str">
        <f ca="1"/>
        <v/>
      </c>
      <c r="C91" s="20">
        <f t="shared" ca="1" si="45"/>
        <v>5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2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3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>
        <f t="shared" ca="1" si="29"/>
        <v>22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2-0</v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3">
      <c r="B92" s="19" t="str">
        <f ca="1"/>
        <v/>
      </c>
      <c r="C92" s="20">
        <f t="shared" ca="1" si="45"/>
        <v>5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2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3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>
        <f t="shared" ca="1" si="29"/>
        <v>22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3">
      <c r="B93" s="19" t="str">
        <f ca="1"/>
        <v/>
      </c>
      <c r="C93" s="20">
        <f t="shared" ca="1" si="45"/>
        <v>5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2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3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11</v>
      </c>
      <c r="S93" s="20">
        <f t="shared" ca="1" si="29"/>
        <v>21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3">
      <c r="B94" s="19" t="str">
        <f ca="1"/>
        <v/>
      </c>
      <c r="C94" s="20">
        <f t="shared" ca="1" si="45"/>
        <v>5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2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3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11</v>
      </c>
      <c r="S94" s="20">
        <f t="shared" ca="1" si="29"/>
        <v>21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3">
      <c r="B95" s="19" t="str">
        <f ca="1"/>
        <v/>
      </c>
      <c r="C95" s="20">
        <f t="shared" ca="1" si="45"/>
        <v>5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2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3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11</v>
      </c>
      <c r="S95" s="20">
        <f t="shared" ca="1" si="29"/>
        <v>21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3">
      <c r="B96" s="19" t="str">
        <f ca="1"/>
        <v/>
      </c>
      <c r="C96" s="20">
        <f t="shared" ca="1" si="45"/>
        <v>5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2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3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11</v>
      </c>
      <c r="S96" s="20">
        <f t="shared" ca="1" si="29"/>
        <v>21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3">
      <c r="B97" s="19" t="str">
        <f ca="1"/>
        <v/>
      </c>
      <c r="C97" s="20">
        <f t="shared" ca="1" si="45"/>
        <v>5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2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3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11</v>
      </c>
      <c r="S97" s="20">
        <f t="shared" ca="1" si="29"/>
        <v>21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3">
      <c r="B98" s="19" t="str">
        <f ca="1"/>
        <v/>
      </c>
      <c r="C98" s="20">
        <f t="shared" ca="1" si="45"/>
        <v>5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2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3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11</v>
      </c>
      <c r="S98" s="20">
        <f t="shared" ca="1" si="29"/>
        <v>21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3">
      <c r="B99" s="19" t="str">
        <f ca="1"/>
        <v/>
      </c>
      <c r="C99" s="20">
        <f t="shared" ca="1" si="45"/>
        <v>5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2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3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21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3">
      <c r="B100" s="19" t="str">
        <f ca="1"/>
        <v/>
      </c>
      <c r="C100" s="20">
        <f t="shared" ca="1" si="45"/>
        <v>5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2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3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11</v>
      </c>
      <c r="S100" s="20">
        <f t="shared" ca="1" si="49"/>
        <v>21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2-0</v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3">
      <c r="B101" s="19" t="str">
        <f ca="1"/>
        <v/>
      </c>
      <c r="C101" s="20">
        <f t="shared" ca="1" si="45"/>
        <v>5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2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3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11</v>
      </c>
      <c r="S101" s="20">
        <f t="shared" ca="1" si="49"/>
        <v>21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3">
      <c r="C102" s="20">
        <f t="shared" ca="1" si="45"/>
        <v>5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2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3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20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3">
      <c r="C103" s="20">
        <f t="shared" ca="1" si="45"/>
        <v>5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2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3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20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3">
      <c r="C104" s="20">
        <f t="shared" ca="1" si="45"/>
        <v>5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2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3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20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3">
      <c r="C105" s="20">
        <f t="shared" ca="1" si="45"/>
        <v>5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2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3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20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3">
      <c r="C106" s="20">
        <f t="shared" ca="1" si="45"/>
        <v>5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2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3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20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3">
      <c r="C107" s="20">
        <f t="shared" ca="1" si="45"/>
        <v>5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2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3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20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3">
      <c r="C108" s="20">
        <f t="shared" ca="1" si="45"/>
        <v>5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2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3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20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3">
      <c r="C109" s="20">
        <f t="shared" ca="1" si="45"/>
        <v>5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2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3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20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2-0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3">
      <c r="C110" s="20">
        <f t="shared" ca="1" si="45"/>
        <v>5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2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3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20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3">
      <c r="C111" s="20">
        <f t="shared" ca="1" si="45"/>
        <v>5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2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3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19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3">
      <c r="C112" s="20">
        <f t="shared" ca="1" si="45"/>
        <v>5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2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3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19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3">
      <c r="C113" s="20">
        <f t="shared" ca="1" si="45"/>
        <v>5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2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3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19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3">
      <c r="C114" s="20">
        <f t="shared" ca="1" si="45"/>
        <v>5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2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3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19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3">
      <c r="C115" s="20">
        <f t="shared" ca="1" si="45"/>
        <v>5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2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3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19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3">
      <c r="C116" s="20">
        <f t="shared" ca="1" si="45"/>
        <v>5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2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3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19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3">
      <c r="C117" s="20">
        <f t="shared" ca="1" si="45"/>
        <v>5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2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3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19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3">
      <c r="C118" s="20">
        <f t="shared" ca="1" si="45"/>
        <v>5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2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3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19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2-0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3">
      <c r="C119" s="20">
        <f t="shared" ca="1" si="45"/>
        <v>5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2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3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19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3">
      <c r="C120" s="20">
        <f t="shared" ca="1" si="45"/>
        <v>5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2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3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18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3">
      <c r="C121" s="20">
        <f t="shared" ca="1" si="45"/>
        <v>5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2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3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18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3">
      <c r="C122" s="20">
        <f t="shared" ca="1" si="45"/>
        <v>5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2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3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18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3">
      <c r="C123" s="20">
        <f t="shared" ca="1" si="45"/>
        <v>5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2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3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18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3">
      <c r="C124" s="20">
        <f t="shared" ca="1" si="45"/>
        <v>5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2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3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18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3">
      <c r="C125" s="20">
        <f t="shared" ca="1" si="45"/>
        <v>5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2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3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18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3">
      <c r="C126" s="20">
        <f t="shared" ca="1" si="45"/>
        <v>5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2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3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18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3">
      <c r="C127" s="20">
        <f t="shared" ca="1" si="45"/>
        <v>5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2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3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18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2-0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3">
      <c r="C128" s="20">
        <f t="shared" ca="1" si="45"/>
        <v>5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2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3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18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3">
      <c r="C129" s="20">
        <f t="shared" ca="1" si="45"/>
        <v>5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2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3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17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1-1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3">
      <c r="C130" s="20">
        <f t="shared" ca="1" si="45"/>
        <v>5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2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3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17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1-2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3">
      <c r="C131" s="20">
        <f t="shared" ca="1" si="45"/>
        <v>5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2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3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17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1-3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3">
      <c r="C132" s="20">
        <f t="shared" ca="1" si="45"/>
        <v>5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2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3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17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1-4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3">
      <c r="C133" s="20">
        <f t="shared" ca="1" si="45"/>
        <v>5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2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3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17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1-5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3">
      <c r="C134" s="20">
        <f t="shared" ca="1" si="45"/>
        <v>5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2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3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17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1-6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3">
      <c r="C135" s="20">
        <f t="shared" ca="1" si="45"/>
        <v>5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2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3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17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1-7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3">
      <c r="C136" s="20">
        <f t="shared" ca="1" si="45"/>
        <v>5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2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3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17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1-0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3">
      <c r="C137" s="20">
        <f t="shared" ca="1" si="45"/>
        <v>5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2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3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17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3">
      <c r="C138" s="20">
        <f t="shared" ca="1" si="45"/>
        <v>5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2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3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16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3">
      <c r="C139" s="20">
        <f t="shared" ref="C139:C198" ca="1" si="70">C138--(E138=0)</f>
        <v>5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2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3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16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3">
      <c r="C140" s="20">
        <f t="shared" ca="1" si="70"/>
        <v>5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2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3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16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3">
      <c r="C141" s="20">
        <f t="shared" ca="1" si="70"/>
        <v>5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2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3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16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3">
      <c r="C142" s="20">
        <f t="shared" ca="1" si="70"/>
        <v>5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2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3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16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3">
      <c r="C143" s="20">
        <f t="shared" ca="1" si="70"/>
        <v>5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2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3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16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3">
      <c r="C144" s="20">
        <f t="shared" ca="1" si="70"/>
        <v>5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2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3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16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3">
      <c r="C145" s="20">
        <f t="shared" ca="1" si="70"/>
        <v>5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2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3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16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3-0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3">
      <c r="C146" s="20">
        <f t="shared" ca="1" si="70"/>
        <v>5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2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3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16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3">
      <c r="C147" s="20">
        <f t="shared" ca="1" si="70"/>
        <v>5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2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3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15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2-1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3">
      <c r="C148" s="20">
        <f t="shared" ca="1" si="70"/>
        <v>5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2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3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15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2-2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3">
      <c r="C149" s="20">
        <f t="shared" ca="1" si="70"/>
        <v>5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2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3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15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2-3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3">
      <c r="C150" s="20">
        <f t="shared" ca="1" si="70"/>
        <v>5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2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3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15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2-4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3">
      <c r="C151" s="20">
        <f t="shared" ca="1" si="70"/>
        <v>5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2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3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15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2-5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3">
      <c r="C152" s="20">
        <f t="shared" ca="1" si="70"/>
        <v>5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2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3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15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2-6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3">
      <c r="C153" s="20">
        <f t="shared" ca="1" si="70"/>
        <v>5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2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3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15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2-7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3">
      <c r="C154" s="20">
        <f t="shared" ca="1" si="70"/>
        <v>5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2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3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15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2-0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3">
      <c r="C155" s="20">
        <f t="shared" ca="1" si="70"/>
        <v>5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2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3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15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3">
      <c r="C156" s="20">
        <f t="shared" ca="1" si="70"/>
        <v>5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2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3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14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3">
      <c r="C157" s="20">
        <f t="shared" ca="1" si="70"/>
        <v>5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2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3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14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3">
      <c r="C158" s="20">
        <f t="shared" ca="1" si="70"/>
        <v>5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2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3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14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3">
      <c r="C159" s="20">
        <f t="shared" ca="1" si="70"/>
        <v>5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2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3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14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3">
      <c r="C160" s="20">
        <f t="shared" ca="1" si="70"/>
        <v>5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2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3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14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3">
      <c r="C161" s="20">
        <f t="shared" ca="1" si="70"/>
        <v>5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2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3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14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3">
      <c r="C162" s="20">
        <f t="shared" ca="1" si="70"/>
        <v>5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2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3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14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3">
      <c r="C163" s="20">
        <f t="shared" ca="1" si="70"/>
        <v>5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2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3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14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2-0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3">
      <c r="C164" s="20">
        <f t="shared" ca="1" si="70"/>
        <v>5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2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3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14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3">
      <c r="C165" s="20">
        <f t="shared" ca="1" si="70"/>
        <v>5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2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3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>
        <f t="shared" ca="1" si="74"/>
        <v>13</v>
      </c>
      <c r="T165" s="20" cm="1">
        <f t="array" aca="1" ref="T165" ca="1">IF(S165="","",IF(S165&lt;&gt;S164,1,IF(T164=misLíneas-2,0,T164+1)))</f>
        <v>1</v>
      </c>
      <c r="U165" s="20" t="str" cm="1">
        <f t="array" aca="1" ref="U165" ca="1">IF(OR(T165=0,T165=""),"",INDEX(misCriticidades,S165)&amp;"-"&amp;IFERROR(MATCH(T165,miOrdenTarjeta,0),0))</f>
        <v>2-1</v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3">
      <c r="C166" s="20">
        <f t="shared" ca="1" si="70"/>
        <v>5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2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3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>
        <f t="shared" ca="1" si="74"/>
        <v>13</v>
      </c>
      <c r="T166" s="20" cm="1">
        <f t="array" aca="1" ref="T166" ca="1">IF(S166="","",IF(S166&lt;&gt;S165,1,IF(T165=misLíneas-2,0,T165+1)))</f>
        <v>2</v>
      </c>
      <c r="U166" s="20" t="str" cm="1">
        <f t="array" aca="1" ref="U166" ca="1">IF(OR(T166=0,T166=""),"",INDEX(misCriticidades,S166)&amp;"-"&amp;IFERROR(MATCH(T166,miOrdenTarjeta,0),0))</f>
        <v>2-2</v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3">
      <c r="C167" s="20">
        <f t="shared" ca="1" si="70"/>
        <v>5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2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3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>
        <f t="shared" ca="1" si="74"/>
        <v>13</v>
      </c>
      <c r="T167" s="20" cm="1">
        <f t="array" aca="1" ref="T167" ca="1">IF(S167="","",IF(S167&lt;&gt;S166,1,IF(T166=misLíneas-2,0,T166+1)))</f>
        <v>3</v>
      </c>
      <c r="U167" s="20" t="str" cm="1">
        <f t="array" aca="1" ref="U167" ca="1">IF(OR(T167=0,T167=""),"",INDEX(misCriticidades,S167)&amp;"-"&amp;IFERROR(MATCH(T167,miOrdenTarjeta,0),0))</f>
        <v>2-3</v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3">
      <c r="C168" s="20">
        <f t="shared" ca="1" si="70"/>
        <v>5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2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3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>
        <f t="shared" ca="1" si="74"/>
        <v>13</v>
      </c>
      <c r="T168" s="20" cm="1">
        <f t="array" aca="1" ref="T168" ca="1">IF(S168="","",IF(S168&lt;&gt;S167,1,IF(T167=misLíneas-2,0,T167+1)))</f>
        <v>4</v>
      </c>
      <c r="U168" s="20" t="str" cm="1">
        <f t="array" aca="1" ref="U168" ca="1">IF(OR(T168=0,T168=""),"",INDEX(misCriticidades,S168)&amp;"-"&amp;IFERROR(MATCH(T168,miOrdenTarjeta,0),0))</f>
        <v>2-4</v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3">
      <c r="C169" s="20">
        <f t="shared" ca="1" si="70"/>
        <v>5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2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3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>
        <f t="shared" ca="1" si="74"/>
        <v>13</v>
      </c>
      <c r="T169" s="20" cm="1">
        <f t="array" aca="1" ref="T169" ca="1">IF(S169="","",IF(S169&lt;&gt;S168,1,IF(T168=misLíneas-2,0,T168+1)))</f>
        <v>5</v>
      </c>
      <c r="U169" s="20" t="str" cm="1">
        <f t="array" aca="1" ref="U169" ca="1">IF(OR(T169=0,T169=""),"",INDEX(misCriticidades,S169)&amp;"-"&amp;IFERROR(MATCH(T169,miOrdenTarjeta,0),0))</f>
        <v>2-5</v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3">
      <c r="C170" s="20">
        <f t="shared" ca="1" si="70"/>
        <v>5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2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3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>
        <f t="shared" ca="1" si="74"/>
        <v>13</v>
      </c>
      <c r="T170" s="20" cm="1">
        <f t="array" aca="1" ref="T170" ca="1">IF(S170="","",IF(S170&lt;&gt;S169,1,IF(T169=misLíneas-2,0,T169+1)))</f>
        <v>6</v>
      </c>
      <c r="U170" s="20" t="str" cm="1">
        <f t="array" aca="1" ref="U170" ca="1">IF(OR(T170=0,T170=""),"",INDEX(misCriticidades,S170)&amp;"-"&amp;IFERROR(MATCH(T170,miOrdenTarjeta,0),0))</f>
        <v>2-6</v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3">
      <c r="C171" s="20">
        <f t="shared" ca="1" si="70"/>
        <v>5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2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3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>
        <f t="shared" ca="1" si="74"/>
        <v>13</v>
      </c>
      <c r="T171" s="20" cm="1">
        <f t="array" aca="1" ref="T171" ca="1">IF(S171="","",IF(S171&lt;&gt;S170,1,IF(T170=misLíneas-2,0,T170+1)))</f>
        <v>7</v>
      </c>
      <c r="U171" s="20" t="str" cm="1">
        <f t="array" aca="1" ref="U171" ca="1">IF(OR(T171=0,T171=""),"",INDEX(misCriticidades,S171)&amp;"-"&amp;IFERROR(MATCH(T171,miOrdenTarjeta,0),0))</f>
        <v>2-7</v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3">
      <c r="C172" s="20">
        <f t="shared" ca="1" si="70"/>
        <v>5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2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3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>
        <f t="shared" ca="1" si="74"/>
        <v>13</v>
      </c>
      <c r="T172" s="20" cm="1">
        <f t="array" aca="1" ref="T172" ca="1">IF(S172="","",IF(S172&lt;&gt;S171,1,IF(T171=misLíneas-2,0,T171+1)))</f>
        <v>8</v>
      </c>
      <c r="U172" s="20" t="str" cm="1">
        <f t="array" aca="1" ref="U172" ca="1">IF(OR(T172=0,T172=""),"",INDEX(misCriticidades,S172)&amp;"-"&amp;IFERROR(MATCH(T172,miOrdenTarjeta,0),0))</f>
        <v>2-0</v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3">
      <c r="C173" s="20">
        <f t="shared" ca="1" si="70"/>
        <v>5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2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3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>
        <f t="shared" ca="1" si="74"/>
        <v>13</v>
      </c>
      <c r="T173" s="20" cm="1">
        <f t="array" aca="1" ref="T173" ca="1">IF(S173="","",IF(S173&lt;&gt;S172,1,IF(T172=misLíneas-2,0,T172+1)))</f>
        <v>0</v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3">
      <c r="C174" s="20">
        <f t="shared" ca="1" si="70"/>
        <v>5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2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3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20</v>
      </c>
      <c r="S174" s="20">
        <f t="shared" ca="1" si="74"/>
        <v>12</v>
      </c>
      <c r="T174" s="20" cm="1">
        <f t="array" aca="1" ref="T174" ca="1">IF(S174="","",IF(S174&lt;&gt;S173,1,IF(T173=misLíneas-2,0,T173+1)))</f>
        <v>1</v>
      </c>
      <c r="U174" s="20" t="str" cm="1">
        <f t="array" aca="1" ref="U174" ca="1">IF(OR(T174=0,T174=""),"",INDEX(misCriticidades,S174)&amp;"-"&amp;IFERROR(MATCH(T174,miOrdenTarjeta,0),0))</f>
        <v>2-1</v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3">
      <c r="C175" s="20">
        <f t="shared" ca="1" si="70"/>
        <v>5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2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3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20</v>
      </c>
      <c r="S175" s="20">
        <f t="shared" ca="1" si="74"/>
        <v>12</v>
      </c>
      <c r="T175" s="20" cm="1">
        <f t="array" aca="1" ref="T175" ca="1">IF(S175="","",IF(S175&lt;&gt;S174,1,IF(T174=misLíneas-2,0,T174+1)))</f>
        <v>2</v>
      </c>
      <c r="U175" s="20" t="str" cm="1">
        <f t="array" aca="1" ref="U175" ca="1">IF(OR(T175=0,T175=""),"",INDEX(misCriticidades,S175)&amp;"-"&amp;IFERROR(MATCH(T175,miOrdenTarjeta,0),0))</f>
        <v>2-2</v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3">
      <c r="C176" s="20">
        <f t="shared" ca="1" si="70"/>
        <v>5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2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3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20</v>
      </c>
      <c r="S176" s="20">
        <f t="shared" ca="1" si="74"/>
        <v>12</v>
      </c>
      <c r="T176" s="20" cm="1">
        <f t="array" aca="1" ref="T176" ca="1">IF(S176="","",IF(S176&lt;&gt;S175,1,IF(T175=misLíneas-2,0,T175+1)))</f>
        <v>3</v>
      </c>
      <c r="U176" s="20" t="str" cm="1">
        <f t="array" aca="1" ref="U176" ca="1">IF(OR(T176=0,T176=""),"",INDEX(misCriticidades,S176)&amp;"-"&amp;IFERROR(MATCH(T176,miOrdenTarjeta,0),0))</f>
        <v>2-3</v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3">
      <c r="C177" s="20">
        <f t="shared" ca="1" si="70"/>
        <v>5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2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3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20</v>
      </c>
      <c r="S177" s="20">
        <f t="shared" ca="1" si="74"/>
        <v>12</v>
      </c>
      <c r="T177" s="20" cm="1">
        <f t="array" aca="1" ref="T177" ca="1">IF(S177="","",IF(S177&lt;&gt;S176,1,IF(T176=misLíneas-2,0,T176+1)))</f>
        <v>4</v>
      </c>
      <c r="U177" s="20" t="str" cm="1">
        <f t="array" aca="1" ref="U177" ca="1">IF(OR(T177=0,T177=""),"",INDEX(misCriticidades,S177)&amp;"-"&amp;IFERROR(MATCH(T177,miOrdenTarjeta,0),0))</f>
        <v>2-4</v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3">
      <c r="C178" s="20">
        <f t="shared" ca="1" si="70"/>
        <v>5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2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3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20</v>
      </c>
      <c r="S178" s="20">
        <f t="shared" ca="1" si="74"/>
        <v>12</v>
      </c>
      <c r="T178" s="20" cm="1">
        <f t="array" aca="1" ref="T178" ca="1">IF(S178="","",IF(S178&lt;&gt;S177,1,IF(T177=misLíneas-2,0,T177+1)))</f>
        <v>5</v>
      </c>
      <c r="U178" s="20" t="str" cm="1">
        <f t="array" aca="1" ref="U178" ca="1">IF(OR(T178=0,T178=""),"",INDEX(misCriticidades,S178)&amp;"-"&amp;IFERROR(MATCH(T178,miOrdenTarjeta,0),0))</f>
        <v>2-5</v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3">
      <c r="C179" s="20">
        <f t="shared" ca="1" si="70"/>
        <v>5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2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3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20</v>
      </c>
      <c r="S179" s="20">
        <f t="shared" ca="1" si="74"/>
        <v>12</v>
      </c>
      <c r="T179" s="20" cm="1">
        <f t="array" aca="1" ref="T179" ca="1">IF(S179="","",IF(S179&lt;&gt;S178,1,IF(T178=misLíneas-2,0,T178+1)))</f>
        <v>6</v>
      </c>
      <c r="U179" s="20" t="str" cm="1">
        <f t="array" aca="1" ref="U179" ca="1">IF(OR(T179=0,T179=""),"",INDEX(misCriticidades,S179)&amp;"-"&amp;IFERROR(MATCH(T179,miOrdenTarjeta,0),0))</f>
        <v>2-6</v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3">
      <c r="C180" s="20">
        <f t="shared" ca="1" si="70"/>
        <v>5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2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3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20</v>
      </c>
      <c r="S180" s="20">
        <f t="shared" ca="1" si="74"/>
        <v>12</v>
      </c>
      <c r="T180" s="20" cm="1">
        <f t="array" aca="1" ref="T180" ca="1">IF(S180="","",IF(S180&lt;&gt;S179,1,IF(T179=misLíneas-2,0,T179+1)))</f>
        <v>7</v>
      </c>
      <c r="U180" s="20" t="str" cm="1">
        <f t="array" aca="1" ref="U180" ca="1">IF(OR(T180=0,T180=""),"",INDEX(misCriticidades,S180)&amp;"-"&amp;IFERROR(MATCH(T180,miOrdenTarjeta,0),0))</f>
        <v>2-7</v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3">
      <c r="C181" s="20">
        <f t="shared" ca="1" si="70"/>
        <v>5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2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3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20</v>
      </c>
      <c r="S181" s="20">
        <f t="shared" ca="1" si="74"/>
        <v>12</v>
      </c>
      <c r="T181" s="20" cm="1">
        <f t="array" aca="1" ref="T181" ca="1">IF(S181="","",IF(S181&lt;&gt;S180,1,IF(T180=misLíneas-2,0,T180+1)))</f>
        <v>8</v>
      </c>
      <c r="U181" s="20" t="str" cm="1">
        <f t="array" aca="1" ref="U181" ca="1">IF(OR(T181=0,T181=""),"",INDEX(misCriticidades,S181)&amp;"-"&amp;IFERROR(MATCH(T181,miOrdenTarjeta,0),0))</f>
        <v>2-0</v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3">
      <c r="C182" s="20">
        <f t="shared" ca="1" si="70"/>
        <v>5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2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3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20</v>
      </c>
      <c r="S182" s="20">
        <f t="shared" ca="1" si="74"/>
        <v>12</v>
      </c>
      <c r="T182" s="20" cm="1">
        <f t="array" aca="1" ref="T182" ca="1">IF(S182="","",IF(S182&lt;&gt;S181,1,IF(T181=misLíneas-2,0,T181+1)))</f>
        <v>0</v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3">
      <c r="C183" s="20">
        <f t="shared" ca="1" si="70"/>
        <v>5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2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3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21</v>
      </c>
      <c r="S183" s="20">
        <f t="shared" ca="1" si="74"/>
        <v>11</v>
      </c>
      <c r="T183" s="20" cm="1">
        <f t="array" aca="1" ref="T183" ca="1">IF(S183="","",IF(S183&lt;&gt;S182,1,IF(T182=misLíneas-2,0,T182+1)))</f>
        <v>1</v>
      </c>
      <c r="U183" s="20" t="str" cm="1">
        <f t="array" aca="1" ref="U183" ca="1">IF(OR(T183=0,T183=""),"",INDEX(misCriticidades,S183)&amp;"-"&amp;IFERROR(MATCH(T183,miOrdenTarjeta,0),0))</f>
        <v>2-1</v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3">
      <c r="C184" s="20">
        <f t="shared" ca="1" si="70"/>
        <v>5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2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3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21</v>
      </c>
      <c r="S184" s="20">
        <f t="shared" ca="1" si="74"/>
        <v>11</v>
      </c>
      <c r="T184" s="20" cm="1">
        <f t="array" aca="1" ref="T184" ca="1">IF(S184="","",IF(S184&lt;&gt;S183,1,IF(T183=misLíneas-2,0,T183+1)))</f>
        <v>2</v>
      </c>
      <c r="U184" s="20" t="str" cm="1">
        <f t="array" aca="1" ref="U184" ca="1">IF(OR(T184=0,T184=""),"",INDEX(misCriticidades,S184)&amp;"-"&amp;IFERROR(MATCH(T184,miOrdenTarjeta,0),0))</f>
        <v>2-2</v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3">
      <c r="C185" s="20">
        <f t="shared" ca="1" si="70"/>
        <v>5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2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3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21</v>
      </c>
      <c r="S185" s="20">
        <f t="shared" ca="1" si="74"/>
        <v>11</v>
      </c>
      <c r="T185" s="20" cm="1">
        <f t="array" aca="1" ref="T185" ca="1">IF(S185="","",IF(S185&lt;&gt;S184,1,IF(T184=misLíneas-2,0,T184+1)))</f>
        <v>3</v>
      </c>
      <c r="U185" s="20" t="str" cm="1">
        <f t="array" aca="1" ref="U185" ca="1">IF(OR(T185=0,T185=""),"",INDEX(misCriticidades,S185)&amp;"-"&amp;IFERROR(MATCH(T185,miOrdenTarjeta,0),0))</f>
        <v>2-3</v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3">
      <c r="C186" s="20">
        <f t="shared" ca="1" si="70"/>
        <v>5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2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3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21</v>
      </c>
      <c r="S186" s="20">
        <f t="shared" ca="1" si="74"/>
        <v>11</v>
      </c>
      <c r="T186" s="20" cm="1">
        <f t="array" aca="1" ref="T186" ca="1">IF(S186="","",IF(S186&lt;&gt;S185,1,IF(T185=misLíneas-2,0,T185+1)))</f>
        <v>4</v>
      </c>
      <c r="U186" s="20" t="str" cm="1">
        <f t="array" aca="1" ref="U186" ca="1">IF(OR(T186=0,T186=""),"",INDEX(misCriticidades,S186)&amp;"-"&amp;IFERROR(MATCH(T186,miOrdenTarjeta,0),0))</f>
        <v>2-4</v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3">
      <c r="C187" s="20">
        <f t="shared" ca="1" si="70"/>
        <v>5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2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3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21</v>
      </c>
      <c r="S187" s="20">
        <f t="shared" ca="1" si="74"/>
        <v>11</v>
      </c>
      <c r="T187" s="20" cm="1">
        <f t="array" aca="1" ref="T187" ca="1">IF(S187="","",IF(S187&lt;&gt;S186,1,IF(T186=misLíneas-2,0,T186+1)))</f>
        <v>5</v>
      </c>
      <c r="U187" s="20" t="str" cm="1">
        <f t="array" aca="1" ref="U187" ca="1">IF(OR(T187=0,T187=""),"",INDEX(misCriticidades,S187)&amp;"-"&amp;IFERROR(MATCH(T187,miOrdenTarjeta,0),0))</f>
        <v>2-5</v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3">
      <c r="C188" s="20">
        <f t="shared" ca="1" si="70"/>
        <v>5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2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3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21</v>
      </c>
      <c r="S188" s="20">
        <f t="shared" ca="1" si="74"/>
        <v>11</v>
      </c>
      <c r="T188" s="20" cm="1">
        <f t="array" aca="1" ref="T188" ca="1">IF(S188="","",IF(S188&lt;&gt;S187,1,IF(T187=misLíneas-2,0,T187+1)))</f>
        <v>6</v>
      </c>
      <c r="U188" s="20" t="str" cm="1">
        <f t="array" aca="1" ref="U188" ca="1">IF(OR(T188=0,T188=""),"",INDEX(misCriticidades,S188)&amp;"-"&amp;IFERROR(MATCH(T188,miOrdenTarjeta,0),0))</f>
        <v>2-6</v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3">
      <c r="C189" s="20">
        <f t="shared" ca="1" si="70"/>
        <v>5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2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3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21</v>
      </c>
      <c r="S189" s="20">
        <f t="shared" ca="1" si="74"/>
        <v>11</v>
      </c>
      <c r="T189" s="20" cm="1">
        <f t="array" aca="1" ref="T189" ca="1">IF(S189="","",IF(S189&lt;&gt;S188,1,IF(T188=misLíneas-2,0,T188+1)))</f>
        <v>7</v>
      </c>
      <c r="U189" s="20" t="str" cm="1">
        <f t="array" aca="1" ref="U189" ca="1">IF(OR(T189=0,T189=""),"",INDEX(misCriticidades,S189)&amp;"-"&amp;IFERROR(MATCH(T189,miOrdenTarjeta,0),0))</f>
        <v>2-7</v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3">
      <c r="C190" s="20">
        <f t="shared" ca="1" si="70"/>
        <v>5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2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3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21</v>
      </c>
      <c r="S190" s="20">
        <f t="shared" ca="1" si="74"/>
        <v>11</v>
      </c>
      <c r="T190" s="20" cm="1">
        <f t="array" aca="1" ref="T190" ca="1">IF(S190="","",IF(S190&lt;&gt;S189,1,IF(T189=misLíneas-2,0,T189+1)))</f>
        <v>8</v>
      </c>
      <c r="U190" s="20" t="str" cm="1">
        <f t="array" aca="1" ref="U190" ca="1">IF(OR(T190=0,T190=""),"",INDEX(misCriticidades,S190)&amp;"-"&amp;IFERROR(MATCH(T190,miOrdenTarjeta,0),0))</f>
        <v>2-0</v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3">
      <c r="C191" s="20">
        <f t="shared" ca="1" si="70"/>
        <v>5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2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3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21</v>
      </c>
      <c r="S191" s="20">
        <f t="shared" ca="1" si="74"/>
        <v>11</v>
      </c>
      <c r="T191" s="20" cm="1">
        <f t="array" aca="1" ref="T191" ca="1">IF(S191="","",IF(S191&lt;&gt;S190,1,IF(T190=misLíneas-2,0,T190+1)))</f>
        <v>0</v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3">
      <c r="C192" s="20">
        <f t="shared" ca="1" si="70"/>
        <v>5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2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3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22</v>
      </c>
      <c r="S192" s="20">
        <f t="shared" ca="1" si="74"/>
        <v>10</v>
      </c>
      <c r="T192" s="20" cm="1">
        <f t="array" aca="1" ref="T192" ca="1">IF(S192="","",IF(S192&lt;&gt;S191,1,IF(T191=misLíneas-2,0,T191+1)))</f>
        <v>1</v>
      </c>
      <c r="U192" s="20" t="str" cm="1">
        <f t="array" aca="1" ref="U192" ca="1">IF(OR(T192=0,T192=""),"",INDEX(misCriticidades,S192)&amp;"-"&amp;IFERROR(MATCH(T192,miOrdenTarjeta,0),0))</f>
        <v>3-1</v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3">
      <c r="C193" s="20">
        <f t="shared" ca="1" si="70"/>
        <v>5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2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3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22</v>
      </c>
      <c r="S193" s="20">
        <f t="shared" ca="1" si="74"/>
        <v>10</v>
      </c>
      <c r="T193" s="20" cm="1">
        <f t="array" aca="1" ref="T193" ca="1">IF(S193="","",IF(S193&lt;&gt;S192,1,IF(T192=misLíneas-2,0,T192+1)))</f>
        <v>2</v>
      </c>
      <c r="U193" s="20" t="str" cm="1">
        <f t="array" aca="1" ref="U193" ca="1">IF(OR(T193=0,T193=""),"",INDEX(misCriticidades,S193)&amp;"-"&amp;IFERROR(MATCH(T193,miOrdenTarjeta,0),0))</f>
        <v>3-2</v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3">
      <c r="C194" s="20">
        <f t="shared" ca="1" si="70"/>
        <v>5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2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3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22</v>
      </c>
      <c r="S194" s="20">
        <f t="shared" ca="1" si="74"/>
        <v>10</v>
      </c>
      <c r="T194" s="20" cm="1">
        <f t="array" aca="1" ref="T194" ca="1">IF(S194="","",IF(S194&lt;&gt;S193,1,IF(T193=misLíneas-2,0,T193+1)))</f>
        <v>3</v>
      </c>
      <c r="U194" s="20" t="str" cm="1">
        <f t="array" aca="1" ref="U194" ca="1">IF(OR(T194=0,T194=""),"",INDEX(misCriticidades,S194)&amp;"-"&amp;IFERROR(MATCH(T194,miOrdenTarjeta,0),0))</f>
        <v>3-3</v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3">
      <c r="C195" s="20">
        <f t="shared" ca="1" si="70"/>
        <v>5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2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3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22</v>
      </c>
      <c r="S195" s="20">
        <f t="shared" ref="S195:S198" ca="1" si="79">IF(R195&gt;R194,IFERROR(IF(U$1="v",SMALL(Q$2:Q$101,R195),LARGE(Q$2:Q$101,R195)),""),S194)</f>
        <v>10</v>
      </c>
      <c r="T195" s="20" cm="1">
        <f t="array" aca="1" ref="T195" ca="1">IF(S195="","",IF(S195&lt;&gt;S194,1,IF(T194=misLíneas-2,0,T194+1)))</f>
        <v>4</v>
      </c>
      <c r="U195" s="20" t="str" cm="1">
        <f t="array" aca="1" ref="U195" ca="1">IF(OR(T195=0,T195=""),"",INDEX(misCriticidades,S195)&amp;"-"&amp;IFERROR(MATCH(T195,miOrdenTarjeta,0),0))</f>
        <v>3-4</v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3">
      <c r="C196" s="20">
        <f t="shared" ca="1" si="70"/>
        <v>5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2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3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22</v>
      </c>
      <c r="S196" s="20">
        <f t="shared" ca="1" si="79"/>
        <v>10</v>
      </c>
      <c r="T196" s="20" cm="1">
        <f t="array" aca="1" ref="T196" ca="1">IF(S196="","",IF(S196&lt;&gt;S195,1,IF(T195=misLíneas-2,0,T195+1)))</f>
        <v>5</v>
      </c>
      <c r="U196" s="20" t="str" cm="1">
        <f t="array" aca="1" ref="U196" ca="1">IF(OR(T196=0,T196=""),"",INDEX(misCriticidades,S196)&amp;"-"&amp;IFERROR(MATCH(T196,miOrdenTarjeta,0),0))</f>
        <v>3-5</v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3">
      <c r="C197" s="20">
        <f t="shared" ca="1" si="70"/>
        <v>5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2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3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22</v>
      </c>
      <c r="S197" s="20">
        <f t="shared" ca="1" si="79"/>
        <v>10</v>
      </c>
      <c r="T197" s="20" cm="1">
        <f t="array" aca="1" ref="T197" ca="1">IF(S197="","",IF(S197&lt;&gt;S196,1,IF(T196=misLíneas-2,0,T196+1)))</f>
        <v>6</v>
      </c>
      <c r="U197" s="20" t="str" cm="1">
        <f t="array" aca="1" ref="U197" ca="1">IF(OR(T197=0,T197=""),"",INDEX(misCriticidades,S197)&amp;"-"&amp;IFERROR(MATCH(T197,miOrdenTarjeta,0),0))</f>
        <v>3-6</v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3">
      <c r="C198" s="20">
        <f t="shared" ca="1" si="70"/>
        <v>5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2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3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22</v>
      </c>
      <c r="S198" s="20">
        <f t="shared" ca="1" si="79"/>
        <v>10</v>
      </c>
      <c r="T198" s="20" cm="1">
        <f t="array" aca="1" ref="T198" ca="1">IF(S198="","",IF(S198&lt;&gt;S197,1,IF(T197=misLíneas-2,0,T197+1)))</f>
        <v>7</v>
      </c>
      <c r="U198" s="20" t="str" cm="1">
        <f t="array" aca="1" ref="U198" ca="1">IF(OR(T198=0,T198=""),"",INDEX(misCriticidades,S198)&amp;"-"&amp;IFERROR(MATCH(T198,miOrdenTarjeta,0),0))</f>
        <v>3-7</v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3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4.4" zeroHeight="1" x14ac:dyDescent="0.3"/>
  <cols>
    <col min="1" max="7" width="32.5546875" style="2" customWidth="1"/>
    <col min="8" max="16384" width="10.88671875" style="2" hidden="1"/>
  </cols>
  <sheetData>
    <row r="1" spans="1:7" x14ac:dyDescent="0.3">
      <c r="A1" s="27">
        <f>IFERROR(MATCH(miIdioma,misIdiomas,0),1)</f>
        <v>1</v>
      </c>
      <c r="B1" s="2" t="s">
        <v>14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spans="1:7" x14ac:dyDescent="0.3">
      <c r="A2" s="32" t="str" cm="1">
        <f t="array" ref="A2">INDEX(TablaIdiomas[#This Row],1,$A$1)&amp;""</f>
        <v>Tablero KANBAN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 x14ac:dyDescent="0.3">
      <c r="A3" s="36" t="str" cm="1">
        <f t="array" ref="A3">INDEX(TablaIdiomas[#This Row],1,$A$1)&amp;""</f>
        <v>Idioma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</row>
    <row r="4" spans="1:7" x14ac:dyDescent="0.3">
      <c r="A4" s="32" t="str" cm="1">
        <f t="array" ref="A4">INDEX(TablaIdiomas[#This Row],1,$A$1)&amp;""</f>
        <v>AVISO: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47</v>
      </c>
    </row>
    <row r="5" spans="1:7" x14ac:dyDescent="0.3">
      <c r="A5" s="36" t="str" cm="1">
        <f t="array" ref="A5">INDEX(TablaIdiomas[#This Row],1,$A$1)&amp;""</f>
        <v>Es preciso traducir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56</v>
      </c>
      <c r="G5" s="2" t="s">
        <v>57</v>
      </c>
    </row>
    <row r="6" spans="1:7" x14ac:dyDescent="0.3">
      <c r="A6" s="32" t="str" cm="1">
        <f t="array" ref="A6">INDEX(TablaIdiomas[#This Row],1,$A$1)&amp;""</f>
        <v>Estados y Criticidad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63</v>
      </c>
    </row>
    <row r="7" spans="1:7" x14ac:dyDescent="0.3">
      <c r="A7" s="36" t="str" cm="1">
        <f t="array" ref="A7">INDEX(TablaIdiomas[#This Row],1,$A$1)&amp;""</f>
        <v>Estados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64</v>
      </c>
    </row>
    <row r="8" spans="1:7" x14ac:dyDescent="0.3">
      <c r="A8" s="32" t="str" cm="1">
        <f t="array" ref="A8">INDEX(TablaIdiomas[#This Row],1,$A$1)&amp;""</f>
        <v>Criticidad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73</v>
      </c>
      <c r="G8" s="2" t="s">
        <v>74</v>
      </c>
    </row>
    <row r="9" spans="1:7" x14ac:dyDescent="0.3">
      <c r="A9" s="36" t="str" cm="1">
        <f t="array" ref="A9">INDEX(TablaIdiomas[#This Row],1,$A$1)&amp;""</f>
        <v>Miembros del equipo</v>
      </c>
      <c r="B9" s="2" t="s">
        <v>75</v>
      </c>
      <c r="C9" s="2" t="s">
        <v>76</v>
      </c>
      <c r="D9" s="2" t="s">
        <v>77</v>
      </c>
      <c r="E9" s="2" t="s">
        <v>78</v>
      </c>
      <c r="F9" s="2" t="s">
        <v>79</v>
      </c>
      <c r="G9" s="2" t="s">
        <v>80</v>
      </c>
    </row>
    <row r="10" spans="1:7" x14ac:dyDescent="0.3">
      <c r="A10" s="32" t="str" cm="1">
        <f t="array" ref="A10">INDEX(TablaIdiomas[#This Row],1,$A$1)&amp;""</f>
        <v>Estado final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81</v>
      </c>
    </row>
    <row r="11" spans="1:7" x14ac:dyDescent="0.3">
      <c r="A11" s="36" t="str" cm="1">
        <f t="array" ref="A11">INDEX(TablaIdiomas[#This Row],1,$A$1)&amp;""</f>
        <v>Nombre archivo en Excel para la Web</v>
      </c>
      <c r="B11" s="2" t="s">
        <v>86</v>
      </c>
      <c r="C11" s="2" t="s">
        <v>87</v>
      </c>
      <c r="D11" s="2" t="s">
        <v>88</v>
      </c>
      <c r="E11" s="2" t="s">
        <v>89</v>
      </c>
      <c r="F11" s="2" t="s">
        <v>90</v>
      </c>
      <c r="G11" s="2" t="s">
        <v>91</v>
      </c>
    </row>
    <row r="12" spans="1:7" x14ac:dyDescent="0.3">
      <c r="A12" s="32" t="str" cm="1">
        <f t="array" ref="A12">INDEX(TablaIdiomas[#This Row],1,$A$1)&amp;""</f>
        <v>Tarea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97</v>
      </c>
    </row>
    <row r="13" spans="1:7" x14ac:dyDescent="0.3">
      <c r="A13" s="36" t="str" cm="1">
        <f t="array" ref="A13">INDEX(TablaIdiomas[#This Row],1,$A$1)&amp;""</f>
        <v>Descripción</v>
      </c>
      <c r="B13" s="2" t="s">
        <v>98</v>
      </c>
      <c r="C13" s="2" t="s">
        <v>99</v>
      </c>
      <c r="D13" s="2" t="s">
        <v>99</v>
      </c>
      <c r="E13" s="2" t="s">
        <v>100</v>
      </c>
      <c r="F13" s="2" t="s">
        <v>101</v>
      </c>
      <c r="G13" s="2" t="s">
        <v>102</v>
      </c>
    </row>
    <row r="14" spans="1:7" x14ac:dyDescent="0.3">
      <c r="A14" s="32" t="str" cm="1">
        <f t="array" ref="A14">INDEX(TablaIdiomas[#This Row],1,$A$1)&amp;""</f>
        <v>Inicio</v>
      </c>
      <c r="B14" s="2" t="s">
        <v>103</v>
      </c>
      <c r="C14" s="2" t="s">
        <v>104</v>
      </c>
      <c r="D14" s="2" t="s">
        <v>105</v>
      </c>
      <c r="E14" s="2" t="s">
        <v>106</v>
      </c>
      <c r="F14" s="2" t="s">
        <v>104</v>
      </c>
      <c r="G14" s="2" t="s">
        <v>107</v>
      </c>
    </row>
    <row r="15" spans="1:7" x14ac:dyDescent="0.3">
      <c r="A15" s="36" t="str" cm="1">
        <f t="array" ref="A15">INDEX(TablaIdiomas[#This Row],1,$A$1)&amp;""</f>
        <v>Previsto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2" t="s">
        <v>113</v>
      </c>
    </row>
    <row r="16" spans="1:7" x14ac:dyDescent="0.3">
      <c r="A16" s="32" t="str" cm="1">
        <f t="array" ref="A16">INDEX(TablaIdiomas[#This Row],1,$A$1)&amp;""</f>
        <v>Final</v>
      </c>
      <c r="B16" s="2" t="s">
        <v>114</v>
      </c>
      <c r="C16" s="2" t="s">
        <v>114</v>
      </c>
      <c r="D16" s="2" t="s">
        <v>115</v>
      </c>
      <c r="E16" s="2" t="s">
        <v>115</v>
      </c>
      <c r="F16" s="2" t="s">
        <v>115</v>
      </c>
      <c r="G16" s="2" t="s">
        <v>114</v>
      </c>
    </row>
    <row r="17" spans="1:7" x14ac:dyDescent="0.3">
      <c r="A17" s="36" t="str" cm="1">
        <f t="array" ref="A17">INDEX(TablaIdiomas[#This Row],1,$A$1)&amp;""</f>
        <v>Duración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</row>
    <row r="18" spans="1:7" x14ac:dyDescent="0.3">
      <c r="A18" s="32" t="str" cm="1">
        <f t="array" ref="A18">INDEX(TablaIdiomas[#This Row],1,$A$1)&amp;""</f>
        <v>Retraso</v>
      </c>
      <c r="B18" s="2" t="s">
        <v>122</v>
      </c>
      <c r="C18" s="2" t="s">
        <v>123</v>
      </c>
      <c r="D18" s="2" t="s">
        <v>124</v>
      </c>
      <c r="E18" s="2" t="s">
        <v>125</v>
      </c>
      <c r="F18" s="2" t="s">
        <v>126</v>
      </c>
      <c r="G18" s="2" t="s">
        <v>127</v>
      </c>
    </row>
    <row r="19" spans="1:7" x14ac:dyDescent="0.3">
      <c r="A19" s="36" t="str" cm="1">
        <f t="array" ref="A19">INDEX(TablaIdiomas[#This Row],1,$A$1)&amp;""</f>
        <v>Asignado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</row>
    <row r="20" spans="1:7" x14ac:dyDescent="0.3">
      <c r="A20" s="32" t="str" cm="1">
        <f t="array" ref="A20">INDEX(TablaIdiomas[#This Row],1,$A$1)&amp;""</f>
        <v>Filtro</v>
      </c>
      <c r="B20" s="2" t="s">
        <v>134</v>
      </c>
      <c r="C20" s="2" t="s">
        <v>135</v>
      </c>
      <c r="D20" s="2" t="s">
        <v>136</v>
      </c>
      <c r="E20" s="2" t="s">
        <v>134</v>
      </c>
      <c r="F20" s="2" t="s">
        <v>135</v>
      </c>
      <c r="G20" s="2" t="s">
        <v>134</v>
      </c>
    </row>
    <row r="21" spans="1:7" x14ac:dyDescent="0.3">
      <c r="A21" s="36" t="str" cm="1">
        <f t="array" ref="A21">INDEX(TablaIdiomas[#This Row],1,$A$1)&amp;""</f>
        <v>Celda</v>
      </c>
      <c r="B21" s="2" t="s">
        <v>137</v>
      </c>
      <c r="C21" s="2" t="s">
        <v>138</v>
      </c>
      <c r="D21" s="2" t="s">
        <v>139</v>
      </c>
      <c r="E21" s="2" t="s">
        <v>140</v>
      </c>
      <c r="F21" s="2" t="s">
        <v>141</v>
      </c>
      <c r="G21" s="2" t="s">
        <v>142</v>
      </c>
    </row>
    <row r="22" spans="1:7" x14ac:dyDescent="0.3">
      <c r="A22" s="32" t="str" cm="1">
        <f t="array" ref="A22">INDEX(TablaIdiomas[#This Row],1,$A$1)&amp;""</f>
        <v>Tarjetas con</v>
      </c>
      <c r="B22" s="2" t="s">
        <v>143</v>
      </c>
      <c r="C22" s="2" t="s">
        <v>144</v>
      </c>
      <c r="D22" s="2" t="s">
        <v>145</v>
      </c>
      <c r="E22" s="2" t="s">
        <v>146</v>
      </c>
      <c r="F22" s="2" t="s">
        <v>147</v>
      </c>
      <c r="G22" s="2" t="s">
        <v>148</v>
      </c>
    </row>
    <row r="23" spans="1:7" x14ac:dyDescent="0.3">
      <c r="A23" s="36" t="str" cm="1">
        <f t="array" ref="A23">INDEX(TablaIdiomas[#This Row],1,$A$1)&amp;""</f>
        <v>líneas</v>
      </c>
      <c r="B23" s="2" t="s">
        <v>149</v>
      </c>
      <c r="C23" s="2" t="s">
        <v>150</v>
      </c>
      <c r="D23" s="2" t="s">
        <v>151</v>
      </c>
      <c r="E23" s="2" t="s">
        <v>152</v>
      </c>
      <c r="F23" s="2" t="s">
        <v>153</v>
      </c>
      <c r="G23" s="2" t="s">
        <v>154</v>
      </c>
    </row>
    <row r="24" spans="1:7" x14ac:dyDescent="0.3">
      <c r="A24" s="32" t="str" cm="1">
        <f t="array" ref="A24">INDEX(TablaIdiomas[#This Row],1,$A$1)&amp;""</f>
        <v>tareas asignadas a</v>
      </c>
      <c r="B24" s="2" t="s">
        <v>155</v>
      </c>
      <c r="C24" s="2" t="s">
        <v>156</v>
      </c>
      <c r="D24" s="2" t="s">
        <v>157</v>
      </c>
      <c r="E24" s="2" t="s">
        <v>158</v>
      </c>
      <c r="F24" s="2" t="s">
        <v>159</v>
      </c>
      <c r="G24" s="2" t="s">
        <v>160</v>
      </c>
    </row>
    <row r="25" spans="1:7" x14ac:dyDescent="0.3">
      <c r="A25" s="36" t="str" cm="1">
        <f t="array" ref="A25">INDEX(TablaIdiomas[#This Row],1,$A$1)&amp;""</f>
        <v>Con criticidad</v>
      </c>
      <c r="B25" s="2" t="s">
        <v>161</v>
      </c>
      <c r="C25" s="2" t="s">
        <v>162</v>
      </c>
      <c r="D25" s="2" t="s">
        <v>163</v>
      </c>
      <c r="E25" s="2" t="s">
        <v>164</v>
      </c>
      <c r="F25" s="2" t="s">
        <v>165</v>
      </c>
      <c r="G25" s="2" t="s">
        <v>166</v>
      </c>
    </row>
    <row r="26" spans="1:7" x14ac:dyDescent="0.3">
      <c r="A26" s="32" t="str" cm="1">
        <f t="array" ref="A26">INDEX(TablaIdiomas[#This Row],1,$A$1)&amp;""</f>
        <v>Con inicio desde</v>
      </c>
      <c r="B26" s="2" t="s">
        <v>167</v>
      </c>
      <c r="C26" s="2" t="s">
        <v>168</v>
      </c>
      <c r="D26" s="2" t="s">
        <v>169</v>
      </c>
      <c r="E26" s="2" t="s">
        <v>170</v>
      </c>
      <c r="F26" s="2" t="s">
        <v>171</v>
      </c>
      <c r="G26" s="2" t="s">
        <v>172</v>
      </c>
    </row>
    <row r="27" spans="1:7" x14ac:dyDescent="0.3">
      <c r="A27" s="36" t="str" cm="1">
        <f t="array" ref="A27">INDEX(TablaIdiomas[#This Row],1,$A$1)&amp;""</f>
        <v>Con el texto</v>
      </c>
      <c r="B27" s="2" t="s">
        <v>173</v>
      </c>
      <c r="C27" s="2" t="s">
        <v>174</v>
      </c>
      <c r="D27" s="2" t="s">
        <v>175</v>
      </c>
      <c r="E27" s="2" t="s">
        <v>176</v>
      </c>
      <c r="F27" s="2" t="s">
        <v>177</v>
      </c>
      <c r="G27" s="2" t="s">
        <v>178</v>
      </c>
    </row>
    <row r="28" spans="1:7" x14ac:dyDescent="0.3">
      <c r="A28" s="32" t="str" cm="1">
        <f t="array" ref="A28">INDEX(TablaIdiomas[#This Row],1,$A$1)&amp;""</f>
        <v>Con un retraso &gt;</v>
      </c>
      <c r="B28" s="2" t="s">
        <v>179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</row>
    <row r="29" spans="1:7" x14ac:dyDescent="0.3">
      <c r="A29" s="36" t="str" cm="1">
        <f t="array" ref="A29">INDEX(TablaIdiomas[#This Row],1,$A$1)&amp;""</f>
        <v>días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x14ac:dyDescent="0.3">
      <c r="A30" s="32" t="str" cm="1">
        <f t="array" ref="A30">INDEX(TablaIdiomas[#This Row],1,$A$1)&amp;""</f>
        <v>Orden en tarjetas</v>
      </c>
      <c r="B30" s="2" t="s">
        <v>191</v>
      </c>
      <c r="C30" s="2" t="s">
        <v>192</v>
      </c>
      <c r="D30" s="2" t="s">
        <v>193</v>
      </c>
      <c r="E30" s="2" t="s">
        <v>194</v>
      </c>
      <c r="F30" s="2" t="s">
        <v>195</v>
      </c>
      <c r="G30" s="2" t="s">
        <v>196</v>
      </c>
    </row>
    <row r="31" spans="1:7" x14ac:dyDescent="0.3">
      <c r="A31" s="36" t="str" cm="1">
        <f t="array" ref="A31">INDEX(TablaIdiomas[#This Row],1,$A$1)&amp;""</f>
        <v>Cambiar números del 2 al 8</v>
      </c>
      <c r="B31" s="2" t="s">
        <v>197</v>
      </c>
      <c r="C31" s="2" t="s">
        <v>198</v>
      </c>
      <c r="D31" s="2" t="s">
        <v>199</v>
      </c>
      <c r="E31" s="2" t="s">
        <v>200</v>
      </c>
      <c r="F31" s="2" t="s">
        <v>201</v>
      </c>
      <c r="G31" s="2" t="s">
        <v>202</v>
      </c>
    </row>
    <row r="32" spans="1:7" x14ac:dyDescent="0.3">
      <c r="A32" s="32" t="str" cm="1">
        <f t="array" ref="A32">INDEX(TablaIdiomas[#This Row],1,$A$1)&amp;""</f>
        <v>No duplicar los números</v>
      </c>
      <c r="B32" s="2" t="s">
        <v>203</v>
      </c>
      <c r="C32" s="2" t="s">
        <v>204</v>
      </c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x14ac:dyDescent="0.3">
      <c r="A33" s="36" t="str" cm="1">
        <f t="array" ref="A33">INDEX(TablaIdiomas[#This Row],1,$A$1)&amp;""</f>
        <v>Con una duración &gt;</v>
      </c>
      <c r="B33" s="2" t="s">
        <v>209</v>
      </c>
      <c r="C33" s="2" t="s">
        <v>210</v>
      </c>
      <c r="D33" s="2" t="s">
        <v>211</v>
      </c>
      <c r="E33" s="2" t="s">
        <v>212</v>
      </c>
      <c r="F33" s="2" t="s">
        <v>213</v>
      </c>
      <c r="G33" s="2" t="s">
        <v>214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Fenix Toapanta</cp:lastModifiedBy>
  <cp:revision>0</cp:revision>
  <dcterms:created xsi:type="dcterms:W3CDTF">2022-12-26T11:27:14Z</dcterms:created>
  <dcterms:modified xsi:type="dcterms:W3CDTF">2025-07-21T17:57:20Z</dcterms:modified>
  <cp:category/>
  <cp:contentStatus/>
</cp:coreProperties>
</file>