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activeTab="3"/>
  </bookViews>
  <sheets>
    <sheet name="Hoja1" sheetId="1" r:id="rId1"/>
    <sheet name="Hoja2" sheetId="2" r:id="rId2"/>
    <sheet name="Enero 30" sheetId="3" r:id="rId3"/>
    <sheet name="Febrero 15" sheetId="4" r:id="rId4"/>
    <sheet name="Febrero 28" sheetId="5" r:id="rId5"/>
  </sheets>
  <calcPr calcId="145621"/>
</workbook>
</file>

<file path=xl/calcChain.xml><?xml version="1.0" encoding="utf-8"?>
<calcChain xmlns="http://schemas.openxmlformats.org/spreadsheetml/2006/main">
  <c r="J16" i="4" l="1"/>
  <c r="D21" i="3" l="1"/>
  <c r="B2" i="5"/>
  <c r="B10" i="5" s="1"/>
  <c r="D2" i="4"/>
  <c r="B2" i="4"/>
  <c r="J7" i="4"/>
  <c r="B38" i="3" l="1"/>
  <c r="K26" i="3"/>
  <c r="K46" i="3"/>
  <c r="K47" i="3" s="1"/>
  <c r="M34" i="3"/>
  <c r="D26" i="3" l="1"/>
  <c r="D12" i="3"/>
  <c r="K17" i="3"/>
  <c r="L46" i="3" s="1"/>
  <c r="C33" i="3"/>
  <c r="L5" i="3" l="1"/>
  <c r="E22" i="3"/>
  <c r="E20" i="3"/>
  <c r="E26" i="3"/>
  <c r="E23" i="3"/>
  <c r="E21" i="3"/>
  <c r="B29" i="3"/>
  <c r="D27" i="3"/>
  <c r="D25" i="3"/>
  <c r="D23" i="3"/>
  <c r="B2" i="3"/>
  <c r="D2" i="3" s="1"/>
  <c r="B3" i="3"/>
  <c r="D3" i="3" s="1"/>
  <c r="D24" i="3"/>
  <c r="D22" i="3"/>
  <c r="D20" i="3"/>
  <c r="E29" i="3" l="1"/>
  <c r="B18" i="3"/>
  <c r="B31" i="3" s="1"/>
  <c r="J8" i="3"/>
  <c r="D29" i="3"/>
  <c r="E10" i="2"/>
  <c r="D32" i="2"/>
  <c r="A36" i="2"/>
  <c r="C11" i="2"/>
  <c r="B11" i="2"/>
  <c r="E9" i="2"/>
  <c r="C1" i="2"/>
  <c r="C28" i="2"/>
  <c r="B28" i="2" s="1"/>
  <c r="H11" i="2"/>
  <c r="G11" i="2" s="1"/>
  <c r="E32" i="2" l="1"/>
  <c r="F32" i="2" s="1"/>
  <c r="E31" i="1"/>
  <c r="C27" i="1" l="1"/>
  <c r="B27" i="1" s="1"/>
  <c r="F31" i="1"/>
  <c r="A35" i="1"/>
  <c r="D31" i="1"/>
  <c r="E8" i="1"/>
  <c r="E7" i="1"/>
  <c r="E5" i="1"/>
  <c r="E14" i="1"/>
  <c r="E19" i="1"/>
  <c r="E21" i="1"/>
  <c r="E22" i="1"/>
  <c r="B32" i="1" l="1"/>
  <c r="B1" i="1"/>
  <c r="A10" i="1"/>
  <c r="C10" i="1"/>
  <c r="H10" i="1"/>
  <c r="G10" i="1" s="1"/>
  <c r="B10" i="1" l="1"/>
</calcChain>
</file>

<file path=xl/sharedStrings.xml><?xml version="1.0" encoding="utf-8"?>
<sst xmlns="http://schemas.openxmlformats.org/spreadsheetml/2006/main" count="164" uniqueCount="89">
  <si>
    <t>AHORRO</t>
  </si>
  <si>
    <t>Apto</t>
  </si>
  <si>
    <t>Moto</t>
  </si>
  <si>
    <t>American</t>
  </si>
  <si>
    <t>TC</t>
  </si>
  <si>
    <t>comida</t>
  </si>
  <si>
    <t>Chaqueta moto</t>
  </si>
  <si>
    <t>Movistar</t>
  </si>
  <si>
    <t>Claro</t>
  </si>
  <si>
    <t>Doris</t>
  </si>
  <si>
    <t>Servicios</t>
  </si>
  <si>
    <t>Ariana</t>
  </si>
  <si>
    <t>Syndy</t>
  </si>
  <si>
    <t>Abono Liquidacion</t>
  </si>
  <si>
    <t>Salario</t>
  </si>
  <si>
    <t>Prima</t>
  </si>
  <si>
    <t xml:space="preserve">Vida nueva </t>
  </si>
  <si>
    <t>V 16/12/2013</t>
  </si>
  <si>
    <t>Mamá</t>
  </si>
  <si>
    <t>Prima Doris</t>
  </si>
  <si>
    <t>Mama</t>
  </si>
  <si>
    <t>Carro</t>
  </si>
  <si>
    <t>Regalos Syndy</t>
  </si>
  <si>
    <t>Botas + ropa</t>
  </si>
  <si>
    <t>Zonta T</t>
  </si>
  <si>
    <t>Gastos 31 + Doris</t>
  </si>
  <si>
    <t>Agua</t>
  </si>
  <si>
    <t>Gas 50 - pagado</t>
  </si>
  <si>
    <t>Luz</t>
  </si>
  <si>
    <t>-</t>
  </si>
  <si>
    <t>RENASERES</t>
  </si>
  <si>
    <t>1,209,956</t>
  </si>
  <si>
    <t>Celular Movistar</t>
  </si>
  <si>
    <t>Gas</t>
  </si>
  <si>
    <t>Energia</t>
  </si>
  <si>
    <t>Tigo</t>
  </si>
  <si>
    <t>Apto Cali</t>
  </si>
  <si>
    <t>American Express</t>
  </si>
  <si>
    <t>Braquets</t>
  </si>
  <si>
    <t>Master Card</t>
  </si>
  <si>
    <t>Comida 15</t>
  </si>
  <si>
    <t>Comida 30</t>
  </si>
  <si>
    <t>Arrendo</t>
  </si>
  <si>
    <t>Salud Syndy</t>
  </si>
  <si>
    <t>Ahorro</t>
  </si>
  <si>
    <t>A partir de 31/07/2017 800000</t>
  </si>
  <si>
    <t>Parte II Especializacion 2 Semestre</t>
  </si>
  <si>
    <t>01/07/2017 - 31/12/2017 750000</t>
  </si>
  <si>
    <t>dyt</t>
  </si>
  <si>
    <t>renaseres</t>
  </si>
  <si>
    <t>Lector de Huella</t>
  </si>
  <si>
    <t>Tiquetes pasto</t>
  </si>
  <si>
    <t>Pago 15</t>
  </si>
  <si>
    <t>Pago 30</t>
  </si>
  <si>
    <t>Parqueadero Moto Trabajo</t>
  </si>
  <si>
    <t>Parqueadero Moto Universidad</t>
  </si>
  <si>
    <t>Cursos SYNDY</t>
  </si>
  <si>
    <t>Tiquetes Syndy</t>
  </si>
  <si>
    <t>Sueldo Syndy</t>
  </si>
  <si>
    <t>Sueldo 30/01/2017</t>
  </si>
  <si>
    <t>Imprevistos 30</t>
  </si>
  <si>
    <t>Imprevistos 15</t>
  </si>
  <si>
    <t>*renaseres</t>
  </si>
  <si>
    <t>Reserva para especializacion</t>
  </si>
  <si>
    <t>Parte I Especializacion 2' renasres+ 1' prima</t>
  </si>
  <si>
    <t>X</t>
  </si>
  <si>
    <t>Curso*</t>
  </si>
  <si>
    <t>Parqueadero Moto Trabajo*</t>
  </si>
  <si>
    <t>Parqueadero Moto Universidad*</t>
  </si>
  <si>
    <t>* 600000 01/02</t>
  </si>
  <si>
    <t>Comida</t>
  </si>
  <si>
    <t>Perdidos</t>
  </si>
  <si>
    <t>Verduras</t>
  </si>
  <si>
    <t>Almuerzo sabado 4/02/2017</t>
  </si>
  <si>
    <t>pepe ganga</t>
  </si>
  <si>
    <t>Cuadernos</t>
  </si>
  <si>
    <t>En Casa</t>
  </si>
  <si>
    <t>Cremas</t>
  </si>
  <si>
    <t>?</t>
  </si>
  <si>
    <t>Tiquetes Felipe</t>
  </si>
  <si>
    <t>EPS Syndy</t>
  </si>
  <si>
    <t>Renaseres</t>
  </si>
  <si>
    <t>Abril</t>
  </si>
  <si>
    <t>LDAP XBRL</t>
  </si>
  <si>
    <t>Sueldo</t>
  </si>
  <si>
    <t>Drogueria</t>
  </si>
  <si>
    <t>Saldo 30</t>
  </si>
  <si>
    <t>Gasolina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</si>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</sst>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0" xfId="1" applyFont="1"/>
    <xf numFmtId="43" fontId="0" fillId="2" borderId="0" xfId="1" applyFont="1" applyFill="1"/>
    <xf numFmtId="43" fontId="3" fillId="0" borderId="0" xfId="0" applyNumberFormat="1" applyFont="1"/>
    <xf numFmtId="43" fontId="0" fillId="3" borderId="0" xfId="1" applyFont="1" applyFill="1"/>
    <xf numFmtId="43" fontId="0" fillId="4" borderId="0" xfId="1" applyFont="1" applyFill="1"/>
    <xf numFmtId="0" fontId="4" fillId="0" borderId="0" xfId="0" applyFont="1"/>
    <xf numFmtId="14" fontId="0" fillId="0" borderId="0" xfId="0" applyNumberFormat="1"/>
    <xf numFmtId="0" fontId="0" fillId="5" borderId="0" xfId="0" applyFill="1"/>
    <xf numFmtId="0" fontId="0" fillId="6" borderId="0" xfId="0" applyFill="1"/>
    <xf numFmtId="43" fontId="0" fillId="5" borderId="0" xfId="1" applyFont="1" applyFill="1"/>
    <xf numFmtId="43" fontId="0" fillId="7" borderId="0" xfId="1" applyFont="1" applyFill="1"/>
    <xf numFmtId="43" fontId="0" fillId="8" borderId="0" xfId="1" applyFont="1" applyFill="1"/>
    <xf numFmtId="43" fontId="0" fillId="9" borderId="0" xfId="1" applyFont="1" applyFill="1"/>
    <xf numFmtId="43" fontId="0" fillId="10" borderId="0" xfId="1" applyFont="1" applyFill="1"/>
    <xf numFmtId="43" fontId="0" fillId="0" borderId="0" xfId="0" applyNumberFormat="1" applyFill="1"/>
    <xf numFmtId="43" fontId="0" fillId="11" borderId="0" xfId="1" applyFont="1" applyFill="1"/>
    <xf numFmtId="43" fontId="0" fillId="9" borderId="0" xfId="0" applyNumberFormat="1" applyFill="1"/>
    <xf numFmtId="17" fontId="0" fillId="0" borderId="0" xfId="0" applyNumberFormat="1"/>
    <xf numFmtId="43" fontId="0" fillId="10" borderId="0" xfId="0" applyNumberFormat="1" applyFill="1"/>
    <xf numFmtId="0" fontId="0" fillId="12" borderId="0" xfId="0" applyFill="1"/>
    <xf numFmtId="43" fontId="0" fillId="12" borderId="0" xfId="1" applyFont="1" applyFill="1"/>
    <xf numFmtId="0" fontId="0" fillId="13" borderId="0" xfId="0" applyFill="1"/>
    <xf numFmtId="43" fontId="0" fillId="13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4" workbookViewId="0">
      <selection activeCell="D13" sqref="D13"/>
    </sheetView>
  </sheetViews>
  <sheetFormatPr baseColWidth="10" defaultRowHeight="15" x14ac:dyDescent="0.25"/>
  <cols>
    <col min="1" max="1" width="13.140625" bestFit="1" customWidth="1"/>
    <col min="2" max="2" width="14.140625" style="1" bestFit="1" customWidth="1"/>
    <col min="3" max="3" width="13.140625" style="1" bestFit="1" customWidth="1"/>
    <col min="4" max="4" width="18.85546875" customWidth="1"/>
    <col min="5" max="5" width="13.140625" style="1" bestFit="1" customWidth="1"/>
    <col min="6" max="6" width="17.5703125" bestFit="1" customWidth="1"/>
    <col min="7" max="8" width="13.140625" bestFit="1" customWidth="1"/>
  </cols>
  <sheetData>
    <row r="1" spans="1:9" x14ac:dyDescent="0.25">
      <c r="A1" t="s">
        <v>12</v>
      </c>
      <c r="B1" s="1">
        <f>1500000-400000</f>
        <v>1100000</v>
      </c>
      <c r="C1" s="1">
        <v>500000</v>
      </c>
      <c r="D1" t="s">
        <v>0</v>
      </c>
    </row>
    <row r="5" spans="1:9" x14ac:dyDescent="0.25">
      <c r="A5" t="s">
        <v>13</v>
      </c>
      <c r="B5" s="1">
        <v>3020546.26</v>
      </c>
      <c r="C5" s="4">
        <v>1656716</v>
      </c>
      <c r="D5" t="s">
        <v>1</v>
      </c>
      <c r="E5" s="1">
        <f>C5</f>
        <v>1656716</v>
      </c>
      <c r="F5" t="s">
        <v>13</v>
      </c>
      <c r="G5" s="1">
        <v>3000000</v>
      </c>
      <c r="H5" s="1">
        <v>1650000</v>
      </c>
      <c r="I5" t="s">
        <v>1</v>
      </c>
    </row>
    <row r="6" spans="1:9" x14ac:dyDescent="0.25">
      <c r="C6" s="1">
        <v>380000</v>
      </c>
      <c r="D6" t="s">
        <v>2</v>
      </c>
      <c r="G6" s="1"/>
      <c r="H6" s="1">
        <v>600000</v>
      </c>
      <c r="I6" t="s">
        <v>4</v>
      </c>
    </row>
    <row r="7" spans="1:9" x14ac:dyDescent="0.25">
      <c r="C7" s="4">
        <v>719694</v>
      </c>
      <c r="D7" t="s">
        <v>3</v>
      </c>
      <c r="E7" s="1">
        <f>C7</f>
        <v>719694</v>
      </c>
      <c r="H7" s="1">
        <v>400000</v>
      </c>
      <c r="I7" t="s">
        <v>2</v>
      </c>
    </row>
    <row r="8" spans="1:9" x14ac:dyDescent="0.25">
      <c r="C8" s="4">
        <v>346892</v>
      </c>
      <c r="D8" t="s">
        <v>7</v>
      </c>
      <c r="E8" s="1">
        <f>C8</f>
        <v>346892</v>
      </c>
      <c r="G8" s="1"/>
      <c r="H8" s="1">
        <v>300000</v>
      </c>
      <c r="I8" t="s">
        <v>18</v>
      </c>
    </row>
    <row r="9" spans="1:9" x14ac:dyDescent="0.25">
      <c r="G9" s="1"/>
      <c r="H9" s="1"/>
    </row>
    <row r="10" spans="1:9" x14ac:dyDescent="0.25">
      <c r="A10" s="2">
        <f>B5-C5-C8-C7</f>
        <v>297244.25999999978</v>
      </c>
      <c r="B10" s="1">
        <f>B5-C10</f>
        <v>-82755.740000000224</v>
      </c>
      <c r="C10" s="1">
        <f>SUM(C5:C9)</f>
        <v>3103302</v>
      </c>
      <c r="G10" s="1">
        <f>G5-H10</f>
        <v>50000</v>
      </c>
      <c r="H10" s="1">
        <f>SUM(H5:H9)</f>
        <v>2950000</v>
      </c>
    </row>
    <row r="12" spans="1:9" x14ac:dyDescent="0.25">
      <c r="A12" t="s">
        <v>15</v>
      </c>
      <c r="B12" s="1">
        <v>1125000</v>
      </c>
    </row>
    <row r="13" spans="1:9" x14ac:dyDescent="0.25">
      <c r="A13" t="s">
        <v>14</v>
      </c>
      <c r="B13" s="1">
        <v>2250000</v>
      </c>
      <c r="C13" s="1">
        <v>400000</v>
      </c>
      <c r="D13" t="s">
        <v>4</v>
      </c>
    </row>
    <row r="14" spans="1:9" x14ac:dyDescent="0.25">
      <c r="C14" s="1">
        <v>600000</v>
      </c>
      <c r="D14" t="s">
        <v>5</v>
      </c>
      <c r="E14" s="1">
        <f>220000+72150+16750</f>
        <v>308900</v>
      </c>
    </row>
    <row r="15" spans="1:9" x14ac:dyDescent="0.25">
      <c r="C15" s="1">
        <v>300000</v>
      </c>
      <c r="D15" t="s">
        <v>6</v>
      </c>
    </row>
    <row r="16" spans="1:9" x14ac:dyDescent="0.25">
      <c r="C16" s="1">
        <v>200000</v>
      </c>
      <c r="D16" t="s">
        <v>11</v>
      </c>
      <c r="E16" s="1">
        <v>90000</v>
      </c>
    </row>
    <row r="17" spans="1:6" x14ac:dyDescent="0.25">
      <c r="C17" s="1">
        <v>100000</v>
      </c>
      <c r="D17" t="s">
        <v>8</v>
      </c>
    </row>
    <row r="18" spans="1:6" x14ac:dyDescent="0.25">
      <c r="C18" s="1">
        <v>200000</v>
      </c>
      <c r="D18" t="s">
        <v>9</v>
      </c>
    </row>
    <row r="19" spans="1:6" x14ac:dyDescent="0.25">
      <c r="C19" s="1">
        <v>50000</v>
      </c>
      <c r="D19" t="s">
        <v>17</v>
      </c>
      <c r="E19" s="1">
        <f>C19</f>
        <v>50000</v>
      </c>
    </row>
    <row r="20" spans="1:6" x14ac:dyDescent="0.25">
      <c r="C20" s="1">
        <v>100000</v>
      </c>
      <c r="D20" t="s">
        <v>10</v>
      </c>
    </row>
    <row r="21" spans="1:6" x14ac:dyDescent="0.25">
      <c r="C21" s="1">
        <v>100000</v>
      </c>
      <c r="D21" t="s">
        <v>19</v>
      </c>
      <c r="E21" s="1">
        <f>C21</f>
        <v>100000</v>
      </c>
    </row>
    <row r="22" spans="1:6" x14ac:dyDescent="0.25">
      <c r="C22" s="1">
        <v>100000</v>
      </c>
      <c r="D22" t="s">
        <v>22</v>
      </c>
      <c r="E22" s="1">
        <f>C22</f>
        <v>100000</v>
      </c>
    </row>
    <row r="23" spans="1:6" x14ac:dyDescent="0.25">
      <c r="C23" s="1">
        <v>400000</v>
      </c>
      <c r="D23" t="s">
        <v>20</v>
      </c>
      <c r="E23" s="1">
        <v>400000</v>
      </c>
    </row>
    <row r="24" spans="1:6" x14ac:dyDescent="0.25">
      <c r="C24" s="1">
        <v>200000</v>
      </c>
      <c r="D24" t="s">
        <v>21</v>
      </c>
      <c r="E24" s="1">
        <v>200000</v>
      </c>
    </row>
    <row r="25" spans="1:6" x14ac:dyDescent="0.25">
      <c r="C25" s="1">
        <v>80000</v>
      </c>
      <c r="D25" t="s">
        <v>24</v>
      </c>
      <c r="E25" s="1">
        <v>80000</v>
      </c>
    </row>
    <row r="26" spans="1:6" x14ac:dyDescent="0.25">
      <c r="C26" s="1">
        <v>100000</v>
      </c>
      <c r="D26" t="s">
        <v>23</v>
      </c>
      <c r="E26" s="1">
        <v>75000</v>
      </c>
    </row>
    <row r="27" spans="1:6" x14ac:dyDescent="0.25">
      <c r="B27" s="1">
        <f>B13+B12-C27</f>
        <v>445000</v>
      </c>
      <c r="C27" s="1">
        <f>SUM(C13:C26)</f>
        <v>2930000</v>
      </c>
    </row>
    <row r="29" spans="1:6" x14ac:dyDescent="0.25">
      <c r="A29" t="s">
        <v>16</v>
      </c>
      <c r="B29" s="1">
        <v>700000</v>
      </c>
    </row>
    <row r="30" spans="1:6" x14ac:dyDescent="0.25">
      <c r="C30" s="1">
        <v>400000</v>
      </c>
    </row>
    <row r="31" spans="1:6" x14ac:dyDescent="0.25">
      <c r="D31" s="2">
        <f>B5+B13+B29+B12</f>
        <v>7095546.2599999998</v>
      </c>
      <c r="E31" s="1">
        <f>SUM(E5:E30)</f>
        <v>4127202</v>
      </c>
      <c r="F31" s="5">
        <f>D31-E31</f>
        <v>2968344.26</v>
      </c>
    </row>
    <row r="32" spans="1:6" x14ac:dyDescent="0.25">
      <c r="A32" s="1">
        <v>2020231</v>
      </c>
      <c r="B32" s="3">
        <f>B27+B10+B12+B29</f>
        <v>2187244.2599999998</v>
      </c>
    </row>
    <row r="33" spans="1:1" customFormat="1" x14ac:dyDescent="0.25">
      <c r="A33" s="1">
        <v>597251.59</v>
      </c>
    </row>
    <row r="34" spans="1:1" customFormat="1" x14ac:dyDescent="0.25">
      <c r="A34" s="1">
        <v>250000</v>
      </c>
    </row>
    <row r="35" spans="1:1" customFormat="1" x14ac:dyDescent="0.25">
      <c r="A35" s="5">
        <f>SUM(A32:A33)</f>
        <v>2617482.59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9"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14.140625" style="1" bestFit="1" customWidth="1"/>
    <col min="3" max="3" width="13.140625" style="1" bestFit="1" customWidth="1"/>
    <col min="4" max="4" width="18.85546875" customWidth="1"/>
    <col min="5" max="5" width="13.140625" style="1" bestFit="1" customWidth="1"/>
    <col min="6" max="6" width="17.5703125" bestFit="1" customWidth="1"/>
    <col min="7" max="8" width="13.140625" bestFit="1" customWidth="1"/>
  </cols>
  <sheetData>
    <row r="1" spans="1:9" x14ac:dyDescent="0.25">
      <c r="A1" t="s">
        <v>12</v>
      </c>
      <c r="B1" s="1">
        <v>1500000</v>
      </c>
      <c r="C1" s="1">
        <f>B1</f>
        <v>1500000</v>
      </c>
      <c r="D1" t="s">
        <v>0</v>
      </c>
    </row>
    <row r="5" spans="1:9" x14ac:dyDescent="0.25">
      <c r="A5" t="s">
        <v>13</v>
      </c>
      <c r="B5" s="1">
        <v>3000000</v>
      </c>
      <c r="C5" s="6">
        <v>1650000</v>
      </c>
      <c r="D5" t="s">
        <v>1</v>
      </c>
      <c r="F5" t="s">
        <v>13</v>
      </c>
      <c r="G5" s="1">
        <v>3000000</v>
      </c>
      <c r="H5" s="1">
        <v>1650000</v>
      </c>
      <c r="I5" t="s">
        <v>1</v>
      </c>
    </row>
    <row r="6" spans="1:9" x14ac:dyDescent="0.25">
      <c r="C6" s="6">
        <v>200000</v>
      </c>
      <c r="D6" t="s">
        <v>4</v>
      </c>
      <c r="G6" s="1"/>
      <c r="H6" s="1">
        <v>1000000</v>
      </c>
      <c r="I6" t="s">
        <v>4</v>
      </c>
    </row>
    <row r="7" spans="1:9" x14ac:dyDescent="0.25">
      <c r="C7" s="6"/>
      <c r="H7" s="1"/>
    </row>
    <row r="8" spans="1:9" x14ac:dyDescent="0.25">
      <c r="A8" s="8" t="s">
        <v>31</v>
      </c>
      <c r="C8" s="6">
        <v>346892</v>
      </c>
      <c r="D8" t="s">
        <v>7</v>
      </c>
      <c r="G8" s="1"/>
      <c r="H8" s="1">
        <v>200000</v>
      </c>
      <c r="I8" t="s">
        <v>18</v>
      </c>
    </row>
    <row r="9" spans="1:9" x14ac:dyDescent="0.25">
      <c r="C9" s="6">
        <v>200000</v>
      </c>
      <c r="D9" t="s">
        <v>18</v>
      </c>
      <c r="E9" s="1">
        <f>C9</f>
        <v>200000</v>
      </c>
      <c r="G9" s="1"/>
      <c r="H9" s="1"/>
    </row>
    <row r="10" spans="1:9" x14ac:dyDescent="0.25">
      <c r="C10" s="1">
        <v>600000</v>
      </c>
      <c r="D10" t="s">
        <v>25</v>
      </c>
      <c r="E10" s="1">
        <f>50000+150000+100000</f>
        <v>300000</v>
      </c>
      <c r="G10" s="1"/>
      <c r="H10" s="1"/>
    </row>
    <row r="11" spans="1:9" x14ac:dyDescent="0.25">
      <c r="A11" s="2"/>
      <c r="B11" s="1">
        <f>B5-C11</f>
        <v>3108</v>
      </c>
      <c r="C11" s="1">
        <f>SUM(C5:C10)</f>
        <v>2996892</v>
      </c>
      <c r="G11" s="1">
        <f>G5-H11</f>
        <v>150000</v>
      </c>
      <c r="H11" s="1">
        <f>SUM(H5:H10)</f>
        <v>2850000</v>
      </c>
    </row>
    <row r="13" spans="1:9" x14ac:dyDescent="0.25">
      <c r="A13" t="s">
        <v>15</v>
      </c>
    </row>
    <row r="14" spans="1:9" x14ac:dyDescent="0.25">
      <c r="A14" t="s">
        <v>14</v>
      </c>
      <c r="B14" s="1">
        <v>2206000</v>
      </c>
      <c r="C14" s="1">
        <v>0</v>
      </c>
      <c r="D14" t="s">
        <v>4</v>
      </c>
    </row>
    <row r="15" spans="1:9" x14ac:dyDescent="0.25">
      <c r="C15" s="1">
        <v>600000</v>
      </c>
      <c r="D15" t="s">
        <v>5</v>
      </c>
    </row>
    <row r="17" spans="1:6" x14ac:dyDescent="0.25">
      <c r="C17" s="1">
        <v>200000</v>
      </c>
      <c r="D17" t="s">
        <v>11</v>
      </c>
    </row>
    <row r="18" spans="1:6" x14ac:dyDescent="0.25">
      <c r="C18" s="1">
        <v>100000</v>
      </c>
      <c r="D18" t="s">
        <v>8</v>
      </c>
    </row>
    <row r="19" spans="1:6" x14ac:dyDescent="0.25">
      <c r="C19" s="1">
        <v>100000</v>
      </c>
      <c r="D19" t="s">
        <v>9</v>
      </c>
    </row>
    <row r="20" spans="1:6" x14ac:dyDescent="0.25">
      <c r="C20" s="1">
        <v>100000</v>
      </c>
      <c r="D20" t="s">
        <v>26</v>
      </c>
    </row>
    <row r="21" spans="1:6" x14ac:dyDescent="0.25">
      <c r="C21" s="1">
        <v>0</v>
      </c>
      <c r="D21" t="s">
        <v>27</v>
      </c>
    </row>
    <row r="22" spans="1:6" x14ac:dyDescent="0.25">
      <c r="C22" s="1">
        <v>500000</v>
      </c>
      <c r="D22" t="s">
        <v>21</v>
      </c>
    </row>
    <row r="23" spans="1:6" x14ac:dyDescent="0.25">
      <c r="C23" s="1">
        <v>50000</v>
      </c>
      <c r="D23" t="s">
        <v>28</v>
      </c>
    </row>
    <row r="24" spans="1:6" x14ac:dyDescent="0.25">
      <c r="D24" t="s">
        <v>29</v>
      </c>
    </row>
    <row r="25" spans="1:6" x14ac:dyDescent="0.25">
      <c r="C25" s="1">
        <v>200000</v>
      </c>
      <c r="D25" t="s">
        <v>21</v>
      </c>
    </row>
    <row r="26" spans="1:6" x14ac:dyDescent="0.25">
      <c r="D26" t="s">
        <v>29</v>
      </c>
    </row>
    <row r="27" spans="1:6" x14ac:dyDescent="0.25">
      <c r="D27" t="s">
        <v>29</v>
      </c>
    </row>
    <row r="28" spans="1:6" x14ac:dyDescent="0.25">
      <c r="B28" s="1">
        <f>B14+B13-C28</f>
        <v>356000</v>
      </c>
      <c r="C28" s="1">
        <f>SUM(C14:C27)</f>
        <v>1850000</v>
      </c>
      <c r="D28" t="s">
        <v>29</v>
      </c>
    </row>
    <row r="29" spans="1:6" x14ac:dyDescent="0.25">
      <c r="D29" t="s">
        <v>29</v>
      </c>
    </row>
    <row r="30" spans="1:6" x14ac:dyDescent="0.25">
      <c r="A30" t="s">
        <v>16</v>
      </c>
      <c r="B30" s="1">
        <v>122000</v>
      </c>
      <c r="D30" t="s">
        <v>29</v>
      </c>
    </row>
    <row r="31" spans="1:6" x14ac:dyDescent="0.25">
      <c r="A31" t="s">
        <v>30</v>
      </c>
      <c r="B31" s="1">
        <v>0</v>
      </c>
      <c r="D31" t="s">
        <v>29</v>
      </c>
    </row>
    <row r="32" spans="1:6" x14ac:dyDescent="0.25">
      <c r="D32" s="2">
        <f>B5+B14+B30+B13+B31</f>
        <v>5328000</v>
      </c>
      <c r="E32" s="1">
        <f>SUM(E5:E31)</f>
        <v>500000</v>
      </c>
      <c r="F32" s="5">
        <f>D32-E32</f>
        <v>4828000</v>
      </c>
    </row>
    <row r="33" spans="1:5" x14ac:dyDescent="0.25">
      <c r="A33" s="1">
        <v>2321016</v>
      </c>
      <c r="B33" s="3"/>
    </row>
    <row r="34" spans="1:5" x14ac:dyDescent="0.25">
      <c r="A34" s="7">
        <v>300000</v>
      </c>
      <c r="B34"/>
      <c r="C34"/>
      <c r="E34"/>
    </row>
    <row r="35" spans="1:5" x14ac:dyDescent="0.25">
      <c r="A35" s="1">
        <v>2206934</v>
      </c>
      <c r="B35"/>
      <c r="C35"/>
      <c r="E35"/>
    </row>
    <row r="36" spans="1:5" x14ac:dyDescent="0.25">
      <c r="A36" s="5">
        <f>SUM(A33:A35)</f>
        <v>4827950</v>
      </c>
      <c r="B36"/>
      <c r="C36"/>
      <c r="E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F24" sqref="F24"/>
    </sheetView>
  </sheetViews>
  <sheetFormatPr baseColWidth="10" defaultRowHeight="15" x14ac:dyDescent="0.25"/>
  <cols>
    <col min="1" max="1" width="20.85546875" customWidth="1"/>
    <col min="2" max="2" width="13.140625" style="1" bestFit="1" customWidth="1"/>
    <col min="3" max="3" width="16.5703125" customWidth="1"/>
    <col min="4" max="4" width="19.5703125" customWidth="1"/>
    <col min="5" max="7" width="13.140625" bestFit="1" customWidth="1"/>
    <col min="10" max="10" width="14.140625" bestFit="1" customWidth="1"/>
    <col min="11" max="13" width="13.140625" bestFit="1" customWidth="1"/>
  </cols>
  <sheetData>
    <row r="1" spans="1:12" x14ac:dyDescent="0.25">
      <c r="C1" s="20">
        <v>10959</v>
      </c>
    </row>
    <row r="2" spans="1:12" x14ac:dyDescent="0.25">
      <c r="A2" t="s">
        <v>41</v>
      </c>
      <c r="B2" s="12">
        <f>100000+50000+50000+50000</f>
        <v>250000</v>
      </c>
      <c r="C2" t="s">
        <v>65</v>
      </c>
      <c r="D2" s="2">
        <f>B2+B4+B8+B12+B15+B13+B14+100000</f>
        <v>2330000</v>
      </c>
      <c r="L2" s="1">
        <v>450000</v>
      </c>
    </row>
    <row r="3" spans="1:12" x14ac:dyDescent="0.25">
      <c r="A3" t="s">
        <v>40</v>
      </c>
      <c r="B3" s="18">
        <f>150000+100000+50000</f>
        <v>300000</v>
      </c>
      <c r="D3" s="2">
        <f>B3+B5+B6+B7+B9+B10+B11+B4+B17+B22+B23+B24+B26+B16</f>
        <v>2397000</v>
      </c>
      <c r="I3" t="s">
        <v>62</v>
      </c>
      <c r="J3" s="15">
        <v>6000000</v>
      </c>
      <c r="L3" s="1">
        <v>2651000</v>
      </c>
    </row>
    <row r="4" spans="1:12" x14ac:dyDescent="0.25">
      <c r="A4" t="s">
        <v>7</v>
      </c>
      <c r="B4" s="12">
        <v>110000</v>
      </c>
      <c r="C4" t="s">
        <v>65</v>
      </c>
      <c r="D4" s="2"/>
      <c r="I4" t="s">
        <v>48</v>
      </c>
      <c r="J4" s="14">
        <v>21000000</v>
      </c>
      <c r="L4" s="1">
        <v>1300000</v>
      </c>
    </row>
    <row r="5" spans="1:12" x14ac:dyDescent="0.25">
      <c r="A5" t="s">
        <v>8</v>
      </c>
      <c r="B5" s="18">
        <v>100000</v>
      </c>
      <c r="I5" t="s">
        <v>63</v>
      </c>
      <c r="J5" s="15">
        <v>-2000000</v>
      </c>
      <c r="L5" s="2">
        <f>SUM(L2:L4)</f>
        <v>4401000</v>
      </c>
    </row>
    <row r="6" spans="1:12" x14ac:dyDescent="0.25">
      <c r="A6" t="s">
        <v>26</v>
      </c>
      <c r="B6" s="18">
        <v>80000</v>
      </c>
    </row>
    <row r="7" spans="1:12" x14ac:dyDescent="0.25">
      <c r="A7" t="s">
        <v>9</v>
      </c>
      <c r="B7" s="18">
        <v>400000</v>
      </c>
      <c r="C7" t="s">
        <v>65</v>
      </c>
      <c r="I7" s="11" t="s">
        <v>52</v>
      </c>
    </row>
    <row r="8" spans="1:12" x14ac:dyDescent="0.25">
      <c r="A8" t="s">
        <v>33</v>
      </c>
      <c r="B8" s="12">
        <v>50000</v>
      </c>
      <c r="C8" t="s">
        <v>65</v>
      </c>
      <c r="I8" s="10" t="s">
        <v>53</v>
      </c>
      <c r="J8" s="2">
        <f>D2+B33</f>
        <v>3430000</v>
      </c>
    </row>
    <row r="9" spans="1:12" x14ac:dyDescent="0.25">
      <c r="A9" t="s">
        <v>34</v>
      </c>
      <c r="B9" s="18">
        <v>50000</v>
      </c>
    </row>
    <row r="10" spans="1:12" x14ac:dyDescent="0.25">
      <c r="A10" t="s">
        <v>35</v>
      </c>
      <c r="B10" s="18">
        <v>47000</v>
      </c>
      <c r="C10" s="9">
        <v>42758</v>
      </c>
    </row>
    <row r="11" spans="1:12" x14ac:dyDescent="0.25">
      <c r="A11" t="s">
        <v>38</v>
      </c>
      <c r="B11" s="18">
        <v>70000</v>
      </c>
      <c r="C11" s="9">
        <v>43465</v>
      </c>
    </row>
    <row r="12" spans="1:12" x14ac:dyDescent="0.25">
      <c r="A12" t="s">
        <v>42</v>
      </c>
      <c r="B12" s="12">
        <v>1500000</v>
      </c>
      <c r="C12" t="s">
        <v>65</v>
      </c>
      <c r="D12" s="1">
        <f>200000</f>
        <v>200000</v>
      </c>
    </row>
    <row r="13" spans="1:12" x14ac:dyDescent="0.25">
      <c r="A13" t="s">
        <v>54</v>
      </c>
      <c r="B13" s="12">
        <v>70000</v>
      </c>
      <c r="C13" t="s">
        <v>65</v>
      </c>
    </row>
    <row r="14" spans="1:12" x14ac:dyDescent="0.25">
      <c r="A14" t="s">
        <v>55</v>
      </c>
      <c r="B14" s="12">
        <v>50000</v>
      </c>
      <c r="C14" t="s">
        <v>65</v>
      </c>
      <c r="J14" t="s">
        <v>30</v>
      </c>
      <c r="K14" s="1">
        <v>3000000</v>
      </c>
    </row>
    <row r="15" spans="1:12" x14ac:dyDescent="0.25">
      <c r="A15" t="s">
        <v>60</v>
      </c>
      <c r="B15" s="12">
        <v>200000</v>
      </c>
      <c r="C15" t="s">
        <v>65</v>
      </c>
      <c r="J15" t="s">
        <v>43</v>
      </c>
      <c r="K15" s="16">
        <v>210350</v>
      </c>
    </row>
    <row r="16" spans="1:12" x14ac:dyDescent="0.25">
      <c r="A16" t="s">
        <v>61</v>
      </c>
      <c r="B16" s="18">
        <v>200000</v>
      </c>
      <c r="K16" s="16"/>
    </row>
    <row r="17" spans="1:12" x14ac:dyDescent="0.25">
      <c r="A17" t="s">
        <v>44</v>
      </c>
      <c r="B17" s="18">
        <v>50000</v>
      </c>
      <c r="C17" t="s">
        <v>45</v>
      </c>
      <c r="J17" t="s">
        <v>57</v>
      </c>
      <c r="K17" s="16">
        <f>190000*2</f>
        <v>380000</v>
      </c>
    </row>
    <row r="18" spans="1:12" x14ac:dyDescent="0.25">
      <c r="B18" s="1">
        <f>SUM(B2:B17)</f>
        <v>3527000</v>
      </c>
      <c r="E18" t="s">
        <v>48</v>
      </c>
      <c r="F18" t="s">
        <v>49</v>
      </c>
      <c r="G18" t="s">
        <v>58</v>
      </c>
      <c r="J18" t="s">
        <v>32</v>
      </c>
      <c r="K18" s="16">
        <v>128599</v>
      </c>
    </row>
    <row r="19" spans="1:12" x14ac:dyDescent="0.25">
      <c r="E19" s="13">
        <v>3000000</v>
      </c>
      <c r="F19" s="7">
        <v>3000000</v>
      </c>
      <c r="G19" s="1">
        <v>1300000</v>
      </c>
      <c r="J19" t="s">
        <v>7</v>
      </c>
      <c r="K19" s="16">
        <v>234000</v>
      </c>
      <c r="L19" s="2"/>
    </row>
    <row r="20" spans="1:12" x14ac:dyDescent="0.25">
      <c r="A20" t="s">
        <v>32</v>
      </c>
      <c r="B20" s="16">
        <v>240000</v>
      </c>
      <c r="C20" s="9">
        <v>42947</v>
      </c>
      <c r="D20" s="2">
        <f>7*B20</f>
        <v>1680000</v>
      </c>
      <c r="E20" s="2">
        <f>B20</f>
        <v>240000</v>
      </c>
      <c r="J20" t="s">
        <v>35</v>
      </c>
      <c r="K20" s="16">
        <v>47000</v>
      </c>
    </row>
    <row r="21" spans="1:12" x14ac:dyDescent="0.25">
      <c r="A21" t="s">
        <v>36</v>
      </c>
      <c r="B21" s="14">
        <v>1650000</v>
      </c>
      <c r="C21" s="9">
        <v>42947</v>
      </c>
      <c r="D21" s="2">
        <f>B21*7</f>
        <v>11550000</v>
      </c>
      <c r="E21" s="2">
        <f>B21</f>
        <v>1650000</v>
      </c>
      <c r="J21" t="s">
        <v>4</v>
      </c>
      <c r="K21" s="16">
        <v>1272000</v>
      </c>
      <c r="L21" s="16"/>
    </row>
    <row r="22" spans="1:12" x14ac:dyDescent="0.25">
      <c r="A22" t="s">
        <v>37</v>
      </c>
      <c r="B22" s="18">
        <v>210000</v>
      </c>
      <c r="C22" s="9">
        <v>42947</v>
      </c>
      <c r="D22" s="2">
        <f>6*B22</f>
        <v>1260000</v>
      </c>
      <c r="E22" s="2">
        <f>B22</f>
        <v>210000</v>
      </c>
      <c r="J22" t="s">
        <v>79</v>
      </c>
      <c r="K22" s="21">
        <v>690740</v>
      </c>
    </row>
    <row r="23" spans="1:12" x14ac:dyDescent="0.25">
      <c r="A23" t="s">
        <v>39</v>
      </c>
      <c r="B23" s="18">
        <v>400000</v>
      </c>
      <c r="C23" s="9">
        <v>43069</v>
      </c>
      <c r="D23" s="2">
        <f>B23*10</f>
        <v>4000000</v>
      </c>
      <c r="E23" s="2">
        <f>B23</f>
        <v>400000</v>
      </c>
      <c r="F23" s="1">
        <v>2000000</v>
      </c>
      <c r="J23" t="s">
        <v>80</v>
      </c>
      <c r="K23" s="21">
        <v>210350</v>
      </c>
    </row>
    <row r="24" spans="1:12" x14ac:dyDescent="0.25">
      <c r="A24" t="s">
        <v>2</v>
      </c>
      <c r="B24" s="18">
        <v>380000</v>
      </c>
      <c r="C24" s="9">
        <v>42885</v>
      </c>
      <c r="D24" s="2">
        <f>B24*15</f>
        <v>5700000</v>
      </c>
      <c r="J24" t="s">
        <v>78</v>
      </c>
      <c r="K24" s="21">
        <v>42000</v>
      </c>
      <c r="L24" t="s">
        <v>78</v>
      </c>
    </row>
    <row r="25" spans="1:12" x14ac:dyDescent="0.25">
      <c r="A25" t="s">
        <v>43</v>
      </c>
      <c r="B25" s="16">
        <v>210350</v>
      </c>
      <c r="C25" s="9">
        <v>42825</v>
      </c>
      <c r="D25" s="2">
        <f>B25*2</f>
        <v>420700</v>
      </c>
      <c r="E25" s="17"/>
    </row>
    <row r="26" spans="1:12" x14ac:dyDescent="0.25">
      <c r="A26" t="s">
        <v>64</v>
      </c>
      <c r="B26" s="18"/>
      <c r="C26" s="9">
        <v>42916</v>
      </c>
      <c r="D26" s="19">
        <f>2000000+1000000</f>
        <v>3000000</v>
      </c>
      <c r="E26" s="2">
        <f>B26</f>
        <v>0</v>
      </c>
      <c r="F26" s="2"/>
      <c r="K26" s="2">
        <f>K14-SUM(K15:K22)</f>
        <v>37311</v>
      </c>
    </row>
    <row r="27" spans="1:12" x14ac:dyDescent="0.25">
      <c r="A27" t="s">
        <v>46</v>
      </c>
      <c r="C27" s="9" t="s">
        <v>47</v>
      </c>
      <c r="D27" s="2">
        <f>B27*5</f>
        <v>0</v>
      </c>
      <c r="I27" s="9">
        <v>42773</v>
      </c>
      <c r="J27" s="1">
        <v>1963720</v>
      </c>
      <c r="K27" s="2"/>
    </row>
    <row r="28" spans="1:12" x14ac:dyDescent="0.25">
      <c r="A28" t="s">
        <v>56</v>
      </c>
      <c r="B28" s="12">
        <v>200000</v>
      </c>
      <c r="C28" s="9">
        <v>42766</v>
      </c>
      <c r="D28" s="2"/>
    </row>
    <row r="29" spans="1:12" x14ac:dyDescent="0.25">
      <c r="B29" s="1">
        <f>SUM(B20:B26)</f>
        <v>3090350</v>
      </c>
      <c r="D29" s="2">
        <f>SUM(D20:D27)</f>
        <v>27610700</v>
      </c>
      <c r="E29">
        <f>SUM(E20:E27)</f>
        <v>2500000</v>
      </c>
      <c r="J29" t="s">
        <v>58</v>
      </c>
      <c r="K29" s="1">
        <v>1300000</v>
      </c>
    </row>
    <row r="30" spans="1:12" x14ac:dyDescent="0.25">
      <c r="J30" t="s">
        <v>42</v>
      </c>
      <c r="K30" s="1">
        <v>1300000</v>
      </c>
    </row>
    <row r="31" spans="1:12" x14ac:dyDescent="0.25">
      <c r="B31" s="1">
        <f>SUM(B29+B18)</f>
        <v>6617350</v>
      </c>
    </row>
    <row r="33" spans="1:13" x14ac:dyDescent="0.25">
      <c r="A33" t="s">
        <v>51</v>
      </c>
      <c r="B33" s="12">
        <v>1100000</v>
      </c>
      <c r="C33" s="16">
        <f>190000*2</f>
        <v>380000</v>
      </c>
      <c r="J33" t="s">
        <v>59</v>
      </c>
      <c r="K33" s="1">
        <v>2651000</v>
      </c>
    </row>
    <row r="34" spans="1:13" x14ac:dyDescent="0.25">
      <c r="A34" t="s">
        <v>50</v>
      </c>
      <c r="B34" s="7">
        <v>150000</v>
      </c>
      <c r="J34" t="s">
        <v>66</v>
      </c>
      <c r="K34" s="1">
        <v>100000</v>
      </c>
      <c r="L34" t="s">
        <v>69</v>
      </c>
      <c r="M34" s="2">
        <f>K34+K35+K36+K37+K38+K39+K40</f>
        <v>1096000</v>
      </c>
    </row>
    <row r="35" spans="1:13" x14ac:dyDescent="0.25">
      <c r="J35" t="s">
        <v>67</v>
      </c>
      <c r="K35" s="1">
        <v>76000</v>
      </c>
    </row>
    <row r="36" spans="1:13" x14ac:dyDescent="0.25">
      <c r="J36" t="s">
        <v>68</v>
      </c>
      <c r="K36" s="1">
        <v>50000</v>
      </c>
    </row>
    <row r="37" spans="1:13" x14ac:dyDescent="0.25">
      <c r="J37" t="s">
        <v>9</v>
      </c>
      <c r="K37" s="1">
        <v>400000</v>
      </c>
    </row>
    <row r="38" spans="1:13" x14ac:dyDescent="0.25">
      <c r="A38" s="9">
        <v>42773</v>
      </c>
      <c r="B38" s="1">
        <f>J48+J27+200000</f>
        <v>3398513</v>
      </c>
      <c r="J38" t="s">
        <v>76</v>
      </c>
      <c r="K38" s="1">
        <v>200000</v>
      </c>
    </row>
    <row r="39" spans="1:13" x14ac:dyDescent="0.25">
      <c r="J39" t="s">
        <v>70</v>
      </c>
      <c r="K39" s="1">
        <v>170000</v>
      </c>
    </row>
    <row r="40" spans="1:13" x14ac:dyDescent="0.25">
      <c r="A40" s="2"/>
      <c r="C40" s="2"/>
      <c r="J40" t="s">
        <v>71</v>
      </c>
      <c r="K40" s="1">
        <v>100000</v>
      </c>
    </row>
    <row r="41" spans="1:13" x14ac:dyDescent="0.25">
      <c r="J41" t="s">
        <v>72</v>
      </c>
      <c r="K41" s="1">
        <v>60800</v>
      </c>
    </row>
    <row r="42" spans="1:13" x14ac:dyDescent="0.25">
      <c r="J42" t="s">
        <v>73</v>
      </c>
      <c r="K42" s="1">
        <v>21100</v>
      </c>
    </row>
    <row r="43" spans="1:13" x14ac:dyDescent="0.25">
      <c r="J43" t="s">
        <v>74</v>
      </c>
      <c r="K43" s="1">
        <v>26480</v>
      </c>
    </row>
    <row r="44" spans="1:13" x14ac:dyDescent="0.25">
      <c r="J44" t="s">
        <v>75</v>
      </c>
      <c r="K44" s="1">
        <v>27065</v>
      </c>
    </row>
    <row r="45" spans="1:13" x14ac:dyDescent="0.25">
      <c r="J45" t="s">
        <v>77</v>
      </c>
      <c r="K45" s="1">
        <v>150000</v>
      </c>
    </row>
    <row r="46" spans="1:13" x14ac:dyDescent="0.25">
      <c r="K46" s="2">
        <f>K33-SUM(K34:K45)</f>
        <v>1269555</v>
      </c>
      <c r="L46" s="2">
        <f>J48+K26</f>
        <v>1272104</v>
      </c>
    </row>
    <row r="47" spans="1:13" x14ac:dyDescent="0.25">
      <c r="K47" s="2">
        <f>K46-J48</f>
        <v>34762</v>
      </c>
    </row>
    <row r="48" spans="1:13" x14ac:dyDescent="0.25">
      <c r="I48" s="9">
        <v>42773</v>
      </c>
      <c r="J48" s="1">
        <v>1234793</v>
      </c>
    </row>
    <row r="49" spans="9:10" x14ac:dyDescent="0.25">
      <c r="I49" s="9">
        <v>42051</v>
      </c>
      <c r="J49" s="1">
        <v>570000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2" sqref="B2"/>
    </sheetView>
  </sheetViews>
  <sheetFormatPr baseColWidth="10" defaultRowHeight="15" x14ac:dyDescent="0.25"/>
  <cols>
    <col min="2" max="2" width="13.85546875" customWidth="1"/>
    <col min="4" max="4" width="19" customWidth="1"/>
    <col min="9" max="10" width="13.140625" bestFit="1" customWidth="1"/>
  </cols>
  <sheetData>
    <row r="1" spans="1:10" x14ac:dyDescent="0.25">
      <c r="B1" s="1"/>
      <c r="C1" s="20">
        <v>10959</v>
      </c>
    </row>
    <row r="2" spans="1:10" x14ac:dyDescent="0.25">
      <c r="A2" t="s">
        <v>40</v>
      </c>
      <c r="B2" s="18">
        <f>150000+100000+50000</f>
        <v>300000</v>
      </c>
      <c r="D2" s="2">
        <f>SUM(B2:B13)</f>
        <v>2617350</v>
      </c>
      <c r="H2" t="s">
        <v>81</v>
      </c>
      <c r="I2" s="1">
        <v>2500000</v>
      </c>
      <c r="J2" t="s">
        <v>82</v>
      </c>
    </row>
    <row r="3" spans="1:10" x14ac:dyDescent="0.25">
      <c r="A3" t="s">
        <v>8</v>
      </c>
      <c r="B3" s="18">
        <v>100000</v>
      </c>
      <c r="H3" s="24" t="s">
        <v>83</v>
      </c>
      <c r="I3" s="24"/>
      <c r="J3" s="25">
        <v>400000</v>
      </c>
    </row>
    <row r="4" spans="1:10" x14ac:dyDescent="0.25">
      <c r="A4" t="s">
        <v>26</v>
      </c>
      <c r="B4" s="18">
        <v>80000</v>
      </c>
      <c r="H4" s="24" t="s">
        <v>85</v>
      </c>
      <c r="I4" s="24"/>
      <c r="J4" s="25">
        <v>500000</v>
      </c>
    </row>
    <row r="5" spans="1:10" x14ac:dyDescent="0.25">
      <c r="A5" t="s">
        <v>9</v>
      </c>
      <c r="B5" s="18">
        <v>450000</v>
      </c>
      <c r="C5" t="s">
        <v>65</v>
      </c>
      <c r="H5" t="s">
        <v>84</v>
      </c>
      <c r="J5" s="1">
        <v>2300000</v>
      </c>
    </row>
    <row r="6" spans="1:10" x14ac:dyDescent="0.25">
      <c r="A6" t="s">
        <v>34</v>
      </c>
      <c r="B6" s="18">
        <v>50000</v>
      </c>
      <c r="H6" t="s">
        <v>86</v>
      </c>
      <c r="J6" s="1">
        <v>570000</v>
      </c>
    </row>
    <row r="7" spans="1:10" x14ac:dyDescent="0.25">
      <c r="A7" t="s">
        <v>35</v>
      </c>
      <c r="B7" s="18">
        <v>47000</v>
      </c>
      <c r="C7" s="9">
        <v>42789</v>
      </c>
      <c r="J7" s="2">
        <f>SUM(J3:J6)</f>
        <v>3770000</v>
      </c>
    </row>
    <row r="8" spans="1:10" x14ac:dyDescent="0.25">
      <c r="A8" t="s">
        <v>38</v>
      </c>
      <c r="B8" s="18">
        <v>70000</v>
      </c>
      <c r="C8" s="9">
        <v>43167</v>
      </c>
    </row>
    <row r="9" spans="1:10" x14ac:dyDescent="0.25">
      <c r="A9" t="s">
        <v>61</v>
      </c>
      <c r="B9" s="18">
        <v>200000</v>
      </c>
    </row>
    <row r="10" spans="1:10" x14ac:dyDescent="0.25">
      <c r="A10" s="22" t="s">
        <v>37</v>
      </c>
      <c r="B10" s="23">
        <v>200000</v>
      </c>
      <c r="C10" s="9">
        <v>42796</v>
      </c>
      <c r="J10" s="25">
        <v>900000</v>
      </c>
    </row>
    <row r="11" spans="1:10" x14ac:dyDescent="0.25">
      <c r="A11" s="22" t="s">
        <v>39</v>
      </c>
      <c r="B11" s="23">
        <v>530000</v>
      </c>
      <c r="C11" s="9">
        <v>42796</v>
      </c>
      <c r="I11" t="s">
        <v>2</v>
      </c>
      <c r="J11">
        <v>380000</v>
      </c>
    </row>
    <row r="12" spans="1:10" x14ac:dyDescent="0.25">
      <c r="A12" s="22" t="s">
        <v>2</v>
      </c>
      <c r="B12" s="23">
        <v>380000</v>
      </c>
      <c r="C12" t="s">
        <v>88</v>
      </c>
    </row>
    <row r="13" spans="1:10" x14ac:dyDescent="0.25">
      <c r="A13" s="22" t="s">
        <v>43</v>
      </c>
      <c r="B13" s="23">
        <v>210350</v>
      </c>
      <c r="C13" s="9">
        <v>42794</v>
      </c>
    </row>
    <row r="16" spans="1:10" x14ac:dyDescent="0.25">
      <c r="J16" s="2">
        <f>J10-SUM(J11:J15)</f>
        <v>520000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RowHeight="15" x14ac:dyDescent="0.25"/>
  <cols>
    <col min="1" max="1" width="17.28515625" customWidth="1"/>
    <col min="2" max="2" width="15.5703125" customWidth="1"/>
  </cols>
  <sheetData>
    <row r="1" spans="1:2" x14ac:dyDescent="0.25">
      <c r="B1" s="1"/>
    </row>
    <row r="2" spans="1:2" x14ac:dyDescent="0.25">
      <c r="A2" s="22" t="s">
        <v>41</v>
      </c>
      <c r="B2" s="23">
        <f>100000+50000+50000+50000</f>
        <v>250000</v>
      </c>
    </row>
    <row r="3" spans="1:2" x14ac:dyDescent="0.25">
      <c r="A3" s="22" t="s">
        <v>7</v>
      </c>
      <c r="B3" s="23">
        <v>110000</v>
      </c>
    </row>
    <row r="4" spans="1:2" x14ac:dyDescent="0.25">
      <c r="A4" s="22" t="s">
        <v>33</v>
      </c>
      <c r="B4" s="23">
        <v>50000</v>
      </c>
    </row>
    <row r="5" spans="1:2" x14ac:dyDescent="0.25">
      <c r="A5" s="22" t="s">
        <v>42</v>
      </c>
      <c r="B5" s="23">
        <v>1500000</v>
      </c>
    </row>
    <row r="6" spans="1:2" x14ac:dyDescent="0.25">
      <c r="A6" s="22" t="s">
        <v>54</v>
      </c>
      <c r="B6" s="23">
        <v>70000</v>
      </c>
    </row>
    <row r="7" spans="1:2" x14ac:dyDescent="0.25">
      <c r="A7" s="22" t="s">
        <v>55</v>
      </c>
      <c r="B7" s="23">
        <v>50000</v>
      </c>
    </row>
    <row r="8" spans="1:2" x14ac:dyDescent="0.25">
      <c r="A8" s="22" t="s">
        <v>61</v>
      </c>
      <c r="B8" s="23">
        <v>200000</v>
      </c>
    </row>
    <row r="9" spans="1:2" x14ac:dyDescent="0.25">
      <c r="A9" s="22" t="s">
        <v>87</v>
      </c>
      <c r="B9" s="23">
        <v>50000</v>
      </c>
    </row>
    <row r="10" spans="1:2" x14ac:dyDescent="0.25">
      <c r="B10" s="2">
        <f>SUM(B2:B9)</f>
        <v>2280000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Enero 30</vt:lpstr>
      <vt:lpstr>Febrero 15</vt:lpstr>
      <vt:lpstr>Febrero 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Esteban Pabon Cortes</dc:creator>
  <cp:lastModifiedBy>Felipe Esteban Pabon Cortes</cp:lastModifiedBy>
  <dcterms:created xsi:type="dcterms:W3CDTF">2016-12-15T13:35:42Z</dcterms:created>
  <dcterms:modified xsi:type="dcterms:W3CDTF">2017-02-16T21:58:21Z</dcterms:modified>
</cp:coreProperties>
</file>