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drawings/drawing2.xml" ContentType="application/vnd.openxmlformats-officedocument.drawing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6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7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1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4.xml" ContentType="application/vnd.openxmlformats-officedocument.drawingml.chart+xml"/>
  <Override PartName="/xl/drawings/drawing3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v\python\cloudmanager\dashboard\nonlife\"/>
    </mc:Choice>
  </mc:AlternateContent>
  <xr:revisionPtr revIDLastSave="0" documentId="8_{18F79C0E-EACB-4178-B7E0-E9F9048E2E4B}" xr6:coauthVersionLast="47" xr6:coauthVersionMax="47" xr10:uidLastSave="{00000000-0000-0000-0000-000000000000}"/>
  <bookViews>
    <workbookView xWindow="30" yWindow="855" windowWidth="28770" windowHeight="14745" tabRatio="682" firstSheet="1" activeTab="5" xr2:uid="{4F16991E-160D-4EA6-98BC-28118CB047C5}"/>
  </bookViews>
  <sheets>
    <sheet name="NL_Data (2)" sheetId="42" state="hidden" r:id="rId1"/>
    <sheet name="NL_Data" sheetId="41" r:id="rId2"/>
    <sheet name="R3S" sheetId="4" r:id="rId3"/>
    <sheet name="Process Flowchart" sheetId="40" r:id="rId4"/>
    <sheet name="NL_Data_Prep" sheetId="14" r:id="rId5"/>
    <sheet name="NL_LIC_Model" sheetId="13" r:id="rId6"/>
    <sheet name="Sheet1" sheetId="43" r:id="rId7"/>
    <sheet name="NL_LRC_Fit" sheetId="15" r:id="rId8"/>
    <sheet name="NL_LRC_Eval" sheetId="16" r:id="rId9"/>
  </sheets>
  <externalReferences>
    <externalReference r:id="rId10"/>
    <externalReference r:id="rId11"/>
  </externalReferences>
  <definedNames>
    <definedName name="_xlnm._FilterDatabase" localSheetId="1" hidden="1">NL_Data!$A$2:$S$129</definedName>
    <definedName name="_xlnm._FilterDatabase" localSheetId="0" hidden="1">'NL_Data (2)'!$A$2:$I$129</definedName>
    <definedName name="_xlnm._FilterDatabase" localSheetId="5" hidden="1">NL_LIC_Model!$B$1:$B$521</definedName>
    <definedName name="Claim_Cost_Results">NL_LIC_Model!$D$452:$H$462</definedName>
    <definedName name="Cum_Claims_Projected">NL_LIC_Model!$D$396:$N$406</definedName>
    <definedName name="Date1" localSheetId="0">[1]R3S!$C$10</definedName>
    <definedName name="Date1_BS" localSheetId="0">[1]R3S!$G$10</definedName>
    <definedName name="Date2" localSheetId="0">[1]R3S!$C$11</definedName>
    <definedName name="Date2_BS" localSheetId="0">[1]R3S!$G$11</definedName>
    <definedName name="Dev_Factors">NL_LIC_Model!$D$305:$N$314</definedName>
    <definedName name="Grouping" localSheetId="0">[1]R3S!$F$7</definedName>
    <definedName name="Grouping_LRC_Fit" localSheetId="0">[1]R3S!$J$7</definedName>
    <definedName name="Layer" localSheetId="0">[1]R3S!$F$5</definedName>
    <definedName name="Layer_BS_ODP" localSheetId="0">[1]R3S!$G$5</definedName>
    <definedName name="Layer_BS_Para" localSheetId="0">[1]R3S!$H$5</definedName>
    <definedName name="Layer_Data" localSheetId="0">[1]R3S!$C$5</definedName>
    <definedName name="Layer_LRC_Eval" localSheetId="0">[1]R3S!$K$5</definedName>
    <definedName name="Layer_LRC_Fit" localSheetId="0">[1]R3S!$J$5</definedName>
    <definedName name="Model" localSheetId="0">[1]R3S!$F$4</definedName>
    <definedName name="Model_Data" localSheetId="0">[1]R3S!$C$4</definedName>
    <definedName name="Model_LRC_Eval" localSheetId="0">[1]R3S!$K$4</definedName>
    <definedName name="Model_LRC_Fit" localSheetId="0">[1]R3S!$J$4</definedName>
    <definedName name="Program" localSheetId="0">[1]R3S!$F$6</definedName>
    <definedName name="Program_BS_ODP" localSheetId="0">[1]R3S!$G$6</definedName>
    <definedName name="Program_BS_Para" localSheetId="0">[1]R3S!$H$6</definedName>
    <definedName name="Program_DLIC" localSheetId="0">[1]R3S!$C$6</definedName>
    <definedName name="Program_DLRC" localSheetId="0">[1]R3S!$D$6</definedName>
    <definedName name="Program_LRC_Eval" localSheetId="0">[1]R3S!$K$6</definedName>
    <definedName name="Program_LRC_Fit" localSheetId="0">[1]R3S!$J$6</definedName>
    <definedName name="Ultimate_Dev_Factors">NL_LIC_Model!$D$327:$N$337</definedName>
    <definedName name="VaR_by_Scenario">NL_LIC_Model!$D$587:$N$612</definedName>
    <definedName name="wvr" localSheetId="0">[1]R3S!$C$2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43" l="1"/>
  <c r="B131" i="42"/>
  <c r="B132" i="42"/>
  <c r="B133" i="42"/>
  <c r="B134" i="42"/>
  <c r="B135" i="42"/>
  <c r="B136" i="42"/>
  <c r="B137" i="42"/>
  <c r="B138" i="42"/>
  <c r="B139" i="42"/>
  <c r="B140" i="42"/>
  <c r="B141" i="42"/>
  <c r="B142" i="42"/>
  <c r="B143" i="42"/>
  <c r="B144" i="42"/>
  <c r="B145" i="42"/>
  <c r="B146" i="42"/>
  <c r="B147" i="42"/>
  <c r="B148" i="42"/>
  <c r="B149" i="42"/>
  <c r="B150" i="42"/>
  <c r="B151" i="42"/>
  <c r="B152" i="42"/>
  <c r="B153" i="42"/>
  <c r="B154" i="42"/>
  <c r="B155" i="42"/>
  <c r="B156" i="42"/>
  <c r="B157" i="42"/>
  <c r="B158" i="42"/>
  <c r="B159" i="42"/>
  <c r="B160" i="42"/>
  <c r="B161" i="42"/>
  <c r="B162" i="42"/>
  <c r="B163" i="42"/>
  <c r="B164" i="42"/>
  <c r="B165" i="42"/>
  <c r="B166" i="42"/>
  <c r="B167" i="42"/>
  <c r="B168" i="42"/>
  <c r="B169" i="42"/>
  <c r="B170" i="42"/>
  <c r="B171" i="42"/>
  <c r="B172" i="42"/>
  <c r="B173" i="42"/>
  <c r="B174" i="42"/>
  <c r="B175" i="42"/>
  <c r="B176" i="42"/>
  <c r="B177" i="42"/>
  <c r="B178" i="42"/>
  <c r="B179" i="42"/>
  <c r="B180" i="42"/>
  <c r="B181" i="42"/>
  <c r="B182" i="42"/>
  <c r="B183" i="42"/>
  <c r="B184" i="42"/>
  <c r="B185" i="42"/>
  <c r="B186" i="42"/>
  <c r="B187" i="42"/>
  <c r="B188" i="42"/>
  <c r="B189" i="42"/>
  <c r="B190" i="42"/>
  <c r="B191" i="42"/>
  <c r="B192" i="42"/>
  <c r="B193" i="42"/>
  <c r="B194" i="42"/>
  <c r="B195" i="42"/>
  <c r="B196" i="42"/>
  <c r="B197" i="42"/>
  <c r="B198" i="42"/>
  <c r="B199" i="42"/>
  <c r="B200" i="42"/>
  <c r="B201" i="42"/>
  <c r="B202" i="42"/>
  <c r="B203" i="42"/>
  <c r="B204" i="42"/>
  <c r="B205" i="42"/>
  <c r="B206" i="42"/>
  <c r="B207" i="42"/>
  <c r="B208" i="42"/>
  <c r="B209" i="42"/>
  <c r="B210" i="42"/>
  <c r="B211" i="42"/>
  <c r="B212" i="42"/>
  <c r="B213" i="42"/>
  <c r="B214" i="42"/>
  <c r="B215" i="42"/>
  <c r="B216" i="42"/>
  <c r="B217" i="42"/>
  <c r="B218" i="42"/>
  <c r="B219" i="42"/>
  <c r="B220" i="42"/>
  <c r="B221" i="42"/>
  <c r="B222" i="42"/>
  <c r="B223" i="42"/>
  <c r="B224" i="42"/>
  <c r="B225" i="42"/>
  <c r="B226" i="42"/>
  <c r="B227" i="42"/>
  <c r="B228" i="42"/>
  <c r="B229" i="42"/>
  <c r="B230" i="42"/>
  <c r="B231" i="42"/>
  <c r="B232" i="42"/>
  <c r="B233" i="42"/>
  <c r="B234" i="42"/>
  <c r="B235" i="42"/>
  <c r="B236" i="42"/>
  <c r="B237" i="42"/>
  <c r="B238" i="42"/>
  <c r="B239" i="42"/>
  <c r="B240" i="42"/>
  <c r="B241" i="42"/>
  <c r="B242" i="42"/>
  <c r="B243" i="42"/>
  <c r="B244" i="42"/>
  <c r="B245" i="42"/>
  <c r="B246" i="42"/>
  <c r="B247" i="42"/>
  <c r="B248" i="42"/>
  <c r="B249" i="42"/>
  <c r="B250" i="42"/>
  <c r="B251" i="42"/>
  <c r="B252" i="42"/>
  <c r="B253" i="42"/>
  <c r="B254" i="42"/>
  <c r="B255" i="42"/>
  <c r="B256" i="42"/>
  <c r="B257" i="42"/>
  <c r="B258" i="42"/>
  <c r="B259" i="42"/>
  <c r="B260" i="42"/>
  <c r="B261" i="42"/>
  <c r="B262" i="42"/>
  <c r="B263" i="42"/>
  <c r="B264" i="42"/>
  <c r="B265" i="42"/>
  <c r="B266" i="42"/>
  <c r="B267" i="42"/>
  <c r="B268" i="42"/>
  <c r="B269" i="42"/>
  <c r="B270" i="42"/>
  <c r="B271" i="42"/>
  <c r="B272" i="42"/>
  <c r="B273" i="42"/>
  <c r="B274" i="42"/>
  <c r="B275" i="42"/>
  <c r="B276" i="42"/>
  <c r="B277" i="42"/>
  <c r="B278" i="42"/>
  <c r="B279" i="42"/>
  <c r="B280" i="42"/>
  <c r="B281" i="42"/>
  <c r="B282" i="42"/>
  <c r="B283" i="42"/>
  <c r="B284" i="42"/>
  <c r="B285" i="42"/>
  <c r="B286" i="42"/>
  <c r="B287" i="42"/>
  <c r="B288" i="42"/>
  <c r="B289" i="42"/>
  <c r="B290" i="42"/>
  <c r="B291" i="42"/>
  <c r="B292" i="42"/>
  <c r="B293" i="42"/>
  <c r="B294" i="42"/>
  <c r="B295" i="42"/>
  <c r="B296" i="42"/>
  <c r="B297" i="42"/>
  <c r="B298" i="42"/>
  <c r="B299" i="42"/>
  <c r="B300" i="42"/>
  <c r="B301" i="42"/>
  <c r="B302" i="42"/>
  <c r="B303" i="42"/>
  <c r="B304" i="42"/>
  <c r="B305" i="42"/>
  <c r="B306" i="42"/>
  <c r="B307" i="42"/>
  <c r="B308" i="42"/>
  <c r="B309" i="42"/>
  <c r="B310" i="42"/>
  <c r="B311" i="42"/>
  <c r="B312" i="42"/>
  <c r="B313" i="42"/>
  <c r="B314" i="42"/>
  <c r="B315" i="42"/>
  <c r="B316" i="42"/>
  <c r="B317" i="42"/>
  <c r="B318" i="42"/>
  <c r="B319" i="42"/>
  <c r="B320" i="42"/>
  <c r="B321" i="42"/>
  <c r="B322" i="42"/>
  <c r="B323" i="42"/>
  <c r="B324" i="42"/>
  <c r="B325" i="42"/>
  <c r="B326" i="42"/>
  <c r="B327" i="42"/>
  <c r="B328" i="42"/>
  <c r="B329" i="42"/>
  <c r="B330" i="42"/>
  <c r="B331" i="42"/>
  <c r="B332" i="42"/>
  <c r="B333" i="42"/>
  <c r="B334" i="42"/>
  <c r="B335" i="42"/>
  <c r="B336" i="42"/>
  <c r="B337" i="42"/>
  <c r="B338" i="42"/>
  <c r="B339" i="42"/>
  <c r="B340" i="42"/>
  <c r="B341" i="42"/>
  <c r="B342" i="42"/>
  <c r="B343" i="42"/>
  <c r="B344" i="42"/>
  <c r="B345" i="42"/>
  <c r="B346" i="42"/>
  <c r="B347" i="42"/>
  <c r="B348" i="42"/>
  <c r="B349" i="42"/>
  <c r="B350" i="42"/>
  <c r="B351" i="42"/>
  <c r="B352" i="42"/>
  <c r="B353" i="42"/>
  <c r="B354" i="42"/>
  <c r="B355" i="42"/>
  <c r="B356" i="42"/>
  <c r="B357" i="42"/>
  <c r="B358" i="42"/>
  <c r="B359" i="42"/>
  <c r="B360" i="42"/>
  <c r="B361" i="42"/>
  <c r="B362" i="42"/>
  <c r="B363" i="42"/>
  <c r="B364" i="42"/>
  <c r="B365" i="42"/>
  <c r="B366" i="42"/>
  <c r="B367" i="42"/>
  <c r="B368" i="42"/>
  <c r="B369" i="42"/>
  <c r="B370" i="42"/>
  <c r="B371" i="42"/>
  <c r="B372" i="42"/>
  <c r="B373" i="42"/>
  <c r="B374" i="42"/>
  <c r="B375" i="42"/>
  <c r="B376" i="42"/>
  <c r="B377" i="42"/>
  <c r="B378" i="42"/>
  <c r="B379" i="42"/>
  <c r="B380" i="42"/>
  <c r="B381" i="42"/>
  <c r="B382" i="42"/>
  <c r="B383" i="42"/>
  <c r="B384" i="42"/>
  <c r="B385" i="42"/>
  <c r="B386" i="42"/>
  <c r="B387" i="42"/>
  <c r="B388" i="42"/>
  <c r="B389" i="42"/>
  <c r="B390" i="42"/>
  <c r="B391" i="42"/>
  <c r="B392" i="42"/>
  <c r="B393" i="42"/>
  <c r="B394" i="42"/>
  <c r="B395" i="42"/>
  <c r="B396" i="42"/>
  <c r="B397" i="42"/>
  <c r="B398" i="42"/>
  <c r="B399" i="42"/>
  <c r="B400" i="42"/>
  <c r="B401" i="42"/>
  <c r="B402" i="42"/>
  <c r="B403" i="42"/>
  <c r="B404" i="42"/>
  <c r="B405" i="42"/>
  <c r="B406" i="42"/>
  <c r="B407" i="42"/>
  <c r="B408" i="42"/>
  <c r="B409" i="42"/>
  <c r="B410" i="42"/>
  <c r="B411" i="42"/>
  <c r="B412" i="42"/>
  <c r="B413" i="42"/>
  <c r="B414" i="42"/>
  <c r="B415" i="42"/>
  <c r="B416" i="42"/>
  <c r="B417" i="42"/>
  <c r="B418" i="42"/>
  <c r="B419" i="42"/>
  <c r="B420" i="42"/>
  <c r="B421" i="42"/>
  <c r="B422" i="42"/>
  <c r="B423" i="42"/>
  <c r="B424" i="42"/>
  <c r="B425" i="42"/>
  <c r="B426" i="42"/>
  <c r="B427" i="42"/>
  <c r="B428" i="42"/>
  <c r="B429" i="42"/>
  <c r="B430" i="42"/>
  <c r="B431" i="42"/>
  <c r="B432" i="42"/>
  <c r="B433" i="42"/>
  <c r="B434" i="42"/>
  <c r="B435" i="42"/>
  <c r="B436" i="42"/>
  <c r="B437" i="42"/>
  <c r="B438" i="42"/>
  <c r="B439" i="42"/>
  <c r="B440" i="42"/>
  <c r="B441" i="42"/>
  <c r="B442" i="42"/>
  <c r="B443" i="42"/>
  <c r="B444" i="42"/>
  <c r="B445" i="42"/>
  <c r="B446" i="42"/>
  <c r="B447" i="42"/>
  <c r="B448" i="42"/>
  <c r="B449" i="42"/>
  <c r="B450" i="42"/>
  <c r="B451" i="42"/>
  <c r="B452" i="42"/>
  <c r="B453" i="42"/>
  <c r="B454" i="42"/>
  <c r="B455" i="42"/>
  <c r="B456" i="42"/>
  <c r="B457" i="42"/>
  <c r="B458" i="42"/>
  <c r="B459" i="42"/>
  <c r="B460" i="42"/>
  <c r="B461" i="42"/>
  <c r="B462" i="42"/>
  <c r="B463" i="42"/>
  <c r="B464" i="42"/>
  <c r="B465" i="42"/>
  <c r="B466" i="42"/>
  <c r="B467" i="42"/>
  <c r="B468" i="42"/>
  <c r="B469" i="42"/>
  <c r="B470" i="42"/>
  <c r="B471" i="42"/>
  <c r="B472" i="42"/>
  <c r="B473" i="42"/>
  <c r="B474" i="42"/>
  <c r="B475" i="42"/>
  <c r="B476" i="42"/>
  <c r="B477" i="42"/>
  <c r="B478" i="42"/>
  <c r="B479" i="42"/>
  <c r="B480" i="42"/>
  <c r="B481" i="42"/>
  <c r="B482" i="42"/>
  <c r="B483" i="42"/>
  <c r="B484" i="42"/>
  <c r="B485" i="42"/>
  <c r="B486" i="42"/>
  <c r="B487" i="42"/>
  <c r="B488" i="42"/>
  <c r="B489" i="42"/>
  <c r="B490" i="42"/>
  <c r="B491" i="42"/>
  <c r="B492" i="42"/>
  <c r="B493" i="42"/>
  <c r="B494" i="42"/>
  <c r="B495" i="42"/>
  <c r="B496" i="42"/>
  <c r="B497" i="42"/>
  <c r="B498" i="42"/>
  <c r="B499" i="42"/>
  <c r="B500" i="42"/>
  <c r="B501" i="42"/>
  <c r="B502" i="42"/>
  <c r="B503" i="42"/>
  <c r="B504" i="42"/>
  <c r="B505" i="42"/>
  <c r="B506" i="42"/>
  <c r="B507" i="42"/>
  <c r="B508" i="42"/>
  <c r="B509" i="42"/>
  <c r="B510" i="42"/>
  <c r="B511" i="42"/>
  <c r="B512" i="42"/>
  <c r="B513" i="42"/>
  <c r="B514" i="42"/>
  <c r="B515" i="42"/>
  <c r="B516" i="42"/>
  <c r="B517" i="42"/>
  <c r="B518" i="42"/>
  <c r="B519" i="42"/>
  <c r="B520" i="42"/>
  <c r="B521" i="42"/>
  <c r="B522" i="42"/>
  <c r="B523" i="42"/>
  <c r="B524" i="42"/>
  <c r="B525" i="42"/>
  <c r="B526" i="42"/>
  <c r="B527" i="42"/>
  <c r="B528" i="42"/>
  <c r="B529" i="42"/>
  <c r="B530" i="42"/>
  <c r="B531" i="42"/>
  <c r="B532" i="42"/>
  <c r="B533" i="42"/>
  <c r="B534" i="42"/>
  <c r="B535" i="42"/>
  <c r="B536" i="42"/>
  <c r="B537" i="42"/>
  <c r="B538" i="42"/>
  <c r="B539" i="42"/>
  <c r="B540" i="42"/>
  <c r="B541" i="42"/>
  <c r="B542" i="42"/>
  <c r="B543" i="42"/>
  <c r="B544" i="42"/>
  <c r="B545" i="42"/>
  <c r="B546" i="42"/>
  <c r="B547" i="42"/>
  <c r="B548" i="42"/>
  <c r="B549" i="42"/>
  <c r="B550" i="42"/>
  <c r="B551" i="42"/>
  <c r="B552" i="42"/>
  <c r="B553" i="42"/>
  <c r="B554" i="42"/>
  <c r="B555" i="42"/>
  <c r="B556" i="42"/>
  <c r="B557" i="42"/>
  <c r="B558" i="42"/>
  <c r="B559" i="42"/>
  <c r="B560" i="42"/>
  <c r="B561" i="42"/>
  <c r="B562" i="42"/>
  <c r="B563" i="42"/>
  <c r="B564" i="42"/>
  <c r="B565" i="42"/>
  <c r="B566" i="42"/>
  <c r="B567" i="42"/>
  <c r="B568" i="42"/>
  <c r="B569" i="42"/>
  <c r="B570" i="42"/>
  <c r="B571" i="42"/>
  <c r="B572" i="42"/>
  <c r="B573" i="42"/>
  <c r="B574" i="42"/>
  <c r="B575" i="42"/>
  <c r="B576" i="42"/>
  <c r="B577" i="42"/>
  <c r="B578" i="42"/>
  <c r="B579" i="42"/>
  <c r="B580" i="42"/>
  <c r="B581" i="42"/>
  <c r="B582" i="42"/>
  <c r="B583" i="42"/>
  <c r="B584" i="42"/>
  <c r="B585" i="42"/>
  <c r="B586" i="42"/>
  <c r="B587" i="42"/>
  <c r="B588" i="42"/>
  <c r="B589" i="42"/>
  <c r="B590" i="42"/>
  <c r="B591" i="42"/>
  <c r="B592" i="42"/>
  <c r="B593" i="42"/>
  <c r="B594" i="42"/>
  <c r="B595" i="42"/>
  <c r="B596" i="42"/>
  <c r="B597" i="42"/>
  <c r="B598" i="42"/>
  <c r="B599" i="42"/>
  <c r="B600" i="42"/>
  <c r="B601" i="42"/>
  <c r="B602" i="42"/>
  <c r="B603" i="42"/>
  <c r="B604" i="42"/>
  <c r="B605" i="42"/>
  <c r="B606" i="42"/>
  <c r="B607" i="42"/>
  <c r="B608" i="42"/>
  <c r="B609" i="42"/>
  <c r="B610" i="42"/>
  <c r="B611" i="42"/>
  <c r="B612" i="42"/>
  <c r="B613" i="42"/>
  <c r="B614" i="42"/>
  <c r="B615" i="42"/>
  <c r="B616" i="42"/>
  <c r="B617" i="42"/>
  <c r="B618" i="42"/>
  <c r="B619" i="42"/>
  <c r="B620" i="42"/>
  <c r="B621" i="42"/>
  <c r="B622" i="42"/>
  <c r="B623" i="42"/>
  <c r="B624" i="42"/>
  <c r="B625" i="42"/>
  <c r="B626" i="42"/>
  <c r="B627" i="42"/>
  <c r="B628" i="42"/>
  <c r="B629" i="42"/>
  <c r="B130" i="42"/>
  <c r="B128" i="42"/>
  <c r="B127" i="42"/>
  <c r="B126" i="42"/>
  <c r="B125" i="42"/>
  <c r="B124" i="42"/>
  <c r="B123" i="42"/>
  <c r="B122" i="42"/>
  <c r="B121" i="42"/>
  <c r="B120" i="42"/>
  <c r="B119" i="42"/>
  <c r="B118" i="42"/>
  <c r="B117" i="42"/>
  <c r="B116" i="42"/>
  <c r="B115" i="42"/>
  <c r="B114" i="42"/>
  <c r="B113" i="42"/>
  <c r="B112" i="42"/>
  <c r="B111" i="42"/>
  <c r="B110" i="42"/>
  <c r="B109" i="42"/>
  <c r="B108" i="42"/>
  <c r="B107" i="42"/>
  <c r="B106" i="42"/>
  <c r="B105" i="42"/>
  <c r="B104" i="42"/>
  <c r="B103" i="42"/>
  <c r="B102" i="42"/>
  <c r="B101" i="42"/>
  <c r="B100" i="42"/>
  <c r="B99" i="42"/>
  <c r="B98" i="42"/>
  <c r="B97" i="42"/>
  <c r="B96" i="42"/>
  <c r="B95" i="42"/>
  <c r="B94" i="42"/>
  <c r="B93" i="42"/>
  <c r="B92" i="42"/>
  <c r="B91" i="42"/>
  <c r="B90" i="42"/>
  <c r="B89" i="42"/>
  <c r="B88" i="42"/>
  <c r="B87" i="42"/>
  <c r="B86" i="42"/>
  <c r="B85" i="42"/>
  <c r="B84" i="42"/>
  <c r="B83" i="42"/>
  <c r="B82" i="42"/>
  <c r="B81" i="42"/>
  <c r="B80" i="42"/>
  <c r="B79" i="42"/>
  <c r="B78" i="42"/>
  <c r="B77" i="42"/>
  <c r="B76" i="42"/>
  <c r="B75" i="42"/>
  <c r="B74" i="42"/>
  <c r="B73" i="42"/>
  <c r="B72" i="42"/>
  <c r="B71" i="42"/>
  <c r="B70" i="42"/>
  <c r="B69" i="42"/>
  <c r="B68" i="42"/>
  <c r="B67" i="42"/>
  <c r="B66" i="42"/>
  <c r="B65" i="42"/>
  <c r="B64" i="42"/>
  <c r="B63" i="42"/>
  <c r="B62" i="42"/>
  <c r="B61" i="42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B4" i="42"/>
  <c r="B3" i="42"/>
  <c r="B129" i="42"/>
  <c r="E4" i="43" a="1"/>
  <c r="N13" i="43" l="1"/>
  <c r="F13" i="43"/>
  <c r="H12" i="43"/>
  <c r="J11" i="43"/>
  <c r="L10" i="43"/>
  <c r="N9" i="43"/>
  <c r="F9" i="43"/>
  <c r="H8" i="43"/>
  <c r="J7" i="43"/>
  <c r="L6" i="43"/>
  <c r="N5" i="43"/>
  <c r="F5" i="43"/>
  <c r="H4" i="43"/>
  <c r="M13" i="43"/>
  <c r="E13" i="43"/>
  <c r="G12" i="43"/>
  <c r="K10" i="43"/>
  <c r="M9" i="43"/>
  <c r="E9" i="43"/>
  <c r="G8" i="43"/>
  <c r="I7" i="43"/>
  <c r="K6" i="43"/>
  <c r="M5" i="43"/>
  <c r="E5" i="43"/>
  <c r="G4" i="43"/>
  <c r="I11" i="43"/>
  <c r="L13" i="43"/>
  <c r="N12" i="43"/>
  <c r="F12" i="43"/>
  <c r="H11" i="43"/>
  <c r="J10" i="43"/>
  <c r="L9" i="43"/>
  <c r="N8" i="43"/>
  <c r="F8" i="43"/>
  <c r="H7" i="43"/>
  <c r="J6" i="43"/>
  <c r="L5" i="43"/>
  <c r="N4" i="43"/>
  <c r="F4" i="43"/>
  <c r="K13" i="43"/>
  <c r="M12" i="43"/>
  <c r="E12" i="43"/>
  <c r="G11" i="43"/>
  <c r="I10" i="43"/>
  <c r="K9" i="43"/>
  <c r="M8" i="43"/>
  <c r="E8" i="43"/>
  <c r="G7" i="43"/>
  <c r="I6" i="43"/>
  <c r="K5" i="43"/>
  <c r="M4" i="43"/>
  <c r="E4" i="43"/>
  <c r="J13" i="43"/>
  <c r="L12" i="43"/>
  <c r="N11" i="43"/>
  <c r="F11" i="43"/>
  <c r="H10" i="43"/>
  <c r="J9" i="43"/>
  <c r="L8" i="43"/>
  <c r="N7" i="43"/>
  <c r="F7" i="43"/>
  <c r="H6" i="43"/>
  <c r="J5" i="43"/>
  <c r="L4" i="43"/>
  <c r="I13" i="43"/>
  <c r="K12" i="43"/>
  <c r="M11" i="43"/>
  <c r="E11" i="43"/>
  <c r="G10" i="43"/>
  <c r="I9" i="43"/>
  <c r="K8" i="43"/>
  <c r="M7" i="43"/>
  <c r="E7" i="43"/>
  <c r="G6" i="43"/>
  <c r="I5" i="43"/>
  <c r="K4" i="43"/>
  <c r="H13" i="43"/>
  <c r="J12" i="43"/>
  <c r="L11" i="43"/>
  <c r="N10" i="43"/>
  <c r="F10" i="43"/>
  <c r="H9" i="43"/>
  <c r="J8" i="43"/>
  <c r="L7" i="43"/>
  <c r="N6" i="43"/>
  <c r="F6" i="43"/>
  <c r="H5" i="43"/>
  <c r="J4" i="43"/>
  <c r="G13" i="43"/>
  <c r="I12" i="43"/>
  <c r="K11" i="43"/>
  <c r="M10" i="43"/>
  <c r="E10" i="43"/>
  <c r="G9" i="43"/>
  <c r="I8" i="43"/>
  <c r="K7" i="43"/>
  <c r="M6" i="43"/>
  <c r="E6" i="43"/>
  <c r="G5" i="43"/>
  <c r="I4" i="43"/>
  <c r="K3" i="16" a="1"/>
  <c r="K3" i="16" s="1"/>
  <c r="D3" i="15" a="1"/>
  <c r="D3" i="15" s="1"/>
  <c r="G8" i="4"/>
  <c r="C3" i="4"/>
  <c r="D3" i="4" l="1"/>
  <c r="C10" i="4"/>
  <c r="C11" i="4" l="1"/>
  <c r="F6" i="4"/>
  <c r="G6" i="4"/>
  <c r="H6" i="4"/>
  <c r="J6" i="4"/>
  <c r="F7" i="4"/>
  <c r="J7" i="4"/>
  <c r="J8" i="4"/>
  <c r="I208" i="16" a="1"/>
  <c r="I167" i="16" a="1"/>
  <c r="I163" i="16" a="1"/>
  <c r="I185" i="16" a="1"/>
  <c r="I160" i="16" a="1"/>
  <c r="I204" i="16" a="1"/>
  <c r="I159" i="16" a="1"/>
  <c r="I171" i="16" a="1"/>
  <c r="I169" i="16" a="1"/>
  <c r="I170" i="16" a="1"/>
  <c r="I206" i="16" a="1"/>
  <c r="I161" i="16" a="1"/>
  <c r="I187" i="16" a="1"/>
  <c r="I192" i="16" a="1"/>
  <c r="I199" i="16" a="1"/>
  <c r="I162" i="16" a="1"/>
  <c r="I184" i="16" a="1"/>
  <c r="I172" i="16" a="1"/>
  <c r="I177" i="16" a="1"/>
  <c r="I202" i="16" a="1"/>
  <c r="I174" i="16" a="1"/>
  <c r="I195" i="16" a="1"/>
  <c r="I180" i="16" a="1"/>
  <c r="I198" i="16" a="1"/>
  <c r="I205" i="16" a="1"/>
  <c r="I183" i="16" a="1"/>
  <c r="I200" i="16" a="1"/>
  <c r="I193" i="16" a="1"/>
  <c r="I182" i="16" a="1"/>
  <c r="I197" i="16" a="1"/>
  <c r="I189" i="16" a="1"/>
  <c r="I173" i="16" a="1"/>
  <c r="I166" i="16" a="1"/>
  <c r="I186" i="16" a="1"/>
  <c r="I190" i="16" a="1"/>
  <c r="I159" i="16" l="1"/>
  <c r="I160" i="16"/>
  <c r="I161" i="16"/>
  <c r="I162" i="16"/>
  <c r="I163" i="16"/>
  <c r="I166" i="16"/>
  <c r="I167" i="16"/>
  <c r="I169" i="16"/>
  <c r="I170" i="16"/>
  <c r="I171" i="16"/>
  <c r="I172" i="16"/>
  <c r="I173" i="16"/>
  <c r="I174" i="16"/>
  <c r="I177" i="16"/>
  <c r="I180" i="16"/>
  <c r="I182" i="16"/>
  <c r="I183" i="16"/>
  <c r="I184" i="16"/>
  <c r="I185" i="16"/>
  <c r="I186" i="16"/>
  <c r="I187" i="16"/>
  <c r="I189" i="16"/>
  <c r="I190" i="16"/>
  <c r="I192" i="16"/>
  <c r="I193" i="16"/>
  <c r="I195" i="16"/>
  <c r="I197" i="16"/>
  <c r="I198" i="16"/>
  <c r="I199" i="16"/>
  <c r="I200" i="16"/>
  <c r="I202" i="16"/>
  <c r="I204" i="16"/>
  <c r="I205" i="16"/>
  <c r="I206" i="16"/>
  <c r="I208" i="16"/>
  <c r="I203" i="16" a="1"/>
  <c r="I164" i="16" a="1"/>
  <c r="I165" i="16" a="1"/>
  <c r="I181" i="16" a="1"/>
  <c r="I188" i="16" a="1"/>
  <c r="I178" i="16" a="1"/>
  <c r="I207" i="16" a="1"/>
  <c r="I191" i="16" a="1"/>
  <c r="I196" i="16" a="1"/>
  <c r="I176" i="16" a="1"/>
  <c r="I194" i="16" a="1"/>
  <c r="I175" i="16" a="1"/>
  <c r="I179" i="16" a="1"/>
  <c r="I201" i="16" a="1"/>
  <c r="I168" i="16" a="1"/>
  <c r="I168" i="16" l="1"/>
  <c r="I201" i="16"/>
  <c r="I179" i="16"/>
  <c r="I175" i="16"/>
  <c r="I194" i="16"/>
  <c r="I176" i="16"/>
  <c r="I196" i="16"/>
  <c r="I207" i="16"/>
  <c r="I178" i="16"/>
  <c r="I181" i="16"/>
  <c r="I165" i="16"/>
  <c r="I164" i="16"/>
  <c r="I203" i="16"/>
  <c r="I191" i="16"/>
  <c r="I188" i="16"/>
  <c r="C79" i="40"/>
  <c r="C94" i="40" a="1"/>
  <c r="C94" i="40" s="1"/>
  <c r="C11" i="40"/>
  <c r="G46" i="4" a="1"/>
  <c r="H47" i="4" a="1"/>
  <c r="D47" i="4" a="1"/>
  <c r="F46" i="4" a="1"/>
  <c r="D46" i="4" a="1"/>
  <c r="D55" i="4" a="1"/>
  <c r="C47" i="4" a="1"/>
  <c r="C46" i="4" a="1"/>
  <c r="H46" i="4" a="1"/>
  <c r="F47" i="4" a="1"/>
  <c r="G47" i="4" a="1"/>
  <c r="D55" i="4" l="1"/>
  <c r="D63" i="4"/>
  <c r="D64" i="4"/>
  <c r="D60" i="4"/>
  <c r="D56" i="4"/>
  <c r="D57" i="4"/>
  <c r="D65" i="4"/>
  <c r="D59" i="4"/>
  <c r="D61" i="4"/>
  <c r="D62" i="4"/>
  <c r="D58" i="4"/>
  <c r="F47" i="4"/>
  <c r="H47" i="4"/>
  <c r="C47" i="4"/>
  <c r="G47" i="4"/>
  <c r="D47" i="4"/>
  <c r="G46" i="4"/>
  <c r="D46" i="4"/>
  <c r="H46" i="4"/>
  <c r="F46" i="4"/>
  <c r="C46" i="4"/>
  <c r="E35" i="14"/>
  <c r="F35" i="14" s="1"/>
  <c r="E40" i="14" a="1"/>
  <c r="E40" i="14" l="1"/>
  <c r="M40" i="14"/>
  <c r="K41" i="14"/>
  <c r="I42" i="14"/>
  <c r="G43" i="14"/>
  <c r="E44" i="14"/>
  <c r="M44" i="14"/>
  <c r="K45" i="14"/>
  <c r="I46" i="14"/>
  <c r="G47" i="14"/>
  <c r="E48" i="14"/>
  <c r="M48" i="14"/>
  <c r="K49" i="14"/>
  <c r="F40" i="14"/>
  <c r="N40" i="14"/>
  <c r="L41" i="14"/>
  <c r="J42" i="14"/>
  <c r="H43" i="14"/>
  <c r="F44" i="14"/>
  <c r="N44" i="14"/>
  <c r="L45" i="14"/>
  <c r="J46" i="14"/>
  <c r="H47" i="14"/>
  <c r="F48" i="14"/>
  <c r="N48" i="14"/>
  <c r="L49" i="14"/>
  <c r="I41" i="14"/>
  <c r="E47" i="14"/>
  <c r="L40" i="14"/>
  <c r="J45" i="14"/>
  <c r="G40" i="14"/>
  <c r="E41" i="14"/>
  <c r="M41" i="14"/>
  <c r="K42" i="14"/>
  <c r="I43" i="14"/>
  <c r="G44" i="14"/>
  <c r="E45" i="14"/>
  <c r="M45" i="14"/>
  <c r="K46" i="14"/>
  <c r="I47" i="14"/>
  <c r="G48" i="14"/>
  <c r="E49" i="14"/>
  <c r="M49" i="14"/>
  <c r="J47" i="14"/>
  <c r="N49" i="14"/>
  <c r="E42" i="14"/>
  <c r="G45" i="14"/>
  <c r="K47" i="14"/>
  <c r="G49" i="14"/>
  <c r="F42" i="14"/>
  <c r="H45" i="14"/>
  <c r="J48" i="14"/>
  <c r="K40" i="14"/>
  <c r="I45" i="14"/>
  <c r="I49" i="14"/>
  <c r="F43" i="14"/>
  <c r="H46" i="14"/>
  <c r="L48" i="14"/>
  <c r="H40" i="14"/>
  <c r="F41" i="14"/>
  <c r="N41" i="14"/>
  <c r="L42" i="14"/>
  <c r="J43" i="14"/>
  <c r="H44" i="14"/>
  <c r="F45" i="14"/>
  <c r="N45" i="14"/>
  <c r="L46" i="14"/>
  <c r="H48" i="14"/>
  <c r="F49" i="14"/>
  <c r="M42" i="14"/>
  <c r="I44" i="14"/>
  <c r="M46" i="14"/>
  <c r="I48" i="14"/>
  <c r="H41" i="14"/>
  <c r="J44" i="14"/>
  <c r="L47" i="14"/>
  <c r="G42" i="14"/>
  <c r="K44" i="14"/>
  <c r="K48" i="14"/>
  <c r="H42" i="14"/>
  <c r="L44" i="14"/>
  <c r="N47" i="14"/>
  <c r="I40" i="14"/>
  <c r="G41" i="14"/>
  <c r="K43" i="14"/>
  <c r="E46" i="14"/>
  <c r="L43" i="14"/>
  <c r="N46" i="14"/>
  <c r="E43" i="14"/>
  <c r="M47" i="14"/>
  <c r="J41" i="14"/>
  <c r="N43" i="14"/>
  <c r="F47" i="14"/>
  <c r="J49" i="14"/>
  <c r="J40" i="14"/>
  <c r="N42" i="14"/>
  <c r="F46" i="14"/>
  <c r="H49" i="14"/>
  <c r="M43" i="14"/>
  <c r="G46" i="14"/>
  <c r="J3" i="14"/>
  <c r="F64" i="14"/>
  <c r="G64" i="14" s="1"/>
  <c r="E9" i="14" a="1"/>
  <c r="E69" i="14" a="1"/>
  <c r="E23" i="14" a="1"/>
  <c r="G75" i="14" l="1"/>
  <c r="H74" i="14"/>
  <c r="H75" i="14"/>
  <c r="F76" i="14"/>
  <c r="G70" i="14"/>
  <c r="F77" i="14"/>
  <c r="G72" i="14"/>
  <c r="F75" i="14"/>
  <c r="H78" i="14"/>
  <c r="F74" i="14"/>
  <c r="E78" i="14"/>
  <c r="G77" i="14"/>
  <c r="E69" i="14"/>
  <c r="H77" i="14"/>
  <c r="G76" i="14"/>
  <c r="E71" i="14"/>
  <c r="E77" i="14"/>
  <c r="F78" i="14"/>
  <c r="F73" i="14"/>
  <c r="G73" i="14"/>
  <c r="H73" i="14"/>
  <c r="F72" i="14"/>
  <c r="F79" i="14"/>
  <c r="G79" i="14"/>
  <c r="E75" i="14"/>
  <c r="H79" i="14"/>
  <c r="H70" i="14"/>
  <c r="G74" i="14"/>
  <c r="E74" i="14"/>
  <c r="E73" i="14"/>
  <c r="H71" i="14"/>
  <c r="F70" i="14"/>
  <c r="E79" i="14"/>
  <c r="E72" i="14"/>
  <c r="F69" i="14"/>
  <c r="E70" i="14"/>
  <c r="H76" i="14"/>
  <c r="H72" i="14"/>
  <c r="E76" i="14"/>
  <c r="G69" i="14"/>
  <c r="H69" i="14"/>
  <c r="G71" i="14"/>
  <c r="G78" i="14"/>
  <c r="F71" i="14"/>
  <c r="G23" i="14"/>
  <c r="E24" i="14"/>
  <c r="M24" i="14"/>
  <c r="K25" i="14"/>
  <c r="I26" i="14"/>
  <c r="G27" i="14"/>
  <c r="E28" i="14"/>
  <c r="M28" i="14"/>
  <c r="K29" i="14"/>
  <c r="I30" i="14"/>
  <c r="G31" i="14"/>
  <c r="E32" i="14"/>
  <c r="M32" i="14"/>
  <c r="G24" i="14"/>
  <c r="K26" i="14"/>
  <c r="G28" i="14"/>
  <c r="M29" i="14"/>
  <c r="I31" i="14"/>
  <c r="M30" i="14"/>
  <c r="H23" i="14"/>
  <c r="F24" i="14"/>
  <c r="N24" i="14"/>
  <c r="L25" i="14"/>
  <c r="J26" i="14"/>
  <c r="H27" i="14"/>
  <c r="F28" i="14"/>
  <c r="N28" i="14"/>
  <c r="L29" i="14"/>
  <c r="J30" i="14"/>
  <c r="H31" i="14"/>
  <c r="F32" i="14"/>
  <c r="N32" i="14"/>
  <c r="I23" i="14"/>
  <c r="E25" i="14"/>
  <c r="M25" i="14"/>
  <c r="I27" i="14"/>
  <c r="E29" i="14"/>
  <c r="K30" i="14"/>
  <c r="G32" i="14"/>
  <c r="K31" i="14"/>
  <c r="L23" i="14"/>
  <c r="F26" i="14"/>
  <c r="L27" i="14"/>
  <c r="J28" i="14"/>
  <c r="F30" i="14"/>
  <c r="L31" i="14"/>
  <c r="M23" i="14"/>
  <c r="K24" i="14"/>
  <c r="G26" i="14"/>
  <c r="M27" i="14"/>
  <c r="I29" i="14"/>
  <c r="E31" i="14"/>
  <c r="K32" i="14"/>
  <c r="N23" i="14"/>
  <c r="J25" i="14"/>
  <c r="F27" i="14"/>
  <c r="L28" i="14"/>
  <c r="H30" i="14"/>
  <c r="N31" i="14"/>
  <c r="J23" i="14"/>
  <c r="H24" i="14"/>
  <c r="F25" i="14"/>
  <c r="N25" i="14"/>
  <c r="L26" i="14"/>
  <c r="J27" i="14"/>
  <c r="H28" i="14"/>
  <c r="F29" i="14"/>
  <c r="N29" i="14"/>
  <c r="L30" i="14"/>
  <c r="J31" i="14"/>
  <c r="H32" i="14"/>
  <c r="K23" i="14"/>
  <c r="I24" i="14"/>
  <c r="G25" i="14"/>
  <c r="E26" i="14"/>
  <c r="M26" i="14"/>
  <c r="K27" i="14"/>
  <c r="I28" i="14"/>
  <c r="G29" i="14"/>
  <c r="E30" i="14"/>
  <c r="I32" i="14"/>
  <c r="J24" i="14"/>
  <c r="H25" i="14"/>
  <c r="N26" i="14"/>
  <c r="H29" i="14"/>
  <c r="N30" i="14"/>
  <c r="J32" i="14"/>
  <c r="E23" i="14"/>
  <c r="I25" i="14"/>
  <c r="E27" i="14"/>
  <c r="K28" i="14"/>
  <c r="G30" i="14"/>
  <c r="M31" i="14"/>
  <c r="F23" i="14"/>
  <c r="L24" i="14"/>
  <c r="H26" i="14"/>
  <c r="N27" i="14"/>
  <c r="J29" i="14"/>
  <c r="F31" i="14"/>
  <c r="L32" i="14"/>
  <c r="G9" i="14"/>
  <c r="E10" i="14"/>
  <c r="M10" i="14"/>
  <c r="K11" i="14"/>
  <c r="I12" i="14"/>
  <c r="G13" i="14"/>
  <c r="E14" i="14"/>
  <c r="M14" i="14"/>
  <c r="K15" i="14"/>
  <c r="I16" i="14"/>
  <c r="G17" i="14"/>
  <c r="E18" i="14"/>
  <c r="M18" i="14"/>
  <c r="N18" i="14"/>
  <c r="I9" i="14"/>
  <c r="E11" i="14"/>
  <c r="K12" i="14"/>
  <c r="G14" i="14"/>
  <c r="M15" i="14"/>
  <c r="I17" i="14"/>
  <c r="I10" i="14"/>
  <c r="M12" i="14"/>
  <c r="E16" i="14"/>
  <c r="I18" i="14"/>
  <c r="L9" i="14"/>
  <c r="H11" i="14"/>
  <c r="F12" i="14"/>
  <c r="L13" i="14"/>
  <c r="H15" i="14"/>
  <c r="N16" i="14"/>
  <c r="J18" i="14"/>
  <c r="M9" i="14"/>
  <c r="K10" i="14"/>
  <c r="I11" i="14"/>
  <c r="E13" i="14"/>
  <c r="M13" i="14"/>
  <c r="I15" i="14"/>
  <c r="E17" i="14"/>
  <c r="M17" i="14"/>
  <c r="F9" i="14"/>
  <c r="L10" i="14"/>
  <c r="H12" i="14"/>
  <c r="N13" i="14"/>
  <c r="L14" i="14"/>
  <c r="H16" i="14"/>
  <c r="N17" i="14"/>
  <c r="L18" i="14"/>
  <c r="H9" i="14"/>
  <c r="F10" i="14"/>
  <c r="N10" i="14"/>
  <c r="L11" i="14"/>
  <c r="J12" i="14"/>
  <c r="H13" i="14"/>
  <c r="F14" i="14"/>
  <c r="N14" i="14"/>
  <c r="L15" i="14"/>
  <c r="J16" i="14"/>
  <c r="H17" i="14"/>
  <c r="F18" i="14"/>
  <c r="G10" i="14"/>
  <c r="M11" i="14"/>
  <c r="I13" i="14"/>
  <c r="E15" i="14"/>
  <c r="K16" i="14"/>
  <c r="G18" i="14"/>
  <c r="E12" i="14"/>
  <c r="I14" i="14"/>
  <c r="K17" i="14"/>
  <c r="J10" i="14"/>
  <c r="N12" i="14"/>
  <c r="J14" i="14"/>
  <c r="F16" i="14"/>
  <c r="L17" i="14"/>
  <c r="E9" i="14"/>
  <c r="G12" i="14"/>
  <c r="K14" i="14"/>
  <c r="G16" i="14"/>
  <c r="K18" i="14"/>
  <c r="N9" i="14"/>
  <c r="J11" i="14"/>
  <c r="F13" i="14"/>
  <c r="J15" i="14"/>
  <c r="F17" i="14"/>
  <c r="J9" i="14"/>
  <c r="H10" i="14"/>
  <c r="F11" i="14"/>
  <c r="N11" i="14"/>
  <c r="L12" i="14"/>
  <c r="J13" i="14"/>
  <c r="H14" i="14"/>
  <c r="F15" i="14"/>
  <c r="N15" i="14"/>
  <c r="L16" i="14"/>
  <c r="J17" i="14"/>
  <c r="H18" i="14"/>
  <c r="K9" i="14"/>
  <c r="G11" i="14"/>
  <c r="K13" i="14"/>
  <c r="G15" i="14"/>
  <c r="M16" i="14"/>
  <c r="F146" i="16" l="1"/>
  <c r="N146" i="16" l="1"/>
  <c r="D61" i="14"/>
  <c r="J195" i="16" a="1"/>
  <c r="J181" i="16" a="1"/>
  <c r="J206" i="16" a="1"/>
  <c r="E155" i="16" a="1"/>
  <c r="L152" i="16" a="1"/>
  <c r="J178" i="16" a="1"/>
  <c r="J185" i="16" a="1"/>
  <c r="J175" i="16" a="1"/>
  <c r="J177" i="16" a="1"/>
  <c r="J189" i="16" a="1"/>
  <c r="K151" i="16" a="1"/>
  <c r="E61" i="14" a="1"/>
  <c r="D159" i="16" a="1"/>
  <c r="H154" i="16" a="1"/>
  <c r="J186" i="16" a="1"/>
  <c r="J173" i="16" a="1"/>
  <c r="G151" i="16" a="1"/>
  <c r="J188" i="16" a="1"/>
  <c r="J205" i="16" a="1"/>
  <c r="J159" i="16" a="1"/>
  <c r="H150" i="16" a="1"/>
  <c r="J190" i="16" a="1"/>
  <c r="L151" i="16" a="1"/>
  <c r="J182" i="16" a="1"/>
  <c r="J150" i="16" a="1"/>
  <c r="J162" i="16" a="1"/>
  <c r="J207" i="16" a="1"/>
  <c r="E150" i="16" a="1"/>
  <c r="L150" i="16" a="1"/>
  <c r="M151" i="16" a="1"/>
  <c r="J170" i="16" a="1"/>
  <c r="J196" i="16" a="1"/>
  <c r="I155" i="16" a="1"/>
  <c r="J163" i="16" a="1"/>
  <c r="I151" i="16" a="1"/>
  <c r="K152" i="16" a="1"/>
  <c r="J164" i="16" a="1"/>
  <c r="H151" i="16" a="1"/>
  <c r="J201" i="16" a="1"/>
  <c r="E154" i="16" a="1"/>
  <c r="M150" i="16" a="1"/>
  <c r="J154" i="16" a="1"/>
  <c r="N154" i="16" a="1"/>
  <c r="G155" i="16" a="1"/>
  <c r="F151" i="16" a="1"/>
  <c r="J179" i="16" a="1"/>
  <c r="E152" i="16" a="1"/>
  <c r="J166" i="16" a="1"/>
  <c r="G150" i="16" a="1"/>
  <c r="J194" i="16" a="1"/>
  <c r="J172" i="16" a="1"/>
  <c r="N155" i="16" a="1"/>
  <c r="J187" i="16" a="1"/>
  <c r="M154" i="16" a="1"/>
  <c r="J203" i="16" a="1"/>
  <c r="L155" i="16" a="1"/>
  <c r="N151" i="16" a="1"/>
  <c r="K155" i="16" a="1"/>
  <c r="J199" i="16" a="1"/>
  <c r="J174" i="16" a="1"/>
  <c r="F150" i="16" a="1"/>
  <c r="F154" i="16" a="1"/>
  <c r="I150" i="16" a="1"/>
  <c r="J169" i="16" a="1"/>
  <c r="J202" i="16" a="1"/>
  <c r="H152" i="16" a="1"/>
  <c r="J200" i="16" a="1"/>
  <c r="M155" i="16" a="1"/>
  <c r="J152" i="16" a="1"/>
  <c r="J161" i="16" a="1"/>
  <c r="K154" i="16" a="1"/>
  <c r="J204" i="16" a="1"/>
  <c r="N150" i="16" a="1"/>
  <c r="G152" i="16" a="1"/>
  <c r="J198" i="16" a="1"/>
  <c r="F155" i="16" a="1"/>
  <c r="F152" i="16" a="1"/>
  <c r="L154" i="16" a="1"/>
  <c r="J155" i="16" a="1"/>
  <c r="I154" i="16" a="1"/>
  <c r="H155" i="16" a="1"/>
  <c r="J183" i="16" a="1"/>
  <c r="J208" i="16" a="1"/>
  <c r="E159" i="16" a="1"/>
  <c r="J160" i="16" a="1"/>
  <c r="J197" i="16" a="1"/>
  <c r="F159" i="16" a="1"/>
  <c r="G154" i="16" a="1"/>
  <c r="J171" i="16" a="1"/>
  <c r="J167" i="16" a="1"/>
  <c r="K150" i="16" a="1"/>
  <c r="J165" i="16" a="1"/>
  <c r="J180" i="16" a="1"/>
  <c r="J192" i="16" a="1"/>
  <c r="N152" i="16" a="1"/>
  <c r="J176" i="16" a="1"/>
  <c r="E151" i="16" a="1"/>
  <c r="J168" i="16" a="1"/>
  <c r="M152" i="16" a="1"/>
  <c r="J151" i="16" a="1"/>
  <c r="J191" i="16" a="1"/>
  <c r="J193" i="16" a="1"/>
  <c r="I152" i="16" a="1"/>
  <c r="J184" i="16" a="1"/>
  <c r="J204" i="16" l="1"/>
  <c r="J202" i="16"/>
  <c r="J198" i="16"/>
  <c r="J192" i="16"/>
  <c r="J188" i="16"/>
  <c r="J184" i="16"/>
  <c r="J180" i="16"/>
  <c r="J176" i="16"/>
  <c r="J172" i="16"/>
  <c r="J208" i="16"/>
  <c r="J206" i="16"/>
  <c r="J200" i="16"/>
  <c r="J196" i="16"/>
  <c r="J194" i="16"/>
  <c r="J190" i="16"/>
  <c r="J186" i="16"/>
  <c r="J182" i="16"/>
  <c r="J178" i="16"/>
  <c r="J174" i="16"/>
  <c r="J170" i="16"/>
  <c r="J207" i="16"/>
  <c r="J205" i="16"/>
  <c r="J201" i="16"/>
  <c r="J197" i="16"/>
  <c r="J195" i="16"/>
  <c r="J191" i="16"/>
  <c r="J187" i="16"/>
  <c r="J185" i="16"/>
  <c r="J181" i="16"/>
  <c r="J177" i="16"/>
  <c r="J175" i="16"/>
  <c r="J203" i="16"/>
  <c r="J199" i="16"/>
  <c r="J193" i="16"/>
  <c r="J189" i="16"/>
  <c r="J183" i="16"/>
  <c r="J179" i="16"/>
  <c r="J173" i="16"/>
  <c r="J171" i="16"/>
  <c r="J169" i="16"/>
  <c r="J164" i="16"/>
  <c r="J160" i="16"/>
  <c r="F159" i="16"/>
  <c r="J168" i="16"/>
  <c r="J166" i="16"/>
  <c r="J162" i="16"/>
  <c r="E159" i="16"/>
  <c r="J167" i="16"/>
  <c r="J165" i="16"/>
  <c r="J163" i="16"/>
  <c r="J161" i="16"/>
  <c r="D159" i="16"/>
  <c r="D160" i="16" s="1" a="1"/>
  <c r="D160" i="16" s="1"/>
  <c r="J159" i="16"/>
  <c r="F151" i="16"/>
  <c r="E151" i="16"/>
  <c r="I151" i="16"/>
  <c r="M151" i="16"/>
  <c r="G152" i="16"/>
  <c r="K152" i="16"/>
  <c r="F150" i="16"/>
  <c r="J150" i="16"/>
  <c r="N150" i="16"/>
  <c r="N155" i="16"/>
  <c r="J155" i="16"/>
  <c r="F155" i="16"/>
  <c r="L154" i="16"/>
  <c r="H154" i="16"/>
  <c r="K150" i="16"/>
  <c r="J151" i="16"/>
  <c r="N151" i="16"/>
  <c r="H152" i="16"/>
  <c r="L152" i="16"/>
  <c r="G150" i="16"/>
  <c r="M155" i="16"/>
  <c r="I155" i="16"/>
  <c r="E155" i="16"/>
  <c r="K154" i="16"/>
  <c r="G154" i="16"/>
  <c r="H150" i="16"/>
  <c r="I154" i="16"/>
  <c r="G151" i="16"/>
  <c r="K151" i="16"/>
  <c r="E152" i="16"/>
  <c r="I152" i="16"/>
  <c r="M152" i="16"/>
  <c r="L150" i="16"/>
  <c r="K155" i="16"/>
  <c r="E154" i="16"/>
  <c r="L155" i="16"/>
  <c r="H155" i="16"/>
  <c r="N154" i="16"/>
  <c r="J154" i="16"/>
  <c r="F154" i="16"/>
  <c r="M150" i="16"/>
  <c r="M154" i="16"/>
  <c r="H151" i="16"/>
  <c r="L151" i="16"/>
  <c r="F152" i="16"/>
  <c r="J152" i="16"/>
  <c r="N152" i="16"/>
  <c r="I150" i="16"/>
  <c r="G155" i="16"/>
  <c r="E150" i="16"/>
  <c r="G61" i="14"/>
  <c r="H61" i="14"/>
  <c r="E61" i="14"/>
  <c r="F61" i="14"/>
  <c r="E7" i="15" a="1"/>
  <c r="E147" i="15" a="1"/>
  <c r="E34" i="15" a="1"/>
  <c r="D52" i="15" a="1"/>
  <c r="K7" i="16" a="1"/>
  <c r="K12" i="15" a="1"/>
  <c r="E12" i="15" a="1"/>
  <c r="D75" i="15" a="1"/>
  <c r="E146" i="15" a="1"/>
  <c r="E35" i="15" a="1"/>
  <c r="E6" i="15" a="1"/>
  <c r="E146" i="15" l="1"/>
  <c r="E147" i="15"/>
  <c r="K15" i="15"/>
  <c r="K21" i="15"/>
  <c r="K18" i="15"/>
  <c r="K16" i="15"/>
  <c r="K14" i="15"/>
  <c r="K17" i="15"/>
  <c r="K19" i="15"/>
  <c r="K12" i="15"/>
  <c r="K22" i="15"/>
  <c r="K20" i="15"/>
  <c r="K13" i="15"/>
  <c r="E35" i="15"/>
  <c r="E34" i="15"/>
  <c r="I37" i="15" s="1" a="1"/>
  <c r="E7" i="15"/>
  <c r="K9" i="15" s="1"/>
  <c r="K10" i="16"/>
  <c r="K9" i="16"/>
  <c r="K14" i="16"/>
  <c r="K12" i="16"/>
  <c r="K11" i="16"/>
  <c r="K13" i="16"/>
  <c r="K17" i="16"/>
  <c r="K15" i="16"/>
  <c r="K8" i="16"/>
  <c r="K7" i="16"/>
  <c r="K16" i="16"/>
  <c r="D84" i="15"/>
  <c r="D82" i="15"/>
  <c r="D76" i="15"/>
  <c r="D78" i="15"/>
  <c r="D81" i="15"/>
  <c r="D85" i="15"/>
  <c r="D77" i="15"/>
  <c r="D83" i="15"/>
  <c r="D80" i="15"/>
  <c r="D75" i="15"/>
  <c r="D79" i="15"/>
  <c r="D62" i="15"/>
  <c r="D55" i="15"/>
  <c r="D57" i="15"/>
  <c r="D58" i="15"/>
  <c r="D56" i="15"/>
  <c r="D59" i="15"/>
  <c r="D61" i="15"/>
  <c r="D52" i="15"/>
  <c r="D60" i="15"/>
  <c r="D54" i="15"/>
  <c r="D53" i="15"/>
  <c r="E6" i="15"/>
  <c r="G18" i="15"/>
  <c r="H18" i="15"/>
  <c r="E14" i="15"/>
  <c r="F21" i="15"/>
  <c r="H21" i="15"/>
  <c r="F22" i="15"/>
  <c r="G20" i="15"/>
  <c r="H20" i="15"/>
  <c r="E18" i="15"/>
  <c r="G13" i="15"/>
  <c r="E12" i="15"/>
  <c r="G16" i="15"/>
  <c r="H17" i="15"/>
  <c r="G22" i="15"/>
  <c r="H22" i="15"/>
  <c r="F14" i="15"/>
  <c r="G15" i="15"/>
  <c r="E16" i="15"/>
  <c r="E19" i="15"/>
  <c r="G19" i="15"/>
  <c r="H19" i="15"/>
  <c r="E15" i="15"/>
  <c r="E13" i="15"/>
  <c r="F20" i="15"/>
  <c r="G17" i="15"/>
  <c r="E20" i="15"/>
  <c r="E17" i="15"/>
  <c r="F13" i="15"/>
  <c r="E22" i="15"/>
  <c r="F19" i="15"/>
  <c r="G12" i="15"/>
  <c r="H12" i="15"/>
  <c r="E21" i="15"/>
  <c r="F15" i="15"/>
  <c r="G21" i="15"/>
  <c r="F12" i="15"/>
  <c r="G14" i="15"/>
  <c r="H14" i="15"/>
  <c r="H15" i="15"/>
  <c r="F17" i="15"/>
  <c r="H13" i="15"/>
  <c r="F16" i="15"/>
  <c r="H16" i="15"/>
  <c r="F18" i="15"/>
  <c r="K107" i="15" a="1"/>
  <c r="K91" i="15"/>
  <c r="M38" i="15" l="1" a="1"/>
  <c r="M38" i="15" s="1"/>
  <c r="R15" i="15"/>
  <c r="R14" i="15"/>
  <c r="R11" i="15"/>
  <c r="R16" i="15"/>
  <c r="K110" i="15"/>
  <c r="K109" i="15"/>
  <c r="K107" i="15"/>
  <c r="K108" i="15"/>
  <c r="I37" i="15"/>
  <c r="K6" i="15"/>
  <c r="M16" i="15" s="1"/>
  <c r="K7" i="15"/>
  <c r="P112" i="15"/>
  <c r="M87" i="15"/>
  <c r="M136" i="15"/>
  <c r="K94" i="15"/>
  <c r="H38" i="15" a="1"/>
  <c r="M133" i="15"/>
  <c r="H91" i="15"/>
  <c r="O125" i="15"/>
  <c r="I133" i="15"/>
  <c r="J107" i="15" a="1"/>
  <c r="K128" i="15"/>
  <c r="G89" i="15"/>
  <c r="H89" i="15"/>
  <c r="M94" i="15"/>
  <c r="G112" i="15"/>
  <c r="K90" i="15"/>
  <c r="H65" i="15"/>
  <c r="I125" i="15"/>
  <c r="P107" i="15" a="1"/>
  <c r="N112" i="15"/>
  <c r="M149" i="15" a="1"/>
  <c r="H126" i="15"/>
  <c r="J115" i="15"/>
  <c r="M138" i="15"/>
  <c r="M89" i="15"/>
  <c r="O126" i="15"/>
  <c r="P150" i="15" a="1"/>
  <c r="J87" i="15"/>
  <c r="P135" i="15"/>
  <c r="M52" i="15" a="1"/>
  <c r="N66" i="15"/>
  <c r="N36" i="15" a="1"/>
  <c r="O36" i="15" a="1"/>
  <c r="G36" i="15" a="1"/>
  <c r="O64" i="15"/>
  <c r="M65" i="15"/>
  <c r="I90" i="15"/>
  <c r="L36" i="15" a="1"/>
  <c r="N150" i="15" a="1"/>
  <c r="L67" i="15"/>
  <c r="H125" i="15"/>
  <c r="G128" i="15"/>
  <c r="K95" i="15"/>
  <c r="M128" i="15"/>
  <c r="K75" i="15" a="1"/>
  <c r="G95" i="15"/>
  <c r="I96" i="15"/>
  <c r="I136" i="15"/>
  <c r="P137" i="15"/>
  <c r="G115" i="15"/>
  <c r="K130" i="15"/>
  <c r="L125" i="15"/>
  <c r="K125" i="15"/>
  <c r="G130" i="15"/>
  <c r="H98" i="15"/>
  <c r="O96" i="15"/>
  <c r="J130" i="15"/>
  <c r="L132" i="15"/>
  <c r="G135" i="15"/>
  <c r="M96" i="15"/>
  <c r="G125" i="15"/>
  <c r="O113" i="15"/>
  <c r="J114" i="15"/>
  <c r="L113" i="15"/>
  <c r="J149" i="15" a="1"/>
  <c r="N90" i="15"/>
  <c r="N113" i="15"/>
  <c r="H36" i="15" a="1"/>
  <c r="P149" i="15" a="1"/>
  <c r="O130" i="15"/>
  <c r="L52" i="15" a="1"/>
  <c r="M125" i="15"/>
  <c r="P131" i="15"/>
  <c r="N128" i="15"/>
  <c r="H135" i="15"/>
  <c r="J65" i="15"/>
  <c r="G150" i="15" a="1"/>
  <c r="J66" i="15"/>
  <c r="M88" i="15"/>
  <c r="N126" i="15"/>
  <c r="P128" i="15"/>
  <c r="L136" i="15"/>
  <c r="I95" i="15"/>
  <c r="K138" i="15"/>
  <c r="L38" i="15" a="1"/>
  <c r="J150" i="15" a="1"/>
  <c r="O107" i="15" a="1"/>
  <c r="N149" i="15" a="1"/>
  <c r="I89" i="15"/>
  <c r="H138" i="15"/>
  <c r="H131" i="15"/>
  <c r="P36" i="15" a="1"/>
  <c r="I150" i="15" a="1"/>
  <c r="P136" i="15"/>
  <c r="L98" i="15"/>
  <c r="P98" i="15"/>
  <c r="K126" i="15"/>
  <c r="J112" i="15"/>
  <c r="H64" i="15"/>
  <c r="M66" i="15"/>
  <c r="P115" i="15"/>
  <c r="L87" i="15"/>
  <c r="L91" i="15"/>
  <c r="O66" i="15"/>
  <c r="H127" i="15"/>
  <c r="I135" i="15"/>
  <c r="I36" i="15" a="1"/>
  <c r="K38" i="15" a="1"/>
  <c r="O87" i="15"/>
  <c r="H132" i="15"/>
  <c r="O94" i="15"/>
  <c r="M127" i="15"/>
  <c r="L135" i="15"/>
  <c r="L64" i="15"/>
  <c r="P64" i="15"/>
  <c r="H37" i="15" a="1"/>
  <c r="O90" i="15"/>
  <c r="M97" i="15"/>
  <c r="O135" i="15"/>
  <c r="N65" i="15"/>
  <c r="I97" i="15"/>
  <c r="G37" i="15" a="1"/>
  <c r="I126" i="15"/>
  <c r="G138" i="15"/>
  <c r="P97" i="15"/>
  <c r="G67" i="15"/>
  <c r="N97" i="15"/>
  <c r="H133" i="15"/>
  <c r="O98" i="15"/>
  <c r="H94" i="15"/>
  <c r="M107" i="15" a="1"/>
  <c r="N88" i="15"/>
  <c r="M150" i="15" a="1"/>
  <c r="I114" i="15"/>
  <c r="G97" i="15"/>
  <c r="O89" i="15"/>
  <c r="P132" i="15"/>
  <c r="P89" i="15"/>
  <c r="J98" i="15"/>
  <c r="G88" i="15"/>
  <c r="L149" i="15" a="1"/>
  <c r="H90" i="15"/>
  <c r="O112" i="15"/>
  <c r="K114" i="15"/>
  <c r="P113" i="15"/>
  <c r="G132" i="15"/>
  <c r="N87" i="15"/>
  <c r="M130" i="15"/>
  <c r="K67" i="15"/>
  <c r="G66" i="15"/>
  <c r="L90" i="15"/>
  <c r="N95" i="15"/>
  <c r="N89" i="15"/>
  <c r="J88" i="15"/>
  <c r="K127" i="15"/>
  <c r="J126" i="15"/>
  <c r="M67" i="15"/>
  <c r="G96" i="15"/>
  <c r="L137" i="15"/>
  <c r="J128" i="15"/>
  <c r="N38" i="15" a="1"/>
  <c r="L126" i="15"/>
  <c r="J135" i="15"/>
  <c r="J125" i="15"/>
  <c r="P125" i="15"/>
  <c r="I91" i="15"/>
  <c r="N133" i="15"/>
  <c r="I87" i="15"/>
  <c r="I88" i="15"/>
  <c r="O52" i="15" a="1"/>
  <c r="P130" i="15"/>
  <c r="I67" i="15"/>
  <c r="H115" i="15"/>
  <c r="L88" i="15"/>
  <c r="L89" i="15"/>
  <c r="H66" i="15"/>
  <c r="J36" i="15" a="1"/>
  <c r="P75" i="15" a="1"/>
  <c r="N127" i="15"/>
  <c r="P52" i="15" a="1"/>
  <c r="H136" i="15"/>
  <c r="N114" i="15"/>
  <c r="H97" i="15"/>
  <c r="L97" i="15"/>
  <c r="P126" i="15"/>
  <c r="L128" i="15"/>
  <c r="J75" i="15" a="1"/>
  <c r="K133" i="15"/>
  <c r="I131" i="15"/>
  <c r="G94" i="15"/>
  <c r="J67" i="15"/>
  <c r="N115" i="15"/>
  <c r="K64" i="15"/>
  <c r="M126" i="15"/>
  <c r="I149" i="15" a="1"/>
  <c r="J64" i="15"/>
  <c r="N75" i="15" a="1"/>
  <c r="J133" i="15"/>
  <c r="I130" i="15"/>
  <c r="O91" i="15"/>
  <c r="M132" i="15"/>
  <c r="K65" i="15"/>
  <c r="L96" i="15"/>
  <c r="P37" i="15" a="1"/>
  <c r="P87" i="15"/>
  <c r="G75" i="15" a="1"/>
  <c r="H149" i="15" a="1"/>
  <c r="J138" i="15"/>
  <c r="L66" i="15"/>
  <c r="P95" i="15"/>
  <c r="O136" i="15"/>
  <c r="L65" i="15"/>
  <c r="P138" i="15"/>
  <c r="L148" i="15" a="1"/>
  <c r="K115" i="15"/>
  <c r="M90" i="15"/>
  <c r="H95" i="15"/>
  <c r="H113" i="15"/>
  <c r="H75" i="15" a="1"/>
  <c r="M135" i="15"/>
  <c r="O38" i="15" a="1"/>
  <c r="I112" i="15"/>
  <c r="H150" i="15" a="1"/>
  <c r="K89" i="15"/>
  <c r="I38" i="15" a="1"/>
  <c r="K150" i="15" a="1"/>
  <c r="N96" i="15"/>
  <c r="H87" i="15"/>
  <c r="J136" i="15"/>
  <c r="H112" i="15"/>
  <c r="I148" i="15" a="1"/>
  <c r="G136" i="15"/>
  <c r="N136" i="15"/>
  <c r="L115" i="15"/>
  <c r="N64" i="15"/>
  <c r="N67" i="15"/>
  <c r="L107" i="15" a="1"/>
  <c r="O137" i="15"/>
  <c r="K112" i="15"/>
  <c r="J94" i="15"/>
  <c r="L131" i="15"/>
  <c r="M64" i="15"/>
  <c r="L138" i="15"/>
  <c r="O149" i="15" a="1"/>
  <c r="M37" i="15" a="1"/>
  <c r="I98" i="15"/>
  <c r="G126" i="15"/>
  <c r="L114" i="15"/>
  <c r="I128" i="15"/>
  <c r="G114" i="15"/>
  <c r="G87" i="15"/>
  <c r="G113" i="15"/>
  <c r="M113" i="15"/>
  <c r="P96" i="15"/>
  <c r="K52" i="15" a="1"/>
  <c r="I127" i="15"/>
  <c r="K136" i="15"/>
  <c r="N148" i="15" a="1"/>
  <c r="O88" i="15"/>
  <c r="P114" i="15"/>
  <c r="K148" i="15" a="1"/>
  <c r="P67" i="15"/>
  <c r="J91" i="15"/>
  <c r="O132" i="15"/>
  <c r="O95" i="15"/>
  <c r="K135" i="15"/>
  <c r="K132" i="15"/>
  <c r="J52" i="15" a="1"/>
  <c r="G65" i="15"/>
  <c r="N125" i="15"/>
  <c r="I113" i="15"/>
  <c r="H114" i="15"/>
  <c r="O67" i="15"/>
  <c r="G148" i="15" a="1"/>
  <c r="I138" i="15"/>
  <c r="N52" i="15" a="1"/>
  <c r="M112" i="15"/>
  <c r="H96" i="15"/>
  <c r="J90" i="15"/>
  <c r="G107" i="15" a="1"/>
  <c r="N94" i="15"/>
  <c r="O128" i="15"/>
  <c r="P65" i="15"/>
  <c r="N98" i="15"/>
  <c r="K137" i="15"/>
  <c r="N107" i="15" a="1"/>
  <c r="L133" i="15"/>
  <c r="G133" i="15"/>
  <c r="O97" i="15"/>
  <c r="L150" i="15" a="1"/>
  <c r="J131" i="15"/>
  <c r="M95" i="15"/>
  <c r="M148" i="15" a="1"/>
  <c r="I52" i="15" a="1"/>
  <c r="N135" i="15"/>
  <c r="K149" i="15" a="1"/>
  <c r="O65" i="15"/>
  <c r="O37" i="15" a="1"/>
  <c r="M114" i="15"/>
  <c r="P94" i="15"/>
  <c r="L37" i="15" a="1"/>
  <c r="N130" i="15"/>
  <c r="H67" i="15"/>
  <c r="H137" i="15"/>
  <c r="O131" i="15"/>
  <c r="O75" i="15" a="1"/>
  <c r="I115" i="15"/>
  <c r="J97" i="15"/>
  <c r="G91" i="15"/>
  <c r="O133" i="15"/>
  <c r="L94" i="15"/>
  <c r="O138" i="15"/>
  <c r="L130" i="15"/>
  <c r="M75" i="15" a="1"/>
  <c r="G149" i="15" a="1"/>
  <c r="H130" i="15"/>
  <c r="N132" i="15"/>
  <c r="K36" i="15" a="1"/>
  <c r="G38" i="15" a="1"/>
  <c r="M36" i="15" a="1"/>
  <c r="L75" i="15" a="1"/>
  <c r="N137" i="15"/>
  <c r="G98" i="15"/>
  <c r="L95" i="15"/>
  <c r="J89" i="15"/>
  <c r="G52" i="15" a="1"/>
  <c r="I137" i="15"/>
  <c r="I107" i="15" a="1"/>
  <c r="N138" i="15"/>
  <c r="K98" i="15"/>
  <c r="H128" i="15"/>
  <c r="H88" i="15"/>
  <c r="I66" i="15"/>
  <c r="P127" i="15"/>
  <c r="O127" i="15"/>
  <c r="J148" i="15" a="1"/>
  <c r="H52" i="15" a="1"/>
  <c r="G137" i="15"/>
  <c r="O148" i="15" a="1"/>
  <c r="J137" i="15"/>
  <c r="I65" i="15"/>
  <c r="P66" i="15"/>
  <c r="I75" i="15" a="1"/>
  <c r="K131" i="15"/>
  <c r="M98" i="15"/>
  <c r="O115" i="15"/>
  <c r="I64" i="15"/>
  <c r="I94" i="15"/>
  <c r="O150" i="15" a="1"/>
  <c r="G131" i="15"/>
  <c r="P91" i="15"/>
  <c r="J127" i="15"/>
  <c r="M137" i="15"/>
  <c r="M91" i="15"/>
  <c r="I132" i="15"/>
  <c r="K97" i="15"/>
  <c r="M115" i="15"/>
  <c r="H107" i="15" a="1"/>
  <c r="P148" i="15" a="1"/>
  <c r="J113" i="15"/>
  <c r="L112" i="15"/>
  <c r="G90" i="15"/>
  <c r="J37" i="15" a="1"/>
  <c r="P133" i="15"/>
  <c r="P38" i="15" a="1"/>
  <c r="N91" i="15"/>
  <c r="K37" i="15" a="1"/>
  <c r="H148" i="15" a="1"/>
  <c r="N37" i="15" a="1"/>
  <c r="K88" i="15"/>
  <c r="J38" i="15" a="1"/>
  <c r="K66" i="15"/>
  <c r="G64" i="15"/>
  <c r="K113" i="15"/>
  <c r="L127" i="15"/>
  <c r="J95" i="15"/>
  <c r="G127" i="15"/>
  <c r="M131" i="15"/>
  <c r="K96" i="15"/>
  <c r="K87" i="15"/>
  <c r="P88" i="15"/>
  <c r="O114" i="15"/>
  <c r="N131" i="15"/>
  <c r="J96" i="15"/>
  <c r="P90" i="15"/>
  <c r="J132" i="15"/>
  <c r="G37" i="15" l="1"/>
  <c r="N149" i="15"/>
  <c r="K62" i="15"/>
  <c r="K56" i="15"/>
  <c r="K57" i="15"/>
  <c r="K61" i="15"/>
  <c r="K53" i="15"/>
  <c r="K54" i="15"/>
  <c r="K60" i="15"/>
  <c r="K55" i="15"/>
  <c r="K52" i="15"/>
  <c r="K58" i="15"/>
  <c r="K59" i="15"/>
  <c r="H149" i="15"/>
  <c r="N38" i="15"/>
  <c r="H148" i="15"/>
  <c r="L75" i="15"/>
  <c r="L76" i="15"/>
  <c r="L84" i="15"/>
  <c r="L81" i="15"/>
  <c r="L83" i="15"/>
  <c r="L78" i="15"/>
  <c r="L77" i="15"/>
  <c r="L80" i="15"/>
  <c r="L85" i="15"/>
  <c r="L82" i="15"/>
  <c r="L79" i="15"/>
  <c r="M56" i="15"/>
  <c r="M54" i="15"/>
  <c r="M58" i="15"/>
  <c r="M57" i="15"/>
  <c r="M55" i="15"/>
  <c r="M53" i="15"/>
  <c r="M59" i="15"/>
  <c r="M60" i="15"/>
  <c r="M61" i="15"/>
  <c r="M52" i="15"/>
  <c r="M62" i="15"/>
  <c r="I108" i="15"/>
  <c r="I110" i="15"/>
  <c r="I107" i="15"/>
  <c r="I109" i="15"/>
  <c r="H37" i="15"/>
  <c r="I61" i="15"/>
  <c r="I52" i="15"/>
  <c r="I53" i="15"/>
  <c r="I62" i="15"/>
  <c r="I56" i="15"/>
  <c r="I59" i="15"/>
  <c r="I57" i="15"/>
  <c r="I58" i="15"/>
  <c r="I54" i="15"/>
  <c r="I60" i="15"/>
  <c r="I55" i="15"/>
  <c r="H82" i="15"/>
  <c r="H84" i="15"/>
  <c r="H79" i="15"/>
  <c r="H75" i="15"/>
  <c r="H80" i="15"/>
  <c r="H76" i="15"/>
  <c r="H85" i="15"/>
  <c r="H77" i="15"/>
  <c r="H81" i="15"/>
  <c r="H78" i="15"/>
  <c r="H83" i="15"/>
  <c r="O148" i="15"/>
  <c r="H150" i="15"/>
  <c r="M37" i="15"/>
  <c r="L38" i="15"/>
  <c r="P38" i="15"/>
  <c r="K150" i="15"/>
  <c r="K38" i="15"/>
  <c r="M110" i="15"/>
  <c r="M107" i="15"/>
  <c r="M108" i="15"/>
  <c r="M109" i="15"/>
  <c r="L110" i="15"/>
  <c r="L108" i="15"/>
  <c r="L109" i="15"/>
  <c r="L107" i="15"/>
  <c r="L148" i="15"/>
  <c r="J37" i="15"/>
  <c r="N37" i="15"/>
  <c r="M148" i="15"/>
  <c r="J148" i="15"/>
  <c r="J77" i="15"/>
  <c r="J83" i="15"/>
  <c r="J85" i="15"/>
  <c r="J81" i="15"/>
  <c r="J82" i="15"/>
  <c r="J79" i="15"/>
  <c r="J78" i="15"/>
  <c r="J75" i="15"/>
  <c r="J80" i="15"/>
  <c r="J84" i="15"/>
  <c r="J76" i="15"/>
  <c r="L37" i="15"/>
  <c r="L150" i="15"/>
  <c r="J55" i="15"/>
  <c r="J53" i="15"/>
  <c r="J61" i="15"/>
  <c r="J52" i="15"/>
  <c r="J60" i="15"/>
  <c r="J62" i="15"/>
  <c r="J57" i="15"/>
  <c r="J59" i="15"/>
  <c r="J56" i="15"/>
  <c r="J54" i="15"/>
  <c r="J58" i="15"/>
  <c r="M149" i="15"/>
  <c r="O37" i="15"/>
  <c r="N148" i="15"/>
  <c r="G149" i="15"/>
  <c r="H53" i="15"/>
  <c r="H58" i="15"/>
  <c r="H54" i="15"/>
  <c r="H60" i="15"/>
  <c r="H57" i="15"/>
  <c r="H55" i="15"/>
  <c r="H52" i="15"/>
  <c r="H61" i="15"/>
  <c r="H56" i="15"/>
  <c r="H62" i="15"/>
  <c r="H59" i="15"/>
  <c r="N78" i="15"/>
  <c r="N82" i="15"/>
  <c r="N80" i="15"/>
  <c r="N85" i="15"/>
  <c r="N75" i="15"/>
  <c r="N79" i="15"/>
  <c r="N76" i="15"/>
  <c r="N83" i="15"/>
  <c r="N84" i="15"/>
  <c r="N81" i="15"/>
  <c r="N77" i="15"/>
  <c r="I150" i="15"/>
  <c r="N150" i="15"/>
  <c r="O62" i="15"/>
  <c r="O60" i="15"/>
  <c r="O59" i="15"/>
  <c r="O54" i="15"/>
  <c r="O56" i="15"/>
  <c r="O55" i="15"/>
  <c r="O57" i="15"/>
  <c r="O52" i="15"/>
  <c r="O61" i="15"/>
  <c r="O58" i="15"/>
  <c r="O53" i="15"/>
  <c r="I82" i="15"/>
  <c r="I81" i="15"/>
  <c r="I77" i="15"/>
  <c r="I84" i="15"/>
  <c r="I83" i="15"/>
  <c r="I75" i="15"/>
  <c r="I85" i="15"/>
  <c r="I79" i="15"/>
  <c r="I76" i="15"/>
  <c r="I78" i="15"/>
  <c r="I80" i="15"/>
  <c r="J109" i="15"/>
  <c r="J108" i="15"/>
  <c r="J110" i="15"/>
  <c r="J107" i="15"/>
  <c r="M81" i="15"/>
  <c r="M79" i="15"/>
  <c r="M77" i="15"/>
  <c r="M80" i="15"/>
  <c r="M75" i="15"/>
  <c r="M83" i="15"/>
  <c r="M76" i="15"/>
  <c r="M85" i="15"/>
  <c r="M78" i="15"/>
  <c r="M84" i="15"/>
  <c r="M82" i="15"/>
  <c r="I149" i="15"/>
  <c r="L149" i="15"/>
  <c r="P107" i="15"/>
  <c r="P109" i="15"/>
  <c r="P110" i="15"/>
  <c r="P108" i="15"/>
  <c r="I148" i="15"/>
  <c r="P150" i="15"/>
  <c r="G85" i="15"/>
  <c r="G84" i="15"/>
  <c r="G79" i="15"/>
  <c r="G82" i="15"/>
  <c r="G78" i="15"/>
  <c r="G81" i="15"/>
  <c r="G75" i="15"/>
  <c r="G77" i="15"/>
  <c r="G83" i="15"/>
  <c r="G80" i="15"/>
  <c r="G76" i="15"/>
  <c r="K148" i="15"/>
  <c r="O38" i="15"/>
  <c r="G110" i="15"/>
  <c r="G107" i="15"/>
  <c r="G109" i="15"/>
  <c r="G108" i="15"/>
  <c r="O150" i="15"/>
  <c r="N52" i="15"/>
  <c r="N56" i="15"/>
  <c r="N62" i="15"/>
  <c r="N60" i="15"/>
  <c r="N57" i="15"/>
  <c r="N58" i="15"/>
  <c r="N55" i="15"/>
  <c r="N61" i="15"/>
  <c r="N54" i="15"/>
  <c r="N53" i="15"/>
  <c r="N59" i="15"/>
  <c r="J150" i="15"/>
  <c r="M150" i="15"/>
  <c r="K75" i="15"/>
  <c r="K84" i="15"/>
  <c r="K83" i="15"/>
  <c r="K82" i="15"/>
  <c r="K77" i="15"/>
  <c r="K79" i="15"/>
  <c r="K78" i="15"/>
  <c r="K81" i="15"/>
  <c r="K85" i="15"/>
  <c r="K80" i="15"/>
  <c r="K76" i="15"/>
  <c r="J149" i="15"/>
  <c r="P149" i="15"/>
  <c r="H110" i="15"/>
  <c r="H109" i="15"/>
  <c r="H108" i="15"/>
  <c r="H107" i="15"/>
  <c r="O149" i="15"/>
  <c r="J38" i="15"/>
  <c r="K149" i="15"/>
  <c r="P148" i="15"/>
  <c r="P60" i="15"/>
  <c r="P58" i="15"/>
  <c r="P62" i="15"/>
  <c r="P61" i="15"/>
  <c r="P57" i="15"/>
  <c r="P54" i="15"/>
  <c r="P59" i="15"/>
  <c r="P56" i="15"/>
  <c r="P53" i="15"/>
  <c r="P55" i="15"/>
  <c r="P52" i="15"/>
  <c r="P37" i="15"/>
  <c r="G148" i="15"/>
  <c r="G57" i="15"/>
  <c r="G61" i="15"/>
  <c r="G58" i="15"/>
  <c r="G54" i="15"/>
  <c r="G59" i="15"/>
  <c r="G60" i="15"/>
  <c r="G56" i="15"/>
  <c r="G52" i="15"/>
  <c r="G53" i="15"/>
  <c r="G55" i="15"/>
  <c r="G62" i="15"/>
  <c r="G150" i="15"/>
  <c r="I38" i="15"/>
  <c r="P81" i="15"/>
  <c r="P83" i="15"/>
  <c r="P79" i="15"/>
  <c r="P84" i="15"/>
  <c r="P76" i="15"/>
  <c r="P82" i="15"/>
  <c r="P75" i="15"/>
  <c r="P77" i="15"/>
  <c r="P85" i="15"/>
  <c r="P78" i="15"/>
  <c r="P80" i="15"/>
  <c r="H38" i="15"/>
  <c r="N107" i="15"/>
  <c r="N108" i="15"/>
  <c r="N109" i="15"/>
  <c r="N110" i="15"/>
  <c r="O107" i="15"/>
  <c r="O110" i="15"/>
  <c r="O108" i="15"/>
  <c r="O109" i="15"/>
  <c r="G38" i="15"/>
  <c r="O79" i="15"/>
  <c r="O78" i="15"/>
  <c r="O77" i="15"/>
  <c r="O84" i="15"/>
  <c r="O83" i="15"/>
  <c r="O76" i="15"/>
  <c r="O80" i="15"/>
  <c r="O75" i="15"/>
  <c r="O81" i="15"/>
  <c r="O85" i="15"/>
  <c r="O82" i="15"/>
  <c r="K37" i="15"/>
  <c r="L56" i="15"/>
  <c r="L60" i="15"/>
  <c r="L62" i="15"/>
  <c r="L59" i="15"/>
  <c r="L55" i="15"/>
  <c r="L58" i="15"/>
  <c r="L57" i="15"/>
  <c r="L61" i="15"/>
  <c r="L54" i="15"/>
  <c r="L53" i="15"/>
  <c r="L52" i="15"/>
  <c r="R12" i="15"/>
  <c r="R13" i="15" s="1" a="1"/>
  <c r="R13" i="15" s="1"/>
  <c r="M15" i="15"/>
  <c r="M21" i="15"/>
  <c r="M12" i="15"/>
  <c r="M19" i="15"/>
  <c r="M13" i="15"/>
  <c r="M22" i="15"/>
  <c r="M17" i="15"/>
  <c r="M14" i="15"/>
  <c r="M18" i="15"/>
  <c r="M20" i="15"/>
  <c r="I36" i="15"/>
  <c r="N36" i="15"/>
  <c r="P36" i="15"/>
  <c r="O36" i="15"/>
  <c r="M36" i="15"/>
  <c r="K36" i="15"/>
  <c r="G36" i="15"/>
  <c r="H36" i="15"/>
  <c r="J36" i="15"/>
  <c r="L36" i="15"/>
  <c r="N68" i="15"/>
  <c r="M92" i="15"/>
  <c r="M116" i="15"/>
  <c r="L139" i="15"/>
  <c r="P99" i="15"/>
  <c r="O116" i="15"/>
  <c r="N139" i="15"/>
  <c r="P68" i="15"/>
  <c r="L92" i="15"/>
  <c r="O92" i="15"/>
  <c r="O139" i="15"/>
  <c r="P139" i="15"/>
  <c r="N116" i="15"/>
  <c r="M139" i="15"/>
  <c r="P116" i="15"/>
  <c r="M99" i="15"/>
  <c r="L99" i="15"/>
  <c r="N99" i="15"/>
  <c r="O99" i="15"/>
  <c r="N92" i="15"/>
  <c r="O68" i="15"/>
  <c r="P92" i="15"/>
  <c r="M68" i="15"/>
  <c r="L68" i="15"/>
  <c r="L116" i="15"/>
  <c r="G99" i="15"/>
  <c r="J99" i="15"/>
  <c r="I92" i="15"/>
  <c r="K92" i="15"/>
  <c r="H99" i="15"/>
  <c r="J92" i="15"/>
  <c r="I99" i="15"/>
  <c r="H92" i="15"/>
  <c r="G92" i="15"/>
  <c r="K99" i="15"/>
  <c r="H139" i="15"/>
  <c r="G139" i="15"/>
  <c r="J139" i="15"/>
  <c r="K139" i="15"/>
  <c r="I139" i="15"/>
  <c r="G116" i="15"/>
  <c r="H116" i="15"/>
  <c r="G68" i="15"/>
  <c r="I68" i="15"/>
  <c r="J116" i="15"/>
  <c r="K68" i="15"/>
  <c r="J68" i="15"/>
  <c r="K116" i="15"/>
  <c r="I116" i="15"/>
  <c r="H68" i="15"/>
  <c r="R17" i="15" l="1" a="1"/>
  <c r="R17" i="15" s="1"/>
  <c r="L13" i="15" s="1"/>
  <c r="S15" i="15"/>
  <c r="S14" i="15"/>
  <c r="S16" i="15"/>
  <c r="S11" i="15"/>
  <c r="M6" i="15"/>
  <c r="M7" i="15"/>
  <c r="L22" i="15" l="1"/>
  <c r="L17" i="15"/>
  <c r="L19" i="15"/>
  <c r="L15" i="15"/>
  <c r="L12" i="15"/>
  <c r="L20" i="15"/>
  <c r="L21" i="15"/>
  <c r="L18" i="15"/>
  <c r="L16" i="15"/>
  <c r="L14" i="15"/>
  <c r="S12" i="15"/>
  <c r="S13" i="15" s="1" a="1"/>
  <c r="S13" i="15" s="1"/>
  <c r="S17" i="15" l="1" a="1"/>
  <c r="S17" i="15" s="1"/>
  <c r="N19" i="15" l="1"/>
  <c r="N16" i="15"/>
  <c r="N20" i="15"/>
  <c r="N14" i="15"/>
  <c r="N13" i="15"/>
  <c r="N21" i="15"/>
  <c r="N12" i="15"/>
  <c r="N18" i="15"/>
  <c r="N22" i="15"/>
  <c r="N15" i="15"/>
  <c r="N17" i="15"/>
  <c r="E6" i="16" a="1"/>
  <c r="E9" i="16" a="1"/>
  <c r="R90" i="15"/>
  <c r="K26" i="16" a="1"/>
  <c r="R96" i="15"/>
  <c r="E13" i="16" a="1"/>
  <c r="E19" i="16" a="1"/>
  <c r="R66" i="15"/>
  <c r="R91" i="15"/>
  <c r="E75" i="15" a="1"/>
  <c r="R128" i="15"/>
  <c r="AQ49" i="15" a="1"/>
  <c r="AO100" i="15"/>
  <c r="E15" i="16" a="1"/>
  <c r="R67" i="15"/>
  <c r="R137" i="15"/>
  <c r="R149" i="15" a="1"/>
  <c r="R89" i="15"/>
  <c r="R95" i="15"/>
  <c r="AO98" i="15"/>
  <c r="R138" i="15"/>
  <c r="R130" i="15"/>
  <c r="R97" i="15"/>
  <c r="R98" i="15"/>
  <c r="E105" i="15"/>
  <c r="R34" i="15" a="1"/>
  <c r="R126" i="15"/>
  <c r="R87" i="15"/>
  <c r="R64" i="15"/>
  <c r="R52" i="15" a="1"/>
  <c r="D26" i="16" a="1"/>
  <c r="E29" i="15" a="1"/>
  <c r="AP49" i="15" a="1"/>
  <c r="R125" i="15"/>
  <c r="R133" i="15"/>
  <c r="H30" i="15" a="1"/>
  <c r="E52" i="15" a="1"/>
  <c r="E7" i="16" a="1"/>
  <c r="L7" i="16" a="1"/>
  <c r="R146" i="15" a="1"/>
  <c r="R37" i="15" a="1"/>
  <c r="E21" i="16" a="1"/>
  <c r="R65" i="15"/>
  <c r="R135" i="15"/>
  <c r="C37" i="4" a="1"/>
  <c r="E26" i="16" a="1"/>
  <c r="F107" i="15" a="1"/>
  <c r="R136" i="15"/>
  <c r="R115" i="15"/>
  <c r="E14" i="16" a="1"/>
  <c r="R127" i="15"/>
  <c r="E20" i="16" a="1"/>
  <c r="H29" i="15" a="1"/>
  <c r="R94" i="15"/>
  <c r="R131" i="15"/>
  <c r="E16" i="16" a="1"/>
  <c r="R148" i="15" a="1"/>
  <c r="R36" i="15" a="1"/>
  <c r="R112" i="15"/>
  <c r="E22" i="16" a="1"/>
  <c r="I26" i="16" a="1"/>
  <c r="R88" i="15"/>
  <c r="R150" i="15" a="1"/>
  <c r="R113" i="15"/>
  <c r="H26" i="16" a="1"/>
  <c r="E12" i="16" a="1"/>
  <c r="R107" i="15" a="1"/>
  <c r="R75" i="15" a="1"/>
  <c r="R38" i="15" a="1"/>
  <c r="R114" i="15"/>
  <c r="R132" i="15"/>
  <c r="E8" i="16" a="1"/>
  <c r="C37" i="4" l="1"/>
  <c r="R150" i="15"/>
  <c r="R148" i="15"/>
  <c r="R147" i="15" s="1" a="1"/>
  <c r="R147" i="15" s="1"/>
  <c r="R149" i="15"/>
  <c r="R146" i="15"/>
  <c r="E21" i="16"/>
  <c r="F21" i="16" s="1"/>
  <c r="E20" i="16"/>
  <c r="F20" i="16" s="1"/>
  <c r="E22" i="16"/>
  <c r="F22" i="16" s="1"/>
  <c r="R34" i="15"/>
  <c r="R122" i="15" s="1"/>
  <c r="R36" i="15"/>
  <c r="R35" i="15" s="1" a="1"/>
  <c r="R35" i="15" s="1"/>
  <c r="R123" i="15" s="1"/>
  <c r="R38" i="15"/>
  <c r="R37" i="15"/>
  <c r="R99" i="15"/>
  <c r="R92" i="15"/>
  <c r="E7" i="16"/>
  <c r="R139" i="15"/>
  <c r="L17" i="16"/>
  <c r="L7" i="16"/>
  <c r="L13" i="16"/>
  <c r="L15" i="16"/>
  <c r="L14" i="16"/>
  <c r="L11" i="16"/>
  <c r="L8" i="16"/>
  <c r="L10" i="16"/>
  <c r="L16" i="16"/>
  <c r="L12" i="16"/>
  <c r="L9" i="16"/>
  <c r="I26" i="16"/>
  <c r="I90" i="16"/>
  <c r="I51" i="16"/>
  <c r="I115" i="16"/>
  <c r="I119" i="16"/>
  <c r="I84" i="16"/>
  <c r="I77" i="16"/>
  <c r="I118" i="16"/>
  <c r="I69" i="16"/>
  <c r="I63" i="16"/>
  <c r="I72" i="16"/>
  <c r="I41" i="16"/>
  <c r="I105" i="16"/>
  <c r="I73" i="16"/>
  <c r="I91" i="16"/>
  <c r="I29" i="16"/>
  <c r="I35" i="16"/>
  <c r="I45" i="16"/>
  <c r="I95" i="16"/>
  <c r="I64" i="16"/>
  <c r="I34" i="16"/>
  <c r="I98" i="16"/>
  <c r="I59" i="16"/>
  <c r="I123" i="16"/>
  <c r="I28" i="16"/>
  <c r="I92" i="16"/>
  <c r="I93" i="16"/>
  <c r="I31" i="16"/>
  <c r="I85" i="16"/>
  <c r="I87" i="16"/>
  <c r="I80" i="16"/>
  <c r="I49" i="16"/>
  <c r="I113" i="16"/>
  <c r="I38" i="16"/>
  <c r="I66" i="16"/>
  <c r="I124" i="16"/>
  <c r="I48" i="16"/>
  <c r="I71" i="16"/>
  <c r="I94" i="16"/>
  <c r="I107" i="16"/>
  <c r="I102" i="16"/>
  <c r="I97" i="16"/>
  <c r="I42" i="16"/>
  <c r="I106" i="16"/>
  <c r="I67" i="16"/>
  <c r="I62" i="16"/>
  <c r="I36" i="16"/>
  <c r="I100" i="16"/>
  <c r="I109" i="16"/>
  <c r="I55" i="16"/>
  <c r="I101" i="16"/>
  <c r="I103" i="16"/>
  <c r="I88" i="16"/>
  <c r="I57" i="16"/>
  <c r="I121" i="16"/>
  <c r="I46" i="16"/>
  <c r="I104" i="16"/>
  <c r="I60" i="16"/>
  <c r="I70" i="16"/>
  <c r="I99" i="16"/>
  <c r="I78" i="16"/>
  <c r="I89" i="16"/>
  <c r="I76" i="16"/>
  <c r="I39" i="16"/>
  <c r="I50" i="16"/>
  <c r="I114" i="16"/>
  <c r="I75" i="16"/>
  <c r="I86" i="16"/>
  <c r="I44" i="16"/>
  <c r="I108" i="16"/>
  <c r="I30" i="16"/>
  <c r="I79" i="16"/>
  <c r="I117" i="16"/>
  <c r="I32" i="16"/>
  <c r="I96" i="16"/>
  <c r="I65" i="16"/>
  <c r="I111" i="16"/>
  <c r="I27" i="16"/>
  <c r="I54" i="16"/>
  <c r="I81" i="16"/>
  <c r="I68" i="16"/>
  <c r="I56" i="16"/>
  <c r="I82" i="16"/>
  <c r="I61" i="16"/>
  <c r="I33" i="16"/>
  <c r="I58" i="16"/>
  <c r="I122" i="16"/>
  <c r="I83" i="16"/>
  <c r="I110" i="16"/>
  <c r="I52" i="16"/>
  <c r="I116" i="16"/>
  <c r="I40" i="16"/>
  <c r="I47" i="16"/>
  <c r="I112" i="16"/>
  <c r="I37" i="16"/>
  <c r="I120" i="16"/>
  <c r="I43" i="16"/>
  <c r="I53" i="16"/>
  <c r="I74" i="16"/>
  <c r="E16" i="16"/>
  <c r="K89" i="16"/>
  <c r="K34" i="16"/>
  <c r="K98" i="16"/>
  <c r="K35" i="16"/>
  <c r="K99" i="16"/>
  <c r="K37" i="16"/>
  <c r="K101" i="16"/>
  <c r="K54" i="16"/>
  <c r="K84" i="16"/>
  <c r="K79" i="16"/>
  <c r="K48" i="16"/>
  <c r="K112" i="16"/>
  <c r="K90" i="16"/>
  <c r="K40" i="16"/>
  <c r="K33" i="16"/>
  <c r="K97" i="16"/>
  <c r="K42" i="16"/>
  <c r="K106" i="16"/>
  <c r="K43" i="16"/>
  <c r="K107" i="16"/>
  <c r="K45" i="16"/>
  <c r="K109" i="16"/>
  <c r="K62" i="16"/>
  <c r="K124" i="16"/>
  <c r="K87" i="16"/>
  <c r="K56" i="16"/>
  <c r="K120" i="16"/>
  <c r="K29" i="16"/>
  <c r="K41" i="16"/>
  <c r="K105" i="16"/>
  <c r="K50" i="16"/>
  <c r="K114" i="16"/>
  <c r="K51" i="16"/>
  <c r="K115" i="16"/>
  <c r="K53" i="16"/>
  <c r="K117" i="16"/>
  <c r="K70" i="16"/>
  <c r="K31" i="16"/>
  <c r="K95" i="16"/>
  <c r="K64" i="16"/>
  <c r="K60" i="16"/>
  <c r="K27" i="16"/>
  <c r="K46" i="16"/>
  <c r="K104" i="16"/>
  <c r="K49" i="16"/>
  <c r="K113" i="16"/>
  <c r="K58" i="16"/>
  <c r="K122" i="16"/>
  <c r="K59" i="16"/>
  <c r="K123" i="16"/>
  <c r="K61" i="16"/>
  <c r="K110" i="16"/>
  <c r="K78" i="16"/>
  <c r="K39" i="16"/>
  <c r="K103" i="16"/>
  <c r="K72" i="16"/>
  <c r="K116" i="16"/>
  <c r="K91" i="16"/>
  <c r="K57" i="16"/>
  <c r="K121" i="16"/>
  <c r="K66" i="16"/>
  <c r="K36" i="16"/>
  <c r="K67" i="16"/>
  <c r="K28" i="16"/>
  <c r="K69" i="16"/>
  <c r="K76" i="16"/>
  <c r="K86" i="16"/>
  <c r="K47" i="16"/>
  <c r="K111" i="16"/>
  <c r="K80" i="16"/>
  <c r="K93" i="16"/>
  <c r="K65" i="16"/>
  <c r="K44" i="16"/>
  <c r="K74" i="16"/>
  <c r="K68" i="16"/>
  <c r="K75" i="16"/>
  <c r="K52" i="16"/>
  <c r="K77" i="16"/>
  <c r="K30" i="16"/>
  <c r="K94" i="16"/>
  <c r="K55" i="16"/>
  <c r="K119" i="16"/>
  <c r="K88" i="16"/>
  <c r="K81" i="16"/>
  <c r="K71" i="16"/>
  <c r="K73" i="16"/>
  <c r="K100" i="16"/>
  <c r="K82" i="16"/>
  <c r="K108" i="16"/>
  <c r="K83" i="16"/>
  <c r="K92" i="16"/>
  <c r="K85" i="16"/>
  <c r="K38" i="16"/>
  <c r="K102" i="16"/>
  <c r="K63" i="16"/>
  <c r="K32" i="16"/>
  <c r="K96" i="16"/>
  <c r="K26" i="16"/>
  <c r="K118" i="16"/>
  <c r="E64" i="16"/>
  <c r="E33" i="16"/>
  <c r="E58" i="16"/>
  <c r="E122" i="16"/>
  <c r="E87" i="16"/>
  <c r="E67" i="16"/>
  <c r="E52" i="16"/>
  <c r="E47" i="16"/>
  <c r="E76" i="16"/>
  <c r="E31" i="16"/>
  <c r="E29" i="16"/>
  <c r="E93" i="16"/>
  <c r="E114" i="16"/>
  <c r="E44" i="16"/>
  <c r="E72" i="16"/>
  <c r="E41" i="16"/>
  <c r="E66" i="16"/>
  <c r="E36" i="16"/>
  <c r="E49" i="16"/>
  <c r="E75" i="16"/>
  <c r="E68" i="16"/>
  <c r="E63" i="16"/>
  <c r="E116" i="16"/>
  <c r="E39" i="16"/>
  <c r="E37" i="16"/>
  <c r="E101" i="16"/>
  <c r="E123" i="16"/>
  <c r="E80" i="16"/>
  <c r="E73" i="16"/>
  <c r="E74" i="16"/>
  <c r="E60" i="16"/>
  <c r="E97" i="16"/>
  <c r="E83" i="16"/>
  <c r="E84" i="16"/>
  <c r="E95" i="16"/>
  <c r="E30" i="16"/>
  <c r="E55" i="16"/>
  <c r="E45" i="16"/>
  <c r="E109" i="16"/>
  <c r="E110" i="16"/>
  <c r="E89" i="16"/>
  <c r="E88" i="16"/>
  <c r="E121" i="16"/>
  <c r="E82" i="16"/>
  <c r="E92" i="16"/>
  <c r="E27" i="16"/>
  <c r="E91" i="16"/>
  <c r="E100" i="16"/>
  <c r="E111" i="16"/>
  <c r="E38" i="16"/>
  <c r="E71" i="16"/>
  <c r="E53" i="16"/>
  <c r="E117" i="16"/>
  <c r="E50" i="16"/>
  <c r="E85" i="16"/>
  <c r="E32" i="16"/>
  <c r="E96" i="16"/>
  <c r="E26" i="16"/>
  <c r="E90" i="16"/>
  <c r="E108" i="16"/>
  <c r="E35" i="16"/>
  <c r="E99" i="16"/>
  <c r="E124" i="16"/>
  <c r="E65" i="16"/>
  <c r="E62" i="16"/>
  <c r="E103" i="16"/>
  <c r="E61" i="16"/>
  <c r="E79" i="16"/>
  <c r="E40" i="16"/>
  <c r="E104" i="16"/>
  <c r="E34" i="16"/>
  <c r="E98" i="16"/>
  <c r="E46" i="16"/>
  <c r="E43" i="16"/>
  <c r="E107" i="16"/>
  <c r="E54" i="16"/>
  <c r="E113" i="16"/>
  <c r="E70" i="16"/>
  <c r="E119" i="16"/>
  <c r="E69" i="16"/>
  <c r="E81" i="16"/>
  <c r="E120" i="16"/>
  <c r="E102" i="16"/>
  <c r="E48" i="16"/>
  <c r="E112" i="16"/>
  <c r="E42" i="16"/>
  <c r="E106" i="16"/>
  <c r="E78" i="16"/>
  <c r="E51" i="16"/>
  <c r="E115" i="16"/>
  <c r="E86" i="16"/>
  <c r="E28" i="16"/>
  <c r="E94" i="16"/>
  <c r="E57" i="16"/>
  <c r="E77" i="16"/>
  <c r="E105" i="16"/>
  <c r="E56" i="16"/>
  <c r="E59" i="16"/>
  <c r="E118" i="16"/>
  <c r="E15" i="16"/>
  <c r="D81" i="16"/>
  <c r="D74" i="16"/>
  <c r="D35" i="16"/>
  <c r="D99" i="16"/>
  <c r="D44" i="16"/>
  <c r="D108" i="16"/>
  <c r="D69" i="16"/>
  <c r="D46" i="16"/>
  <c r="D118" i="16"/>
  <c r="D47" i="16"/>
  <c r="D111" i="16"/>
  <c r="D96" i="16"/>
  <c r="D65" i="16"/>
  <c r="D61" i="16"/>
  <c r="D88" i="16"/>
  <c r="D105" i="16"/>
  <c r="D82" i="16"/>
  <c r="D43" i="16"/>
  <c r="D107" i="16"/>
  <c r="D52" i="16"/>
  <c r="D116" i="16"/>
  <c r="D77" i="16"/>
  <c r="D54" i="16"/>
  <c r="D33" i="16"/>
  <c r="D55" i="16"/>
  <c r="D119" i="16"/>
  <c r="D104" i="16"/>
  <c r="D121" i="16"/>
  <c r="D91" i="16"/>
  <c r="D80" i="16"/>
  <c r="D26" i="16"/>
  <c r="D90" i="16"/>
  <c r="D51" i="16"/>
  <c r="D115" i="16"/>
  <c r="D60" i="16"/>
  <c r="D124" i="16"/>
  <c r="D85" i="16"/>
  <c r="D62" i="16"/>
  <c r="D89" i="16"/>
  <c r="D63" i="16"/>
  <c r="D32" i="16"/>
  <c r="D112" i="16"/>
  <c r="D66" i="16"/>
  <c r="D30" i="16"/>
  <c r="D34" i="16"/>
  <c r="D98" i="16"/>
  <c r="D59" i="16"/>
  <c r="D123" i="16"/>
  <c r="D68" i="16"/>
  <c r="D29" i="16"/>
  <c r="D93" i="16"/>
  <c r="D70" i="16"/>
  <c r="D38" i="16"/>
  <c r="D71" i="16"/>
  <c r="D48" i="16"/>
  <c r="D120" i="16"/>
  <c r="D36" i="16"/>
  <c r="D103" i="16"/>
  <c r="D42" i="16"/>
  <c r="D106" i="16"/>
  <c r="D67" i="16"/>
  <c r="D49" i="16"/>
  <c r="D76" i="16"/>
  <c r="D37" i="16"/>
  <c r="D101" i="16"/>
  <c r="D78" i="16"/>
  <c r="D110" i="16"/>
  <c r="D79" i="16"/>
  <c r="D56" i="16"/>
  <c r="D57" i="16"/>
  <c r="D39" i="16"/>
  <c r="D50" i="16"/>
  <c r="D114" i="16"/>
  <c r="D75" i="16"/>
  <c r="D113" i="16"/>
  <c r="D84" i="16"/>
  <c r="D45" i="16"/>
  <c r="D109" i="16"/>
  <c r="D86" i="16"/>
  <c r="D73" i="16"/>
  <c r="D87" i="16"/>
  <c r="D64" i="16"/>
  <c r="D97" i="16"/>
  <c r="D41" i="16"/>
  <c r="D100" i="16"/>
  <c r="D58" i="16"/>
  <c r="D122" i="16"/>
  <c r="D83" i="16"/>
  <c r="D28" i="16"/>
  <c r="D92" i="16"/>
  <c r="D53" i="16"/>
  <c r="D117" i="16"/>
  <c r="D94" i="16"/>
  <c r="D31" i="16"/>
  <c r="D95" i="16"/>
  <c r="D72" i="16"/>
  <c r="D40" i="16"/>
  <c r="D27" i="16"/>
  <c r="D102" i="16"/>
  <c r="E12" i="16"/>
  <c r="F12" i="16" s="1" a="1"/>
  <c r="F12" i="16" s="1"/>
  <c r="E14" i="16"/>
  <c r="E13" i="16"/>
  <c r="F13" i="16" s="1" a="1"/>
  <c r="F13" i="16" s="1"/>
  <c r="H86" i="16"/>
  <c r="H55" i="16"/>
  <c r="H119" i="16"/>
  <c r="H56" i="16"/>
  <c r="H120" i="16"/>
  <c r="H121" i="16"/>
  <c r="H42" i="16"/>
  <c r="H114" i="16"/>
  <c r="H75" i="16"/>
  <c r="H44" i="16"/>
  <c r="H36" i="16"/>
  <c r="H53" i="16"/>
  <c r="H78" i="16"/>
  <c r="H105" i="16"/>
  <c r="H101" i="16"/>
  <c r="H30" i="16"/>
  <c r="H94" i="16"/>
  <c r="H63" i="16"/>
  <c r="H82" i="16"/>
  <c r="H64" i="16"/>
  <c r="H33" i="16"/>
  <c r="H90" i="16"/>
  <c r="H50" i="16"/>
  <c r="H37" i="16"/>
  <c r="H83" i="16"/>
  <c r="H52" i="16"/>
  <c r="H68" i="16"/>
  <c r="H61" i="16"/>
  <c r="H47" i="16"/>
  <c r="H28" i="16"/>
  <c r="H38" i="16"/>
  <c r="H102" i="16"/>
  <c r="H71" i="16"/>
  <c r="H106" i="16"/>
  <c r="H72" i="16"/>
  <c r="H41" i="16"/>
  <c r="H49" i="16"/>
  <c r="H58" i="16"/>
  <c r="H27" i="16"/>
  <c r="H91" i="16"/>
  <c r="H60" i="16"/>
  <c r="H92" i="16"/>
  <c r="H109" i="16"/>
  <c r="H111" i="16"/>
  <c r="H67" i="16"/>
  <c r="H46" i="16"/>
  <c r="H110" i="16"/>
  <c r="H79" i="16"/>
  <c r="H100" i="16"/>
  <c r="H80" i="16"/>
  <c r="H57" i="16"/>
  <c r="H73" i="16"/>
  <c r="H74" i="16"/>
  <c r="H35" i="16"/>
  <c r="H99" i="16"/>
  <c r="H76" i="16"/>
  <c r="H69" i="16"/>
  <c r="H117" i="16"/>
  <c r="H112" i="16"/>
  <c r="H45" i="16"/>
  <c r="H54" i="16"/>
  <c r="H118" i="16"/>
  <c r="H87" i="16"/>
  <c r="H116" i="16"/>
  <c r="H88" i="16"/>
  <c r="H65" i="16"/>
  <c r="H97" i="16"/>
  <c r="H98" i="16"/>
  <c r="H43" i="16"/>
  <c r="H107" i="16"/>
  <c r="H84" i="16"/>
  <c r="H77" i="16"/>
  <c r="H62" i="16"/>
  <c r="H31" i="16"/>
  <c r="H95" i="16"/>
  <c r="H32" i="16"/>
  <c r="H96" i="16"/>
  <c r="H81" i="16"/>
  <c r="H113" i="16"/>
  <c r="H122" i="16"/>
  <c r="H51" i="16"/>
  <c r="H115" i="16"/>
  <c r="H108" i="16"/>
  <c r="H85" i="16"/>
  <c r="H34" i="16"/>
  <c r="H70" i="16"/>
  <c r="H39" i="16"/>
  <c r="H103" i="16"/>
  <c r="H40" i="16"/>
  <c r="H104" i="16"/>
  <c r="H89" i="16"/>
  <c r="H26" i="16"/>
  <c r="H29" i="16"/>
  <c r="H59" i="16"/>
  <c r="H123" i="16"/>
  <c r="H124" i="16"/>
  <c r="H93" i="16"/>
  <c r="H48" i="16"/>
  <c r="H66" i="16"/>
  <c r="E19" i="16"/>
  <c r="F19" i="16" s="1"/>
  <c r="D3" i="16"/>
  <c r="E8" i="16"/>
  <c r="E9" i="16"/>
  <c r="E6" i="16"/>
  <c r="R116" i="15"/>
  <c r="R107" i="15"/>
  <c r="R108" i="15"/>
  <c r="R109" i="15"/>
  <c r="R110" i="15"/>
  <c r="F107" i="15"/>
  <c r="E107" i="15" s="1"/>
  <c r="F110" i="15"/>
  <c r="E110" i="15" s="1"/>
  <c r="F109" i="15"/>
  <c r="E109" i="15" s="1"/>
  <c r="F108" i="15"/>
  <c r="E108" i="15" s="1"/>
  <c r="R75" i="15"/>
  <c r="R82" i="15"/>
  <c r="R83" i="15"/>
  <c r="R77" i="15"/>
  <c r="R76" i="15"/>
  <c r="R85" i="15"/>
  <c r="R84" i="15"/>
  <c r="R80" i="15"/>
  <c r="R78" i="15"/>
  <c r="R81" i="15"/>
  <c r="R79" i="15"/>
  <c r="E77" i="15"/>
  <c r="E75" i="15"/>
  <c r="E84" i="15"/>
  <c r="E78" i="15"/>
  <c r="E80" i="15"/>
  <c r="E79" i="15"/>
  <c r="E81" i="15"/>
  <c r="E83" i="15"/>
  <c r="E82" i="15"/>
  <c r="E85" i="15"/>
  <c r="E76" i="15"/>
  <c r="R68" i="15"/>
  <c r="AQ49" i="15"/>
  <c r="AP49" i="15"/>
  <c r="R54" i="15"/>
  <c r="R53" i="15"/>
  <c r="R55" i="15"/>
  <c r="R58" i="15"/>
  <c r="R62" i="15"/>
  <c r="R61" i="15"/>
  <c r="R56" i="15"/>
  <c r="R57" i="15"/>
  <c r="R59" i="15"/>
  <c r="R52" i="15"/>
  <c r="R60" i="15"/>
  <c r="H30" i="15"/>
  <c r="H29" i="15"/>
  <c r="E62" i="15"/>
  <c r="E57" i="15"/>
  <c r="E55" i="15"/>
  <c r="E59" i="15"/>
  <c r="E56" i="15"/>
  <c r="E52" i="15"/>
  <c r="E58" i="15"/>
  <c r="E60" i="15"/>
  <c r="E61" i="15"/>
  <c r="E54" i="15"/>
  <c r="E53" i="15"/>
  <c r="E29" i="15"/>
  <c r="D27" i="15"/>
  <c r="AP56" i="15"/>
  <c r="AQ51" i="15"/>
  <c r="AQ69" i="15"/>
  <c r="AP62" i="15"/>
  <c r="AP63" i="15"/>
  <c r="AP69" i="15"/>
  <c r="AP51" i="15"/>
  <c r="AQ64" i="15"/>
  <c r="AQ55" i="15"/>
  <c r="AQ56" i="15"/>
  <c r="AP66" i="15"/>
  <c r="AP52" i="15"/>
  <c r="AP60" i="15"/>
  <c r="AP70" i="15"/>
  <c r="AP53" i="15"/>
  <c r="AP67" i="15"/>
  <c r="AP57" i="15"/>
  <c r="AQ53" i="15"/>
  <c r="AQ71" i="15"/>
  <c r="AP64" i="15"/>
  <c r="AP54" i="15"/>
  <c r="AP65" i="15"/>
  <c r="AQ59" i="15"/>
  <c r="AP68" i="15"/>
  <c r="AQ67" i="15"/>
  <c r="AQ62" i="15"/>
  <c r="AQ60" i="15"/>
  <c r="AQ58" i="15"/>
  <c r="AQ52" i="15"/>
  <c r="AP58" i="15"/>
  <c r="AQ57" i="15"/>
  <c r="AQ54" i="15"/>
  <c r="AP71" i="15"/>
  <c r="AQ68" i="15"/>
  <c r="AQ63" i="15"/>
  <c r="AQ66" i="15"/>
  <c r="AQ61" i="15"/>
  <c r="AP59" i="15"/>
  <c r="AQ65" i="15"/>
  <c r="AP55" i="15"/>
  <c r="AP61" i="15"/>
  <c r="AQ70" i="15"/>
  <c r="F54" i="15" l="1"/>
  <c r="F57" i="15"/>
  <c r="F60" i="15"/>
  <c r="F58" i="15"/>
  <c r="F52" i="15"/>
  <c r="F61" i="15"/>
  <c r="F56" i="15"/>
  <c r="F59" i="15"/>
  <c r="F62" i="15"/>
  <c r="F53" i="15"/>
  <c r="F55" i="15"/>
  <c r="F26" i="16" a="1"/>
  <c r="F26" i="16" s="1"/>
  <c r="L26" i="16" l="1"/>
  <c r="J26" i="16" s="1"/>
  <c r="L73" i="16"/>
  <c r="L72" i="16"/>
  <c r="L68" i="16"/>
  <c r="L80" i="16"/>
  <c r="L51" i="16"/>
  <c r="L94" i="16"/>
  <c r="L79" i="16"/>
  <c r="L102" i="16"/>
  <c r="L101" i="16"/>
  <c r="L50" i="16"/>
  <c r="L118" i="16"/>
  <c r="L117" i="16"/>
  <c r="L123" i="16"/>
  <c r="L122" i="16"/>
  <c r="L49" i="16"/>
  <c r="L48" i="16"/>
  <c r="L32" i="16"/>
  <c r="L31" i="16"/>
  <c r="L86" i="16"/>
  <c r="L85" i="16"/>
  <c r="L108" i="16"/>
  <c r="L82" i="16"/>
  <c r="L92" i="16"/>
  <c r="L62" i="16"/>
  <c r="L121" i="16"/>
  <c r="L91" i="16"/>
  <c r="L113" i="16"/>
  <c r="L53" i="16"/>
  <c r="L52" i="16"/>
  <c r="L35" i="16"/>
  <c r="L34" i="16"/>
  <c r="L39" i="16"/>
  <c r="L38" i="16"/>
  <c r="L78" i="16"/>
  <c r="L77" i="16"/>
  <c r="L98" i="16"/>
  <c r="L97" i="16"/>
  <c r="L95" i="16"/>
  <c r="L114" i="16"/>
  <c r="L106" i="16"/>
  <c r="L88" i="16"/>
  <c r="L45" i="16"/>
  <c r="L37" i="16"/>
  <c r="L84" i="16"/>
  <c r="L83" i="16"/>
  <c r="L56" i="16"/>
  <c r="L46" i="16"/>
  <c r="L105" i="16"/>
  <c r="L104" i="16"/>
  <c r="L33" i="16"/>
  <c r="L28" i="16"/>
  <c r="L27" i="16"/>
  <c r="L124" i="16"/>
  <c r="L69" i="16"/>
  <c r="L30" i="16"/>
  <c r="L29" i="16"/>
  <c r="L87" i="16"/>
  <c r="L93" i="16"/>
  <c r="L58" i="16"/>
  <c r="L57" i="16"/>
  <c r="L96" i="16"/>
  <c r="L44" i="16"/>
  <c r="L43" i="16"/>
  <c r="L112" i="16"/>
  <c r="L111" i="16"/>
  <c r="L115" i="16"/>
  <c r="L63" i="16"/>
  <c r="L100" i="16"/>
  <c r="L120" i="16"/>
  <c r="L99" i="16"/>
  <c r="L103" i="16"/>
  <c r="L42" i="16"/>
  <c r="L55" i="16"/>
  <c r="L54" i="16"/>
  <c r="L41" i="16"/>
  <c r="L40" i="16"/>
  <c r="L60" i="16"/>
  <c r="L76" i="16"/>
  <c r="L47" i="16"/>
  <c r="L110" i="16"/>
  <c r="L109" i="16"/>
  <c r="L67" i="16"/>
  <c r="L90" i="16"/>
  <c r="L89" i="16"/>
  <c r="L59" i="16"/>
  <c r="L61" i="16"/>
  <c r="L65" i="16"/>
  <c r="L71" i="16"/>
  <c r="L116" i="16"/>
  <c r="L81" i="16"/>
  <c r="L36" i="16"/>
  <c r="L74" i="16"/>
  <c r="L70" i="16"/>
  <c r="L64" i="16"/>
  <c r="L107" i="16"/>
  <c r="L119" i="16"/>
  <c r="L66" i="16"/>
  <c r="L75" i="16"/>
  <c r="J85" i="16" l="1"/>
  <c r="J124" i="16"/>
  <c r="J47" i="16"/>
  <c r="J52" i="16"/>
  <c r="J54" i="16"/>
  <c r="J95" i="16"/>
  <c r="J72" i="16"/>
  <c r="J63" i="16"/>
  <c r="J113" i="16"/>
  <c r="J119" i="16"/>
  <c r="J77" i="16"/>
  <c r="J69" i="16"/>
  <c r="J68" i="16"/>
  <c r="J51" i="16"/>
  <c r="J87" i="16"/>
  <c r="J103" i="16"/>
  <c r="J27" i="16"/>
  <c r="J79" i="16"/>
  <c r="J80" i="16"/>
  <c r="J36" i="16"/>
  <c r="J82" i="16"/>
  <c r="J94" i="16"/>
  <c r="J99" i="16"/>
  <c r="J116" i="16"/>
  <c r="J56" i="16"/>
  <c r="J29" i="16"/>
  <c r="J31" i="16"/>
  <c r="J83" i="16"/>
  <c r="J97" i="16"/>
  <c r="J109" i="16"/>
  <c r="J108" i="16"/>
  <c r="J114" i="16"/>
  <c r="J46" i="16"/>
  <c r="J50" i="16"/>
  <c r="J92" i="16"/>
  <c r="J57" i="16"/>
  <c r="J104" i="16"/>
  <c r="J115" i="16"/>
  <c r="J93" i="16"/>
  <c r="J34" i="16"/>
  <c r="J45" i="16"/>
  <c r="J88" i="16"/>
  <c r="J48" i="16"/>
  <c r="J70" i="16"/>
  <c r="J96" i="16"/>
  <c r="J76" i="16"/>
  <c r="J74" i="16"/>
  <c r="J89" i="16"/>
  <c r="J40" i="16"/>
  <c r="J49" i="16"/>
  <c r="J64" i="16"/>
  <c r="J59" i="16"/>
  <c r="J118" i="16"/>
  <c r="J111" i="16"/>
  <c r="J42" i="16"/>
  <c r="J123" i="16"/>
  <c r="J38" i="16"/>
  <c r="J32" i="16"/>
  <c r="J73" i="16"/>
  <c r="J106" i="16"/>
  <c r="J121" i="16"/>
  <c r="J101" i="16"/>
  <c r="J39" i="16"/>
  <c r="J33" i="16"/>
  <c r="J122" i="16"/>
  <c r="J30" i="16"/>
  <c r="J43" i="16"/>
  <c r="J44" i="16"/>
  <c r="J66" i="16"/>
  <c r="J41" i="16"/>
  <c r="J58" i="16"/>
  <c r="J98" i="16"/>
  <c r="J110" i="16"/>
  <c r="J60" i="16"/>
  <c r="J90" i="16"/>
  <c r="J120" i="16"/>
  <c r="J102" i="16"/>
  <c r="J67" i="16"/>
  <c r="J117" i="16"/>
  <c r="J91" i="16"/>
  <c r="J100" i="16"/>
  <c r="J28" i="16"/>
  <c r="J84" i="16"/>
  <c r="J35" i="16"/>
  <c r="J65" i="16"/>
  <c r="J55" i="16"/>
  <c r="J53" i="16"/>
  <c r="J61" i="16"/>
  <c r="J86" i="16"/>
  <c r="J112" i="16"/>
  <c r="J105" i="16"/>
  <c r="J78" i="16"/>
  <c r="J37" i="16"/>
  <c r="J81" i="16"/>
  <c r="J71" i="16"/>
  <c r="J107" i="16"/>
  <c r="J62" i="16"/>
  <c r="J7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Hong</author>
  </authors>
  <commentList>
    <comment ref="B2" authorId="0" shapeId="0" xr:uid="{7A12D442-A116-4554-A589-039078FC897F}">
      <text>
        <r>
          <rPr>
            <b/>
            <sz val="9"/>
            <color indexed="81"/>
            <rFont val="Tahoma"/>
            <family val="2"/>
          </rPr>
          <t>Kevin Hong:</t>
        </r>
        <r>
          <rPr>
            <sz val="9"/>
            <color indexed="81"/>
            <rFont val="Tahoma"/>
            <family val="2"/>
          </rPr>
          <t xml:space="preserve">
Policy_Number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Hong</author>
  </authors>
  <commentList>
    <comment ref="B2" authorId="0" shapeId="0" xr:uid="{5F9984D8-0146-4F34-82DE-7C10C5DAD539}">
      <text>
        <r>
          <rPr>
            <b/>
            <sz val="9"/>
            <color indexed="81"/>
            <rFont val="Tahoma"/>
            <family val="2"/>
          </rPr>
          <t>Kevin Hong:</t>
        </r>
        <r>
          <rPr>
            <sz val="9"/>
            <color indexed="81"/>
            <rFont val="Tahoma"/>
            <family val="2"/>
          </rPr>
          <t xml:space="preserve">
Policy_Number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<sst xmlns="http://schemas.openxmlformats.org/spreadsheetml/2006/main" count="3014" uniqueCount="642">
  <si>
    <t>Grp</t>
  </si>
  <si>
    <t>Model</t>
  </si>
  <si>
    <t>NL_LIC_Model</t>
  </si>
  <si>
    <t>Layer</t>
  </si>
  <si>
    <t>RunOff_Triangle</t>
  </si>
  <si>
    <t>Program</t>
  </si>
  <si>
    <t>Chain_Ladder</t>
  </si>
  <si>
    <t>Grouping</t>
  </si>
  <si>
    <t>BornhuetterFerguson</t>
  </si>
  <si>
    <t>Link_Ratio_Weighted</t>
  </si>
  <si>
    <t>BCL</t>
  </si>
  <si>
    <t>Link_Ratio_Av</t>
  </si>
  <si>
    <t>LogNormal</t>
  </si>
  <si>
    <t>Cape_Cod</t>
  </si>
  <si>
    <t>Tri_Claim_Costs</t>
  </si>
  <si>
    <t>DY</t>
  </si>
  <si>
    <t>AY</t>
  </si>
  <si>
    <t>Normal</t>
  </si>
  <si>
    <t>Mean</t>
  </si>
  <si>
    <t>Top-Q3</t>
  </si>
  <si>
    <t>Q3-Med</t>
  </si>
  <si>
    <t>Med-Q1</t>
  </si>
  <si>
    <t>Q1-Bottom</t>
  </si>
  <si>
    <t>Bottom</t>
  </si>
  <si>
    <t>Box Plot</t>
  </si>
  <si>
    <t>Top</t>
  </si>
  <si>
    <t>Q3</t>
  </si>
  <si>
    <t>Median</t>
  </si>
  <si>
    <t>Q1</t>
  </si>
  <si>
    <t>IQR</t>
  </si>
  <si>
    <t>t</t>
  </si>
  <si>
    <t xml:space="preserve"> </t>
  </si>
  <si>
    <t>Data</t>
  </si>
  <si>
    <t>Age_To_Age_Factors_Mu</t>
  </si>
  <si>
    <t>Age_To_Age_Factors_Post_Trend</t>
  </si>
  <si>
    <t>Age_To_Age_Factors_Mean_Post_Outliers_1d</t>
  </si>
  <si>
    <t>Age_To_Age_Factors_Var_Post_Outliers</t>
  </si>
  <si>
    <t>Dev_Factor_Method</t>
  </si>
  <si>
    <t>Distribution_LIC</t>
  </si>
  <si>
    <t>Dev_Factors</t>
  </si>
  <si>
    <t>Link_Ratio_Worst_Case</t>
  </si>
  <si>
    <t>Grossing_Up_Std</t>
  </si>
  <si>
    <t>Grossing_Up_Worst_Case</t>
  </si>
  <si>
    <t>Paid to date</t>
  </si>
  <si>
    <t>f</t>
  </si>
  <si>
    <t>^L-ult</t>
  </si>
  <si>
    <t>Dev_Factors_BCL_Cumulative_By_Origin</t>
  </si>
  <si>
    <t>Grossing_Up_Av</t>
  </si>
  <si>
    <t>Claim_Paid_By_Origin</t>
  </si>
  <si>
    <t>Tri_Claim_Costs_Proj</t>
  </si>
  <si>
    <t>Tri_Claim_Costs_Proj_By_Year</t>
  </si>
  <si>
    <t>BS Grouping</t>
  </si>
  <si>
    <t>Portfolio:</t>
  </si>
  <si>
    <t>LDF Method:</t>
  </si>
  <si>
    <t>LDF Method</t>
  </si>
  <si>
    <t>Portfolio</t>
  </si>
  <si>
    <t>Tri_Claim_Costs_By_Year</t>
  </si>
  <si>
    <t>Incremental Claims</t>
  </si>
  <si>
    <t>Cummulative Claims</t>
  </si>
  <si>
    <t>NL_Data_Prep</t>
  </si>
  <si>
    <t>Product_Name</t>
  </si>
  <si>
    <t>Year</t>
  </si>
  <si>
    <t>Premium_Annual</t>
  </si>
  <si>
    <t>Outgo_Total</t>
  </si>
  <si>
    <t>Claim_Outgo_Net</t>
  </si>
  <si>
    <t>Expense_Commission_Total</t>
  </si>
  <si>
    <t>Data_LIC</t>
  </si>
  <si>
    <t>Age_To_Age_Factors_Pre_Outliers</t>
  </si>
  <si>
    <t>Fitting Method:</t>
  </si>
  <si>
    <t>MME</t>
  </si>
  <si>
    <t>MLE</t>
  </si>
  <si>
    <t>Distribution:</t>
  </si>
  <si>
    <t>Gamma</t>
  </si>
  <si>
    <t>Weibull</t>
  </si>
  <si>
    <t>Pareto</t>
  </si>
  <si>
    <t>Product_Name:</t>
  </si>
  <si>
    <t>Combined_Ratio</t>
  </si>
  <si>
    <t>Expense_Ratio</t>
  </si>
  <si>
    <t>Loss_Ratio</t>
  </si>
  <si>
    <t>Variable:</t>
  </si>
  <si>
    <t>NL_LRC_Fit</t>
  </si>
  <si>
    <t>Fitting</t>
  </si>
  <si>
    <t>Evaluate</t>
  </si>
  <si>
    <t>NL_LRC_Eval</t>
  </si>
  <si>
    <t>Data_LRC</t>
  </si>
  <si>
    <t>Age_To_Age_Factors</t>
  </si>
  <si>
    <t>Link Ratios (Original)</t>
  </si>
  <si>
    <t>Link Ratios (Post_Data_Anlaysis)</t>
  </si>
  <si>
    <t>Development Factors</t>
  </si>
  <si>
    <t>Selected Development Factor</t>
  </si>
  <si>
    <t>Claim_Costs_Ult_By_Origin</t>
  </si>
  <si>
    <t>Claim_Costs_Ult</t>
  </si>
  <si>
    <t>Total</t>
  </si>
  <si>
    <t>Claim_Costs_OS_By_Origin</t>
  </si>
  <si>
    <t>Claim_Costs_OS</t>
  </si>
  <si>
    <t>^V</t>
  </si>
  <si>
    <t>Process_Standard_Deviation</t>
  </si>
  <si>
    <t>Parameter_Standard_Deviation</t>
  </si>
  <si>
    <t>Reserve_Standard_Deviation</t>
  </si>
  <si>
    <t>Risk_Adjustment</t>
  </si>
  <si>
    <t>Risk_Adjustment_Ratio</t>
  </si>
  <si>
    <t>BS_Claim_Costs_OS</t>
  </si>
  <si>
    <t>BS_Reserve_Standard_Deviation</t>
  </si>
  <si>
    <t>BS_Risk_Adjustment</t>
  </si>
  <si>
    <t>BS_Risk_Adjustment_Ratio</t>
  </si>
  <si>
    <t>Risk_Adjustment_Mu</t>
  </si>
  <si>
    <t>Risk_Adjustment_Sigma</t>
  </si>
  <si>
    <t>Confidence Level</t>
  </si>
  <si>
    <t>VaR</t>
  </si>
  <si>
    <t>Outlier</t>
  </si>
  <si>
    <t>Age_To_Age_Factors_Post_Outliers</t>
  </si>
  <si>
    <t>Age_To_Age_Factors_Outliers_IQR</t>
  </si>
  <si>
    <t>Age_To_Age_Factors_Outliers_Bottom</t>
  </si>
  <si>
    <t>Age_To_Age_Factors_Outliers_Percentile_25</t>
  </si>
  <si>
    <t>Age_To_Age_Factors_Outliers_Percentile_50</t>
  </si>
  <si>
    <t>Age_To_Age_Factors_Outliers_Percentile_75</t>
  </si>
  <si>
    <t>Age_To_Age_Factors_Outliers_Top</t>
  </si>
  <si>
    <t>Tri_Shape_Past</t>
  </si>
  <si>
    <t>Tri_Shape_Current</t>
  </si>
  <si>
    <t>IQR YN</t>
  </si>
  <si>
    <t>Age_To_Age_Factors_Mu_Pre_Outliers</t>
  </si>
  <si>
    <t>Age_To_Age_Factors_Mean_Pre_Outliers_1d</t>
  </si>
  <si>
    <t>Age_To_Age_Factors_Var_Pre_Outliers</t>
  </si>
  <si>
    <t>Age_To_Age_Factors_Outlier_Method</t>
  </si>
  <si>
    <t>Age_To_Age_Factors_Mu_Post_Outliers</t>
  </si>
  <si>
    <t>Age_To_Age_Factors_Sigma_Post_Outliers</t>
  </si>
  <si>
    <t>Age_To_Age_Factors_Sigma_Pre_Outliers</t>
  </si>
  <si>
    <t>Age_To_Age_Factors_Pval_Pre_Outliers</t>
  </si>
  <si>
    <t>Link Ratios (Post_Outlier_Anlaysis)</t>
  </si>
  <si>
    <t>Link Ratios (Post_Trend_Anlaysis)</t>
  </si>
  <si>
    <t>Age_To_Age_Factors_Mean_Ratio</t>
  </si>
  <si>
    <t>Var</t>
  </si>
  <si>
    <t>Dev Year</t>
  </si>
  <si>
    <t>μ</t>
  </si>
  <si>
    <t>σ</t>
  </si>
  <si>
    <t>Mean Ratios</t>
  </si>
  <si>
    <t>p-Value (Pre-Outlier)</t>
  </si>
  <si>
    <t>p-Value</t>
  </si>
  <si>
    <t>Age_To_Age_Factors_Pval_Min</t>
  </si>
  <si>
    <t>p-Value min</t>
  </si>
  <si>
    <t>p-Value max</t>
  </si>
  <si>
    <t>Age_To_Age_Factors_Mean_Ratio_Min</t>
  </si>
  <si>
    <t>Age_To_Age_Factors_Mean_Ratio_Max</t>
  </si>
  <si>
    <t>Ratio min</t>
  </si>
  <si>
    <t>Ratio max</t>
  </si>
  <si>
    <t>Outlier Method</t>
  </si>
  <si>
    <t>Stats (Pre-Outlier)</t>
  </si>
  <si>
    <t>Stats (Post-Outlier)</t>
  </si>
  <si>
    <t>Age_To_Age_Factors_Trend_Slope</t>
  </si>
  <si>
    <t>Age_To_Age_Factors_Trend_Intercept</t>
  </si>
  <si>
    <t>Age_To_Age_Factors_Trend_Rsq</t>
  </si>
  <si>
    <r>
      <t>R</t>
    </r>
    <r>
      <rPr>
        <b/>
        <vertAlign val="superscript"/>
        <sz val="10"/>
        <rFont val="Arial"/>
        <family val="2"/>
      </rPr>
      <t>2</t>
    </r>
  </si>
  <si>
    <t>Slope (b)</t>
  </si>
  <si>
    <t>Intercept (a)</t>
  </si>
  <si>
    <t>Trend line (Y= bX+a) &amp; Significance test of the slope of the trend line</t>
  </si>
  <si>
    <t>Age_To_Age_Factors_Trend_S_x</t>
  </si>
  <si>
    <t>Age_To_Age_Factors_Trend_S_yx</t>
  </si>
  <si>
    <t>Age_To_Age_Factors_Trend_S_b</t>
  </si>
  <si>
    <t>Age_To_Age_Factors_Trend_T_Calc</t>
  </si>
  <si>
    <r>
      <t>S</t>
    </r>
    <r>
      <rPr>
        <b/>
        <vertAlign val="subscript"/>
        <sz val="10"/>
        <rFont val="Arial"/>
        <family val="2"/>
      </rPr>
      <t>x</t>
    </r>
  </si>
  <si>
    <r>
      <t>S</t>
    </r>
    <r>
      <rPr>
        <b/>
        <vertAlign val="subscript"/>
        <sz val="10"/>
        <rFont val="Arial"/>
        <family val="2"/>
      </rPr>
      <t>y∙x</t>
    </r>
  </si>
  <si>
    <r>
      <t>R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min</t>
    </r>
  </si>
  <si>
    <t>Age_To_Age_Factors_Rsq_Min</t>
  </si>
  <si>
    <r>
      <t>S</t>
    </r>
    <r>
      <rPr>
        <b/>
        <vertAlign val="subscript"/>
        <sz val="10"/>
        <rFont val="Arial"/>
        <family val="2"/>
      </rPr>
      <t>y</t>
    </r>
  </si>
  <si>
    <r>
      <t>S</t>
    </r>
    <r>
      <rPr>
        <b/>
        <vertAlign val="subscript"/>
        <sz val="10"/>
        <rFont val="Arial"/>
        <family val="2"/>
      </rPr>
      <t>b</t>
    </r>
  </si>
  <si>
    <t>Age_To_Age_Factors_Trend_Pval</t>
  </si>
  <si>
    <t>pC*</t>
  </si>
  <si>
    <t xml:space="preserve">Ultimate </t>
  </si>
  <si>
    <t>Outstanding</t>
  </si>
  <si>
    <t>Claim Costs Results</t>
  </si>
  <si>
    <t>Ult_Dev_Factors</t>
  </si>
  <si>
    <t>Age_To_Age_Factors_Mean_1d</t>
  </si>
  <si>
    <t>Age_To_Age_Factors_Var</t>
  </si>
  <si>
    <t>Inflation_Rates_Past_Adj</t>
  </si>
  <si>
    <t>Inflation_Rates_Future_Adj</t>
  </si>
  <si>
    <t>Inflation_Adj</t>
  </si>
  <si>
    <t>Av_Cost</t>
  </si>
  <si>
    <t>Av_Cost_Infl</t>
  </si>
  <si>
    <t>Program Name:</t>
  </si>
  <si>
    <t>Program Name</t>
  </si>
  <si>
    <t>Tri_Claim_Costs_By_Year_Pre_Infl</t>
  </si>
  <si>
    <t>Incremental Claims (Pre-Inflation Adj)</t>
  </si>
  <si>
    <t>Inflation Rates (Past Adj)</t>
  </si>
  <si>
    <t>Incremental Claims (Post-Inflation)</t>
  </si>
  <si>
    <t>Inflation Rates (Future Adj)</t>
  </si>
  <si>
    <t>Tri_Claim_Costs_Proj_Pre_Infl</t>
  </si>
  <si>
    <t>Incremental Claims Projected (Post-Future Inflation Adj)</t>
  </si>
  <si>
    <t>Incremental Claims Projected (Pre-Future Inflation Adj)</t>
  </si>
  <si>
    <t>Tri_Claim_Costs_Proj_By_Year_Pre_Infl</t>
  </si>
  <si>
    <t>Risk_Adjustment_Pre_Adj</t>
  </si>
  <si>
    <t>Risk_Adjustment (Pre-Inflation Adj)</t>
  </si>
  <si>
    <t>Tri_Claim_Numbers_By_Year</t>
  </si>
  <si>
    <t>Tri_Claim_Numbers_Proj</t>
  </si>
  <si>
    <t>Tri_Claim_Numbers_Proj_By_Year</t>
  </si>
  <si>
    <t>Incremental Claims Numbers Projected</t>
  </si>
  <si>
    <t>Bootstrap_Method</t>
  </si>
  <si>
    <t>Cummul. LDF</t>
  </si>
  <si>
    <t>BS_ODP_Claim_Costs_OS</t>
  </si>
  <si>
    <t>BS_Para_Claim_Costs_OS</t>
  </si>
  <si>
    <t>BS_ODP_Risk_Adjustment</t>
  </si>
  <si>
    <t>BS_Para_Risk_Adjustment</t>
  </si>
  <si>
    <t>BS_ODP_Reserve_Standard_Deviation</t>
  </si>
  <si>
    <t>BS_ODP_Parameter_Standard_Deviation</t>
  </si>
  <si>
    <t>BS_ODP_Process_Standard_Deviation</t>
  </si>
  <si>
    <t>BS_Para_Reserve_Standard_Deviation</t>
  </si>
  <si>
    <t>Tri_Claim_Numbers</t>
  </si>
  <si>
    <t>Claims Numbers (Incremental)</t>
  </si>
  <si>
    <t>Tri_Claim_Numbers_OS_By_Year</t>
  </si>
  <si>
    <t>Incremental Average Claims (Average Cost per Claim)</t>
  </si>
  <si>
    <t>Claim_Average_By_Dev_Year_2d</t>
  </si>
  <si>
    <t>Tri_Claim_Average_By_Year</t>
  </si>
  <si>
    <t>BS_Para_Process_Standard_Deviation</t>
  </si>
  <si>
    <t>BS_Process_Standard_Deviation</t>
  </si>
  <si>
    <t>BS_Parameter_Standard_Deviation</t>
  </si>
  <si>
    <t>BS_Para_Parameter_Standard_Deviation</t>
  </si>
  <si>
    <t>BS_ODP_Risk_Adjustment_Ratio</t>
  </si>
  <si>
    <t>BS_Para_Risk_Adjustment_Ratio</t>
  </si>
  <si>
    <t>Product Name</t>
  </si>
  <si>
    <t>Claim_Data</t>
  </si>
  <si>
    <t>Historical Claims by Year</t>
  </si>
  <si>
    <t>Claims Data</t>
  </si>
  <si>
    <t>Claims</t>
  </si>
  <si>
    <t>Input_N</t>
  </si>
  <si>
    <t>Claims_Array</t>
  </si>
  <si>
    <t>Data_Layer</t>
  </si>
  <si>
    <t>Input_Variable</t>
  </si>
  <si>
    <t>Distribution_LR</t>
  </si>
  <si>
    <t>Fitting_Method</t>
  </si>
  <si>
    <t>Input_Data</t>
  </si>
  <si>
    <t>Input Data</t>
  </si>
  <si>
    <t>Input_Mean</t>
  </si>
  <si>
    <t>Input_StDev</t>
  </si>
  <si>
    <t>Parameterisation</t>
  </si>
  <si>
    <t>MME_Param_1</t>
  </si>
  <si>
    <t>MME_Param_2</t>
  </si>
  <si>
    <t>MLE_Param_1</t>
  </si>
  <si>
    <t>MLE_Param_2</t>
  </si>
  <si>
    <t>Fitted_Param_1</t>
  </si>
  <si>
    <t>Fitted_Param_2</t>
  </si>
  <si>
    <t>Data_Sorted</t>
  </si>
  <si>
    <t>Data_Counter</t>
  </si>
  <si>
    <t>Sorted Data</t>
  </si>
  <si>
    <t>KS_Stat_Emperical_Array</t>
  </si>
  <si>
    <t>KS_Stat_Dist_Array</t>
  </si>
  <si>
    <t>No_KS_Stat_Emperical_Array</t>
  </si>
  <si>
    <t>No_Data_Sorted</t>
  </si>
  <si>
    <t>Observed</t>
  </si>
  <si>
    <t>KS_Dn_Test_Stat</t>
  </si>
  <si>
    <t>KS_Test_Critical_Value</t>
  </si>
  <si>
    <t>KS_Test_P_Value</t>
  </si>
  <si>
    <t>KS_Test_Result</t>
  </si>
  <si>
    <t>AD_Stat_Dist_Array</t>
  </si>
  <si>
    <t>AD_Adj_Test_Stat</t>
  </si>
  <si>
    <t>AD_Test_P_Value</t>
  </si>
  <si>
    <t>AD_Test_Critical_Value</t>
  </si>
  <si>
    <t>AD_Test_Stat</t>
  </si>
  <si>
    <t>AD_Test_Result</t>
  </si>
  <si>
    <t>ADmod_AU_Test_Stat</t>
  </si>
  <si>
    <t>ADmod_AU_Test_P_Value</t>
  </si>
  <si>
    <t>ADmod_AU_Test_Result</t>
  </si>
  <si>
    <t>ChiSq_Stat_Exp_Buckets</t>
  </si>
  <si>
    <t>ChiSq_Stat_Act_Buckets</t>
  </si>
  <si>
    <t>ChiSq_Stat_Buckets</t>
  </si>
  <si>
    <t>Bucket</t>
  </si>
  <si>
    <t>No</t>
  </si>
  <si>
    <t>ChiSq_Stat_Number_Buckets</t>
  </si>
  <si>
    <t>Expected</t>
  </si>
  <si>
    <t>ChiSq_Test_Stat</t>
  </si>
  <si>
    <t>ChiSq_Test_Critical_Value</t>
  </si>
  <si>
    <t>ChiSq_Test_P_Value</t>
  </si>
  <si>
    <t>ChiSq_Test_Result</t>
  </si>
  <si>
    <t>Distributions</t>
  </si>
  <si>
    <t>Array_x</t>
  </si>
  <si>
    <t>Array_y</t>
  </si>
  <si>
    <t>Distribution</t>
  </si>
  <si>
    <t>Input Summary</t>
  </si>
  <si>
    <t>Distribution Stats</t>
  </si>
  <si>
    <t>Test results:</t>
  </si>
  <si>
    <t>Modified A-D</t>
  </si>
  <si>
    <t>Scenario_Max</t>
  </si>
  <si>
    <t>Grossing_Up_Weighted</t>
  </si>
  <si>
    <t>Array_Y</t>
  </si>
  <si>
    <t>Function_PDF</t>
  </si>
  <si>
    <t>A-D</t>
  </si>
  <si>
    <t>K-S</t>
  </si>
  <si>
    <r>
      <t>Χ</t>
    </r>
    <r>
      <rPr>
        <b/>
        <vertAlign val="superscript"/>
        <sz val="10"/>
        <color theme="1"/>
        <rFont val="Arial"/>
        <family val="2"/>
      </rPr>
      <t>2</t>
    </r>
  </si>
  <si>
    <t>Function_Quantile</t>
  </si>
  <si>
    <t>Array_X</t>
  </si>
  <si>
    <t>Function_CDF</t>
  </si>
  <si>
    <t>min</t>
  </si>
  <si>
    <t>max</t>
  </si>
  <si>
    <t>Triangle Shape</t>
  </si>
  <si>
    <t>Observed_PDF</t>
  </si>
  <si>
    <t>Observed_CDF</t>
  </si>
  <si>
    <t>Risk_Adjustment_Percentile</t>
  </si>
  <si>
    <t>Bootstrap Reserve Variation &amp; Risk Adjustment</t>
  </si>
  <si>
    <t>RA@75th</t>
  </si>
  <si>
    <t>(Parameter_Standard_Deviation.End ^ 2 + Process_Standard_Deviation.End ^ 2) ^ 0.5</t>
  </si>
  <si>
    <t>Bootstrap_Parametric.Reserve_Standard_Deviation</t>
  </si>
  <si>
    <t>Dev_Factors_For_Mack</t>
  </si>
  <si>
    <t>Dev_Factors_Post_Outliers</t>
  </si>
  <si>
    <t>Dev_Factors_Pre_Outliers</t>
  </si>
  <si>
    <t>Development Factors (Pre-Outlier)</t>
  </si>
  <si>
    <t>Selected Development Factor (Pre-Outlier)</t>
  </si>
  <si>
    <t>Development Factors (Post-Outlier)</t>
  </si>
  <si>
    <t>Selected Development Factor (Post-Outlier)</t>
  </si>
  <si>
    <t>Stats (Post-Data_Analysis)</t>
  </si>
  <si>
    <t>Bootstrap_ODP</t>
  </si>
  <si>
    <t>Bootstrap_Parametric</t>
  </si>
  <si>
    <t>[R3S variable name]</t>
  </si>
  <si>
    <t>Overall</t>
  </si>
  <si>
    <t>Scen1</t>
  </si>
  <si>
    <t>Scen2</t>
  </si>
  <si>
    <t>Scen3</t>
  </si>
  <si>
    <t>Scen4</t>
  </si>
  <si>
    <t>Scen5</t>
  </si>
  <si>
    <t>Scen6</t>
  </si>
  <si>
    <t>Scen7</t>
  </si>
  <si>
    <t>Scen8</t>
  </si>
  <si>
    <t>Scen9</t>
  </si>
  <si>
    <t>Scen10</t>
  </si>
  <si>
    <t>Age_To_Age_Factors_Sigma</t>
  </si>
  <si>
    <t>Origin Year</t>
  </si>
  <si>
    <t>Chi-Sq</t>
  </si>
  <si>
    <t>mod A-D</t>
  </si>
  <si>
    <t>Test Result Summary</t>
  </si>
  <si>
    <t>Test Statistics</t>
  </si>
  <si>
    <t>p-Values</t>
  </si>
  <si>
    <t>Test Results</t>
  </si>
  <si>
    <t>Historical LR (Sorted)</t>
  </si>
  <si>
    <t>Stochastic</t>
  </si>
  <si>
    <t>Val</t>
  </si>
  <si>
    <t>Function_Fitted</t>
  </si>
  <si>
    <t>Scenario</t>
  </si>
  <si>
    <t>Step Date1</t>
  </si>
  <si>
    <t>Step Date2</t>
  </si>
  <si>
    <t>Tri_For_BCL</t>
  </si>
  <si>
    <t>Claim_Paid</t>
  </si>
  <si>
    <t>Reserve</t>
  </si>
  <si>
    <t>Ult loss</t>
  </si>
  <si>
    <t>paid loos</t>
  </si>
  <si>
    <t>Variable</t>
  </si>
  <si>
    <t>BS_ODP_Claim_Costs_OS_AllScen</t>
  </si>
  <si>
    <t>BS_ODP_Parameter_Standard_Deviation_AllScen</t>
  </si>
  <si>
    <t>BS_ODP_Process_Standard_Deviation_AllScen</t>
  </si>
  <si>
    <t>BS_ODP_Reserve_Standard_Deviation_AllScen</t>
  </si>
  <si>
    <t>BS_ODP_Risk_Adjustment_AllScen</t>
  </si>
  <si>
    <t>BS_ODP_Risk_Adjustment_Ratio_AllScen</t>
  </si>
  <si>
    <t>BS_Para_Claim_Costs_OS_AllScen</t>
  </si>
  <si>
    <t>BS_Para_Parameter_Standard_Deviation_AllScen</t>
  </si>
  <si>
    <t>BS_Para_Process_Standard_Deviation_AllScen</t>
  </si>
  <si>
    <t>BS_Para_Reserve_Standard_Deviation_AllScen</t>
  </si>
  <si>
    <t>BS_Para_Risk_Adjustment_AllScen</t>
  </si>
  <si>
    <t>BS_Para_Risk_Adjustment_Ratio_AllScen</t>
  </si>
  <si>
    <t>BS_Claim_Costs_OS_AllScen</t>
  </si>
  <si>
    <t>BS_Parameter_Standard_Deviation_AllScen</t>
  </si>
  <si>
    <t>BS_Process_Standard_Deviation_AllScen</t>
  </si>
  <si>
    <t>BS_Reserve_Standard_Deviation_AllScen</t>
  </si>
  <si>
    <t>BS_Risk_Adjustment_AllScen</t>
  </si>
  <si>
    <t>BS_Risk_Adjustment_Ratio_AllScen</t>
  </si>
  <si>
    <t>BS_ODP_Reserve_CoV</t>
  </si>
  <si>
    <t>BS_ODP_Reserve_CoV_AllScen</t>
  </si>
  <si>
    <t>BS_Para_Reserve_CoV</t>
  </si>
  <si>
    <t>BS_Para_Reserve_CoV_AllScen</t>
  </si>
  <si>
    <t>BS_Reserve_CoV</t>
  </si>
  <si>
    <t>BS_Reserve_CoV_AllScen</t>
  </si>
  <si>
    <t>Parameter_CoV</t>
  </si>
  <si>
    <t>Process_CoV</t>
  </si>
  <si>
    <t>Reserve_CoV</t>
  </si>
  <si>
    <t>Max( Ceiling( Sqrt(Input_n.End)), 1)</t>
  </si>
  <si>
    <t>ChiSq_DoF</t>
  </si>
  <si>
    <t>ChiSq_Number_Estimated_Parameters</t>
  </si>
  <si>
    <t>Switch Distribution_LR.End_x000D_
    Case Ind_Eval(Distribution_LR, "Normal") Then_x000D_
        2_x000D_
    Case Ind_Eval(Distribution_LR, "LogNormal") Then_x000D_
        2_x000D_
    Case Ind_Eval(Distribution_LR, "Gamma") Then_x000D_
        2_x000D_
    Case Ind_Eval(Distribution_LR, "Weibull") Then_x000D_
        2_x000D_
    Case Ind_Eval(Distribution_LR, "Pareto") Then_x000D_
        2_x000D_
    Default_x000D_
        0_x000D_
EndSwitch</t>
  </si>
  <si>
    <t>1 - Chi_Squared(ChiSq_Test_Stat.End, Max(1, ChiSqDoF.End), "CDF")</t>
  </si>
  <si>
    <t>Chi_Squared(1 - Probability_Test_Critical_Value, Max(1, ChiSq_DoF.End), "INV")</t>
  </si>
  <si>
    <t xml:space="preserve">ChiSq_Stat_Number_Buckets.End - ChiSq_Number_Estimated_Parameters.End -1
</t>
  </si>
  <si>
    <t>ADmod_AU_Adj_Test_Stat</t>
  </si>
  <si>
    <t xml:space="preserve">  </t>
  </si>
  <si>
    <t>Param_1</t>
  </si>
  <si>
    <t>Param_2</t>
  </si>
  <si>
    <t>Fitted</t>
  </si>
  <si>
    <t>StDev</t>
  </si>
  <si>
    <t>Test Statistics &amp; p-Values</t>
  </si>
  <si>
    <t>Overall Score</t>
  </si>
  <si>
    <t>Goodness of Fit Test</t>
  </si>
  <si>
    <t>Bootstrap_Chain_Ladder</t>
  </si>
  <si>
    <t>Runoff_Triangle</t>
  </si>
  <si>
    <t>Output</t>
  </si>
  <si>
    <t>Input</t>
  </si>
  <si>
    <t>Method</t>
  </si>
  <si>
    <t>Grp1</t>
  </si>
  <si>
    <t>Grp2</t>
  </si>
  <si>
    <t>Bootstrap_Av_Cost</t>
  </si>
  <si>
    <t>Bootstrap_Av_Cost_Infl</t>
  </si>
  <si>
    <t>Bootstrap_Inflation_Adj</t>
  </si>
  <si>
    <t>Triangle</t>
  </si>
  <si>
    <t>Incremental Claims by record</t>
  </si>
  <si>
    <t>Calims Amount Triangle</t>
  </si>
  <si>
    <t>Average Cost Triangle</t>
  </si>
  <si>
    <t>With Inflation Adjustment</t>
  </si>
  <si>
    <t>Without Inflation Adjustment</t>
  </si>
  <si>
    <t>Triangular Matrix Data</t>
  </si>
  <si>
    <t>Claims Cost - Paid</t>
  </si>
  <si>
    <t>Clisims Cost - Ultimate</t>
  </si>
  <si>
    <t>Clisims Cost - Outstanding</t>
  </si>
  <si>
    <t>Residuals</t>
  </si>
  <si>
    <t>Liability for Remaining Coverage
(LRC)</t>
  </si>
  <si>
    <t>Liability for Incurred Cliams 
(LIC )</t>
  </si>
  <si>
    <t>Selected Distribution</t>
  </si>
  <si>
    <t>Full Distribution</t>
  </si>
  <si>
    <t>Historical Calim Data Array</t>
  </si>
  <si>
    <t>Link Ratio to Mean (Post_Outlier_Analysis)</t>
  </si>
  <si>
    <t>[ Variable Name ]</t>
  </si>
  <si>
    <t>[Input_Claims]</t>
  </si>
  <si>
    <t>[Tri_Claim_Costs_By_Year]</t>
  </si>
  <si>
    <t>[Claim_Paid]</t>
  </si>
  <si>
    <t>[Claim_Costs_Ult]</t>
  </si>
  <si>
    <t>[Claim_Costs_OS]</t>
  </si>
  <si>
    <t>[Claims_data]</t>
  </si>
  <si>
    <t>[Input_LRC]</t>
  </si>
  <si>
    <t>[Distribution_LR]</t>
  </si>
  <si>
    <t>[Fitted_Param 1]</t>
  </si>
  <si>
    <t>[Fitted_Param 2]</t>
  </si>
  <si>
    <t>[Function_CDF]</t>
  </si>
  <si>
    <t>[Function_PDF]</t>
  </si>
  <si>
    <t>[Function_Quantile]</t>
  </si>
  <si>
    <t>from Mean</t>
  </si>
  <si>
    <t>*</t>
  </si>
  <si>
    <t>Fitting Method</t>
  </si>
  <si>
    <t xml:space="preserve">    = RNAR3SOutput( wvr,  Model_LRC_Fit,  Layer_LRC_Fit,  Program_LRC_Fit,  "Input_Mean",  Date1,  Date2,  Grouping_LRC_Fit)</t>
  </si>
  <si>
    <t>Example 1</t>
  </si>
  <si>
    <t>Example 2</t>
  </si>
  <si>
    <t>Example 3</t>
  </si>
  <si>
    <t>Claims Numbers (Cumulative)</t>
  </si>
  <si>
    <t>Cumulative Claims (Post-Inflation)</t>
  </si>
  <si>
    <t>Cumulative LDF</t>
  </si>
  <si>
    <t>Ultimate Development Factors (Cumulative)</t>
  </si>
  <si>
    <t>Cumulative Claim Numbers Projected</t>
  </si>
  <si>
    <t>Cumulative Claims Projected (Pre-Future Inflation Adj)</t>
  </si>
  <si>
    <t>Cumulative Claims Projected (Post-Future Inflation Adj)</t>
  </si>
  <si>
    <t>Cumulative Claims Numbers Projected</t>
  </si>
  <si>
    <t>LN((Input_Mean^2)/SQRT(Input_StDev^2+Input_Mean^2))</t>
  </si>
  <si>
    <t>SQRT(LN(1+Input_StDev^2/Input_Mean^2))</t>
  </si>
  <si>
    <t>Grp1_Link_Ratio_Av</t>
  </si>
  <si>
    <t>Layer:</t>
  </si>
  <si>
    <t>Program:</t>
  </si>
  <si>
    <t>Distribution_LIC:</t>
  </si>
  <si>
    <t>{Grp=Grp1_BCL|Program=Chain_Ladder}</t>
  </si>
  <si>
    <t>JS</t>
  </si>
  <si>
    <t>Big_AY</t>
  </si>
  <si>
    <t>Big_AY_2</t>
  </si>
  <si>
    <t>Big_DY</t>
  </si>
  <si>
    <t>Big_DY_2</t>
  </si>
  <si>
    <t>P</t>
  </si>
  <si>
    <t>Grp1_BCL</t>
  </si>
  <si>
    <t xml:space="preserve">Analytic Reserve Variation &amp; Risk Adjustment </t>
  </si>
  <si>
    <t>Mean(Cliaims Cost OS)</t>
  </si>
  <si>
    <t>Risk Adjustment @VaR(0.75)</t>
  </si>
  <si>
    <t>RA Ratio = (VaR(0.75)-Mean)/Mean</t>
  </si>
  <si>
    <r>
      <t>R</t>
    </r>
    <r>
      <rPr>
        <b/>
        <u/>
        <vertAlign val="superscript"/>
        <sz val="20"/>
        <color rgb="FF0000FF"/>
        <rFont val="Arial"/>
        <family val="2"/>
      </rPr>
      <t>3</t>
    </r>
    <r>
      <rPr>
        <b/>
        <u/>
        <sz val="20"/>
        <color rgb="FF0000FF"/>
        <rFont val="Arial"/>
        <family val="2"/>
      </rPr>
      <t xml:space="preserve">S Add-in function "RNAR3SOutput" </t>
    </r>
  </si>
  <si>
    <t>BS_Claim_Paid</t>
  </si>
  <si>
    <t>BS_ODP_Claim_Paid</t>
  </si>
  <si>
    <t>BS_Para_Claim_Paid</t>
  </si>
  <si>
    <t>BS_Claim_Paid_AllScen</t>
  </si>
  <si>
    <t>BS_ODP_Claim_Paid_AllScen</t>
  </si>
  <si>
    <t>BS_Para_Claim_Paid_AllScen</t>
  </si>
  <si>
    <t>C:\StandardCode_NonLife\0_Non-life Demo Version\Sandbox\0_Demo_v4\StandardCode_NonLife_June2021\results\Demo.wvr</t>
  </si>
  <si>
    <t>Run Type</t>
  </si>
  <si>
    <t>wvr Path</t>
  </si>
  <si>
    <t>&lt;Input_Claims&gt;</t>
  </si>
  <si>
    <t>&lt;Input_LRC&gt;</t>
  </si>
  <si>
    <t>Claims_Record</t>
  </si>
  <si>
    <t>Claim_Cost</t>
  </si>
  <si>
    <t>Claim_Numbers</t>
  </si>
  <si>
    <t>Origin_Year</t>
  </si>
  <si>
    <t>Loss Ratio</t>
  </si>
  <si>
    <t>Expense Ratio</t>
  </si>
  <si>
    <t>Combined Ratio</t>
  </si>
  <si>
    <t>Grp1:1_0</t>
  </si>
  <si>
    <t>Grp1:2_0</t>
  </si>
  <si>
    <t>Grp1:3_0</t>
  </si>
  <si>
    <t>Grp1:4_0</t>
  </si>
  <si>
    <t>Grp1:5_0</t>
  </si>
  <si>
    <t>Grp1:6_0</t>
  </si>
  <si>
    <t>Grp1:7_0</t>
  </si>
  <si>
    <t>Grp1:8_0</t>
  </si>
  <si>
    <t>Grp1:9_0</t>
  </si>
  <si>
    <t>Grp1:10_0</t>
  </si>
  <si>
    <t>Grp1:1_1</t>
  </si>
  <si>
    <t>Grp1:2_1</t>
  </si>
  <si>
    <t>Grp1:3_1</t>
  </si>
  <si>
    <t>Grp1:4_1</t>
  </si>
  <si>
    <t>Grp1:5_1</t>
  </si>
  <si>
    <t>Grp1:6_1</t>
  </si>
  <si>
    <t>Grp1:7_1</t>
  </si>
  <si>
    <t>Grp1:8_1</t>
  </si>
  <si>
    <t>Grp1:9_1</t>
  </si>
  <si>
    <t>Grp1:1_2</t>
  </si>
  <si>
    <t>Grp1:2_2</t>
  </si>
  <si>
    <t>Grp1:3_2</t>
  </si>
  <si>
    <t>Grp1:4_2</t>
  </si>
  <si>
    <t>Grp1:5_2</t>
  </si>
  <si>
    <t>Grp1:6_2</t>
  </si>
  <si>
    <t>Grp1:7_2</t>
  </si>
  <si>
    <t>Grp1:8_2</t>
  </si>
  <si>
    <t>Grp1:1_3</t>
  </si>
  <si>
    <t>Grp1:2_3</t>
  </si>
  <si>
    <t>Grp1:3_3</t>
  </si>
  <si>
    <t>Grp1:4_3</t>
  </si>
  <si>
    <t>Grp1:5_3</t>
  </si>
  <si>
    <t>Grp1:6_3</t>
  </si>
  <si>
    <t>Grp1:7_3</t>
  </si>
  <si>
    <t>Grp1:1_4</t>
  </si>
  <si>
    <t>Grp1:2_4</t>
  </si>
  <si>
    <t>Grp1:3_4</t>
  </si>
  <si>
    <t>Grp1:4_4</t>
  </si>
  <si>
    <t>Grp1:5_4</t>
  </si>
  <si>
    <t>Grp1:6_4</t>
  </si>
  <si>
    <t>Grp1:1_5</t>
  </si>
  <si>
    <t>Grp1:2_5</t>
  </si>
  <si>
    <t>Grp1:3_5</t>
  </si>
  <si>
    <t>Grp1:4_5</t>
  </si>
  <si>
    <t>Grp1:5_5</t>
  </si>
  <si>
    <t>Grp1:1_6</t>
  </si>
  <si>
    <t>Grp1:2_6</t>
  </si>
  <si>
    <t>Grp1:3_6</t>
  </si>
  <si>
    <t>Grp1:4_6</t>
  </si>
  <si>
    <t>Grp1:1_7</t>
  </si>
  <si>
    <t>Grp1:2_7</t>
  </si>
  <si>
    <t>Grp1:3_7</t>
  </si>
  <si>
    <t>Grp1:1_8</t>
  </si>
  <si>
    <t>Grp1:2_8</t>
  </si>
  <si>
    <t>Grp1:1_9</t>
  </si>
  <si>
    <t>Grp2:1_0</t>
  </si>
  <si>
    <t>Grp2:2_0</t>
  </si>
  <si>
    <t>Grp2:3_0</t>
  </si>
  <si>
    <t>Grp2:4_0</t>
  </si>
  <si>
    <t>Grp2:5_0</t>
  </si>
  <si>
    <t>Grp2:6_0</t>
  </si>
  <si>
    <t>Grp2:7_0</t>
  </si>
  <si>
    <t>Grp2:8_0</t>
  </si>
  <si>
    <t>Grp2:9_0</t>
  </si>
  <si>
    <t>Grp2:10_0</t>
  </si>
  <si>
    <t>Grp2:1_1</t>
  </si>
  <si>
    <t>Grp2:2_1</t>
  </si>
  <si>
    <t>Grp2:3_1</t>
  </si>
  <si>
    <t>Grp2:4_1</t>
  </si>
  <si>
    <t>Grp2:5_1</t>
  </si>
  <si>
    <t>Grp2:6_1</t>
  </si>
  <si>
    <t>Grp2:7_1</t>
  </si>
  <si>
    <t>Grp2:8_1</t>
  </si>
  <si>
    <t>Grp2:9_1</t>
  </si>
  <si>
    <t>Grp2:1_2</t>
  </si>
  <si>
    <t>Grp2:2_2</t>
  </si>
  <si>
    <t>Grp2:3_2</t>
  </si>
  <si>
    <t>Grp2:4_2</t>
  </si>
  <si>
    <t>Grp2:5_2</t>
  </si>
  <si>
    <t>Grp2:6_2</t>
  </si>
  <si>
    <t>Grp2:7_2</t>
  </si>
  <si>
    <t>Grp2:8_2</t>
  </si>
  <si>
    <t>Grp2:1_3</t>
  </si>
  <si>
    <t>Grp2:2_3</t>
  </si>
  <si>
    <t>Grp2:3_3</t>
  </si>
  <si>
    <t>Grp2:4_3</t>
  </si>
  <si>
    <t>Grp2:5_3</t>
  </si>
  <si>
    <t>Grp2:6_3</t>
  </si>
  <si>
    <t>Grp2:7_3</t>
  </si>
  <si>
    <t>Grp2:1_4</t>
  </si>
  <si>
    <t>Grp2:2_4</t>
  </si>
  <si>
    <t>Grp2:3_4</t>
  </si>
  <si>
    <t>Grp2:4_4</t>
  </si>
  <si>
    <t>Grp2:5_4</t>
  </si>
  <si>
    <t>Grp2:6_4</t>
  </si>
  <si>
    <t>Grp2:1_5</t>
  </si>
  <si>
    <t>Grp2:2_5</t>
  </si>
  <si>
    <t>Grp2:3_5</t>
  </si>
  <si>
    <t>Grp2:4_5</t>
  </si>
  <si>
    <t>Grp2:5_5</t>
  </si>
  <si>
    <t>Grp2:1_6</t>
  </si>
  <si>
    <t>Grp2:2_6</t>
  </si>
  <si>
    <t>Grp2:3_6</t>
  </si>
  <si>
    <t>Grp2:4_6</t>
  </si>
  <si>
    <t>Grp2:1_7</t>
  </si>
  <si>
    <t>Grp2:2_7</t>
  </si>
  <si>
    <t>Grp2:3_7</t>
  </si>
  <si>
    <t>Grp2:1_8</t>
  </si>
  <si>
    <t>Grp2:2_8</t>
  </si>
  <si>
    <t>Grp2:1_9</t>
  </si>
  <si>
    <t>Grp2:0_1</t>
  </si>
  <si>
    <t>Grp2:0_2</t>
  </si>
  <si>
    <t>Grp2:0_3</t>
  </si>
  <si>
    <t>Grp2:0_4</t>
  </si>
  <si>
    <t>Grp2:0_5</t>
  </si>
  <si>
    <t>Grp2:0_6</t>
  </si>
  <si>
    <t>Grp2:0_7</t>
  </si>
  <si>
    <t>Grp2:0_8</t>
  </si>
  <si>
    <t>Grp2:0_9</t>
  </si>
  <si>
    <t>Grp2:-1_2</t>
  </si>
  <si>
    <t>Grp2:-1_3</t>
  </si>
  <si>
    <t>Grp2:-1_4</t>
  </si>
  <si>
    <t>Grp2:-1_5</t>
  </si>
  <si>
    <t>Grp2:-1_6</t>
  </si>
  <si>
    <t>Grp2:-1_7</t>
  </si>
  <si>
    <t>Grp2:-1_8</t>
  </si>
  <si>
    <t>Grp2:-1_9</t>
  </si>
  <si>
    <t>Development_
Year</t>
  </si>
  <si>
    <t>Premium_
Annual</t>
  </si>
  <si>
    <t>Claim_Outgo_
Net</t>
  </si>
  <si>
    <t>Expense_Commission
_Total</t>
  </si>
  <si>
    <t>A</t>
  </si>
  <si>
    <t>B</t>
  </si>
  <si>
    <t>C</t>
  </si>
  <si>
    <t>P_2</t>
  </si>
  <si>
    <t>Sum of Claim_Cost</t>
  </si>
  <si>
    <t>A Total</t>
  </si>
  <si>
    <t>AY Total</t>
  </si>
  <si>
    <t>B Total</t>
  </si>
  <si>
    <t>Big_AY Total</t>
  </si>
  <si>
    <t>Big_AY_2 Total</t>
  </si>
  <si>
    <t>Big_DY Total</t>
  </si>
  <si>
    <t>Big_DY_2 Total</t>
  </si>
  <si>
    <t>C Total</t>
  </si>
  <si>
    <t>Grp1 Total</t>
  </si>
  <si>
    <t>Grp2 Total</t>
  </si>
  <si>
    <t>P Total</t>
  </si>
  <si>
    <t>P_2 Total</t>
  </si>
  <si>
    <t>The variable name supplied is invalid</t>
  </si>
  <si>
    <t>Grp1_Link_Ratio_Weighted</t>
  </si>
  <si>
    <t>Grp1_Link_Ratio_Worst_Case</t>
  </si>
  <si>
    <t>Grp1_Grossing_Up_Std</t>
  </si>
  <si>
    <t>Grp1_Grossing_Up_Av</t>
  </si>
  <si>
    <t>Grp1_Grossing_Up_Worst_Case</t>
  </si>
  <si>
    <t>Grp1_BornhuetterFerguson</t>
  </si>
  <si>
    <t>Grp1_Cape_Cod</t>
  </si>
  <si>
    <t>Selected : BCL</t>
  </si>
  <si>
    <t/>
  </si>
  <si>
    <t>!!!</t>
  </si>
  <si>
    <t>The step date supplied is invalid</t>
  </si>
  <si>
    <t>Parametric</t>
  </si>
  <si>
    <t>VaR by Scenario [Parametric]</t>
  </si>
  <si>
    <t>Factors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</si>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</sst>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_-;\-* #,##0.00_-;_-* &quot;-&quot;??_-;_-@_-"/>
    <numFmt numFmtId="165" formatCode="_-* #,##0_-;\-* #,##0_-;_-* &quot;-&quot;??_-;_-@_-"/>
    <numFmt numFmtId="166" formatCode="0.00000"/>
    <numFmt numFmtId="167" formatCode="0.0000"/>
    <numFmt numFmtId="168" formatCode="_-* #,##0.0000_-;\-* #,##0.0000_-;_-* &quot;-&quot;??_-;_-@_-"/>
    <numFmt numFmtId="169" formatCode="_-* #,##0.00000_-;\-* #,##0.00000_-;_-* &quot;-&quot;??_-;_-@_-"/>
    <numFmt numFmtId="170" formatCode="_-* #,##0.000_-;\-* #,##0.000_-;_-* &quot;-&quot;??_-;_-@_-"/>
    <numFmt numFmtId="171" formatCode="0.000%"/>
    <numFmt numFmtId="172" formatCode="0.000"/>
    <numFmt numFmtId="173" formatCode="_-* #,##0.000_-;\-* #,##0.000_-;_-* &quot;-&quot;???_-;_-@_-"/>
    <numFmt numFmtId="174" formatCode="_-* #,##0.00000000_-;\-* #,##0.00000000_-;_-* &quot;-&quot;??_-;_-@_-"/>
  </numFmts>
  <fonts count="74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b/>
      <u/>
      <sz val="18"/>
      <color rgb="FF0000FF"/>
      <name val="Arial"/>
      <family val="2"/>
    </font>
    <font>
      <i/>
      <sz val="10"/>
      <color theme="1"/>
      <name val="Arial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indexed="8"/>
      <name val="Arial"/>
      <family val="2"/>
    </font>
    <font>
      <b/>
      <vertAlign val="superscript"/>
      <sz val="10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entury Gothic"/>
      <family val="2"/>
    </font>
    <font>
      <b/>
      <sz val="9"/>
      <color theme="1"/>
      <name val="Arial"/>
      <family val="2"/>
    </font>
    <font>
      <b/>
      <u/>
      <sz val="12"/>
      <color theme="1"/>
      <name val="Arial"/>
      <family val="2"/>
    </font>
    <font>
      <sz val="8"/>
      <name val="Arial"/>
      <family val="2"/>
    </font>
    <font>
      <b/>
      <sz val="10"/>
      <color theme="1" tint="0.499984740745262"/>
      <name val="Arial"/>
      <family val="2"/>
    </font>
    <font>
      <sz val="10"/>
      <color rgb="FF0000FF"/>
      <name val="Arial"/>
      <family val="2"/>
    </font>
    <font>
      <b/>
      <sz val="12"/>
      <color rgb="FF0000FF"/>
      <name val="Arial"/>
      <family val="2"/>
    </font>
    <font>
      <sz val="10"/>
      <color theme="0" tint="-4.9989318521683403E-2"/>
      <name val="Arial"/>
      <family val="2"/>
    </font>
    <font>
      <b/>
      <sz val="10"/>
      <color theme="0" tint="-4.9989318521683403E-2"/>
      <name val="Arial"/>
      <family val="2"/>
    </font>
    <font>
      <sz val="14"/>
      <name val="Arial"/>
      <family val="2"/>
    </font>
    <font>
      <b/>
      <sz val="14"/>
      <color rgb="FF0000FF"/>
      <name val="Arial"/>
      <family val="2"/>
    </font>
    <font>
      <b/>
      <sz val="9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0" tint="-0.499984740745262"/>
      <name val="Arial"/>
      <family val="2"/>
    </font>
    <font>
      <b/>
      <sz val="11"/>
      <color theme="0"/>
      <name val="Arial"/>
      <family val="2"/>
    </font>
    <font>
      <b/>
      <i/>
      <sz val="11"/>
      <color theme="1"/>
      <name val="Arial"/>
      <family val="2"/>
    </font>
    <font>
      <sz val="11"/>
      <color theme="0" tint="-4.9989318521683403E-2"/>
      <name val="Arial"/>
      <family val="2"/>
    </font>
    <font>
      <sz val="11"/>
      <name val="Arial"/>
      <family val="2"/>
    </font>
    <font>
      <b/>
      <sz val="16"/>
      <color theme="1"/>
      <name val="Arial"/>
      <family val="2"/>
    </font>
    <font>
      <b/>
      <sz val="11"/>
      <color theme="1" tint="0.499984740745262"/>
      <name val="Arial"/>
      <family val="2"/>
    </font>
    <font>
      <sz val="11"/>
      <color theme="0" tint="-0.249977111117893"/>
      <name val="Arial"/>
      <family val="2"/>
    </font>
    <font>
      <u/>
      <sz val="10"/>
      <color theme="1"/>
      <name val="Arial"/>
      <family val="2"/>
    </font>
    <font>
      <b/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0" tint="-0.249977111117893"/>
      <name val="Arial"/>
      <family val="2"/>
    </font>
    <font>
      <b/>
      <u/>
      <sz val="12"/>
      <color theme="0"/>
      <name val="Arial"/>
      <family val="2"/>
    </font>
    <font>
      <sz val="12"/>
      <color theme="0" tint="-0.249977111117893"/>
      <name val="Arial"/>
      <family val="2"/>
    </font>
    <font>
      <b/>
      <i/>
      <sz val="11"/>
      <color rgb="FF0000FF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u/>
      <sz val="10"/>
      <color theme="0" tint="-4.9989318521683403E-2"/>
      <name val="Arial"/>
      <family val="2"/>
    </font>
    <font>
      <sz val="8"/>
      <color theme="0" tint="-4.9989318521683403E-2"/>
      <name val="Arial"/>
      <family val="2"/>
    </font>
    <font>
      <u/>
      <sz val="10"/>
      <color theme="0"/>
      <name val="Arial"/>
      <family val="2"/>
    </font>
    <font>
      <b/>
      <i/>
      <sz val="11"/>
      <color rgb="FFC00000"/>
      <name val="Arial"/>
      <family val="2"/>
    </font>
    <font>
      <b/>
      <sz val="11"/>
      <color rgb="FFC00000"/>
      <name val="Arial"/>
      <family val="2"/>
    </font>
    <font>
      <b/>
      <u/>
      <sz val="12"/>
      <color rgb="FF0000FF"/>
      <name val="Arial"/>
      <family val="2"/>
    </font>
    <font>
      <b/>
      <u/>
      <sz val="12"/>
      <color rgb="FFC0000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i/>
      <sz val="10"/>
      <color rgb="FF002060"/>
      <name val="Arial"/>
      <family val="2"/>
    </font>
    <font>
      <b/>
      <u/>
      <sz val="20"/>
      <color rgb="FF0000FF"/>
      <name val="Arial"/>
      <family val="2"/>
    </font>
    <font>
      <b/>
      <u/>
      <vertAlign val="superscript"/>
      <sz val="20"/>
      <color rgb="FF0000FF"/>
      <name val="Arial"/>
      <family val="2"/>
    </font>
    <font>
      <b/>
      <sz val="20"/>
      <color rgb="FF0000FF"/>
      <name val="Arial"/>
      <family val="2"/>
    </font>
    <font>
      <i/>
      <sz val="10"/>
      <name val="Arial"/>
      <family val="2"/>
    </font>
    <font>
      <b/>
      <sz val="18"/>
      <color rgb="FFC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1">
    <xf numFmtId="0" fontId="0" fillId="0" borderId="0" xfId="0"/>
    <xf numFmtId="0" fontId="0" fillId="2" borderId="0" xfId="0" applyFill="1"/>
    <xf numFmtId="0" fontId="3" fillId="0" borderId="0" xfId="0" applyFont="1" applyFill="1"/>
    <xf numFmtId="0" fontId="0" fillId="0" borderId="0" xfId="0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5" fillId="3" borderId="0" xfId="0" applyFont="1" applyFill="1"/>
    <xf numFmtId="0" fontId="0" fillId="3" borderId="0" xfId="0" applyFill="1"/>
    <xf numFmtId="164" fontId="0" fillId="2" borderId="0" xfId="3" applyFont="1" applyFill="1"/>
    <xf numFmtId="0" fontId="5" fillId="0" borderId="0" xfId="0" applyFont="1"/>
    <xf numFmtId="0" fontId="0" fillId="0" borderId="0" xfId="0" applyAlignment="1">
      <alignment horizontal="right"/>
    </xf>
    <xf numFmtId="0" fontId="0" fillId="7" borderId="0" xfId="0" applyFill="1"/>
    <xf numFmtId="0" fontId="5" fillId="7" borderId="0" xfId="0" applyFont="1" applyFill="1" applyAlignment="1">
      <alignment horizontal="center"/>
    </xf>
    <xf numFmtId="164" fontId="0" fillId="3" borderId="0" xfId="3" applyFont="1" applyFill="1"/>
    <xf numFmtId="164" fontId="0" fillId="3" borderId="6" xfId="3" applyFont="1" applyFill="1" applyBorder="1"/>
    <xf numFmtId="165" fontId="0" fillId="3" borderId="0" xfId="3" applyNumberFormat="1" applyFont="1" applyFill="1"/>
    <xf numFmtId="165" fontId="0" fillId="3" borderId="6" xfId="3" applyNumberFormat="1" applyFont="1" applyFill="1" applyBorder="1"/>
    <xf numFmtId="0" fontId="9" fillId="0" borderId="0" xfId="0" applyFont="1"/>
    <xf numFmtId="0" fontId="10" fillId="7" borderId="0" xfId="0" applyFont="1" applyFill="1"/>
    <xf numFmtId="0" fontId="12" fillId="0" borderId="0" xfId="0" applyFont="1"/>
    <xf numFmtId="168" fontId="0" fillId="3" borderId="0" xfId="3" applyNumberFormat="1" applyFont="1" applyFill="1"/>
    <xf numFmtId="168" fontId="0" fillId="3" borderId="6" xfId="3" applyNumberFormat="1" applyFont="1" applyFill="1" applyBorder="1"/>
    <xf numFmtId="0" fontId="12" fillId="3" borderId="0" xfId="0" applyFont="1" applyFill="1"/>
    <xf numFmtId="0" fontId="0" fillId="3" borderId="0" xfId="0" applyFill="1" applyAlignment="1">
      <alignment horizontal="left"/>
    </xf>
    <xf numFmtId="0" fontId="10" fillId="3" borderId="0" xfId="0" applyFont="1" applyFill="1"/>
    <xf numFmtId="0" fontId="13" fillId="3" borderId="0" xfId="0" applyFont="1" applyFill="1"/>
    <xf numFmtId="0" fontId="11" fillId="3" borderId="0" xfId="0" applyFont="1" applyFill="1"/>
    <xf numFmtId="0" fontId="11" fillId="3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3" borderId="0" xfId="3" applyFont="1" applyFill="1" applyBorder="1"/>
    <xf numFmtId="166" fontId="0" fillId="3" borderId="0" xfId="0" applyNumberFormat="1" applyFill="1"/>
    <xf numFmtId="166" fontId="0" fillId="0" borderId="0" xfId="0" applyNumberFormat="1"/>
    <xf numFmtId="0" fontId="5" fillId="2" borderId="9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0" borderId="0" xfId="0" applyAlignment="1"/>
    <xf numFmtId="0" fontId="5" fillId="3" borderId="0" xfId="0" applyFont="1" applyFill="1" applyAlignment="1">
      <alignment horizontal="right"/>
    </xf>
    <xf numFmtId="164" fontId="5" fillId="3" borderId="0" xfId="3" applyFont="1" applyFill="1" applyBorder="1"/>
    <xf numFmtId="164" fontId="0" fillId="0" borderId="0" xfId="3" applyFont="1" applyFill="1" applyBorder="1"/>
    <xf numFmtId="0" fontId="14" fillId="3" borderId="0" xfId="0" applyFont="1" applyFill="1" applyAlignment="1">
      <alignment horizontal="right"/>
    </xf>
    <xf numFmtId="0" fontId="7" fillId="3" borderId="0" xfId="0" applyFont="1" applyFill="1"/>
    <xf numFmtId="0" fontId="15" fillId="0" borderId="0" xfId="0" applyFont="1" applyFill="1"/>
    <xf numFmtId="0" fontId="15" fillId="0" borderId="0" xfId="0" applyFont="1" applyFill="1" applyBorder="1"/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0" fontId="15" fillId="3" borderId="0" xfId="0" applyFont="1" applyFill="1"/>
    <xf numFmtId="0" fontId="18" fillId="3" borderId="0" xfId="0" applyFont="1" applyFill="1" applyBorder="1"/>
    <xf numFmtId="0" fontId="17" fillId="7" borderId="0" xfId="0" applyFont="1" applyFill="1" applyBorder="1" applyAlignment="1">
      <alignment horizontal="center"/>
    </xf>
    <xf numFmtId="168" fontId="0" fillId="0" borderId="0" xfId="3" applyNumberFormat="1" applyFont="1" applyFill="1" applyBorder="1"/>
    <xf numFmtId="168" fontId="0" fillId="3" borderId="0" xfId="3" applyNumberFormat="1" applyFont="1" applyFill="1" applyBorder="1"/>
    <xf numFmtId="0" fontId="2" fillId="7" borderId="0" xfId="0" applyFont="1" applyFill="1" applyBorder="1" applyAlignment="1">
      <alignment horizontal="center"/>
    </xf>
    <xf numFmtId="0" fontId="0" fillId="3" borderId="0" xfId="0" applyFont="1" applyFill="1"/>
    <xf numFmtId="0" fontId="2" fillId="8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168" fontId="0" fillId="3" borderId="7" xfId="3" applyNumberFormat="1" applyFont="1" applyFill="1" applyBorder="1"/>
    <xf numFmtId="0" fontId="2" fillId="7" borderId="1" xfId="0" applyFont="1" applyFill="1" applyBorder="1" applyAlignment="1">
      <alignment horizontal="center"/>
    </xf>
    <xf numFmtId="168" fontId="0" fillId="3" borderId="1" xfId="3" applyNumberFormat="1" applyFont="1" applyFill="1" applyBorder="1"/>
    <xf numFmtId="0" fontId="5" fillId="7" borderId="0" xfId="0" applyFont="1" applyFill="1" applyBorder="1" applyAlignment="1">
      <alignment horizontal="center"/>
    </xf>
    <xf numFmtId="0" fontId="5" fillId="7" borderId="0" xfId="0" applyFont="1" applyFill="1" applyAlignment="1">
      <alignment horizontal="right"/>
    </xf>
    <xf numFmtId="0" fontId="9" fillId="0" borderId="0" xfId="0" applyFont="1" applyAlignment="1">
      <alignment horizontal="center"/>
    </xf>
    <xf numFmtId="0" fontId="22" fillId="7" borderId="0" xfId="0" applyFont="1" applyFill="1" applyAlignment="1">
      <alignment horizontal="center"/>
    </xf>
    <xf numFmtId="0" fontId="0" fillId="3" borderId="0" xfId="3" applyNumberFormat="1" applyFont="1" applyFill="1" applyBorder="1"/>
    <xf numFmtId="169" fontId="0" fillId="3" borderId="0" xfId="3" applyNumberFormat="1" applyFont="1" applyFill="1"/>
    <xf numFmtId="169" fontId="0" fillId="3" borderId="6" xfId="3" applyNumberFormat="1" applyFont="1" applyFill="1" applyBorder="1"/>
    <xf numFmtId="169" fontId="0" fillId="2" borderId="0" xfId="3" applyNumberFormat="1" applyFont="1" applyFill="1"/>
    <xf numFmtId="0" fontId="18" fillId="3" borderId="0" xfId="0" applyFont="1" applyFill="1"/>
    <xf numFmtId="0" fontId="5" fillId="3" borderId="0" xfId="0" applyFont="1" applyFill="1" applyAlignment="1"/>
    <xf numFmtId="164" fontId="0" fillId="0" borderId="0" xfId="0" applyNumberFormat="1"/>
    <xf numFmtId="0" fontId="5" fillId="3" borderId="0" xfId="3" applyNumberFormat="1" applyFont="1" applyFill="1" applyBorder="1"/>
    <xf numFmtId="0" fontId="5" fillId="7" borderId="3" xfId="0" applyFont="1" applyFill="1" applyBorder="1" applyAlignment="1">
      <alignment horizontal="center"/>
    </xf>
    <xf numFmtId="164" fontId="5" fillId="3" borderId="3" xfId="3" applyFont="1" applyFill="1" applyBorder="1" applyAlignment="1">
      <alignment shrinkToFit="1"/>
    </xf>
    <xf numFmtId="0" fontId="16" fillId="3" borderId="0" xfId="0" applyFont="1" applyFill="1"/>
    <xf numFmtId="165" fontId="0" fillId="3" borderId="0" xfId="3" applyNumberFormat="1" applyFont="1" applyFill="1" applyBorder="1"/>
    <xf numFmtId="0" fontId="5" fillId="7" borderId="0" xfId="0" applyFont="1" applyFill="1"/>
    <xf numFmtId="170" fontId="0" fillId="3" borderId="0" xfId="3" applyNumberFormat="1" applyFont="1" applyFill="1" applyBorder="1"/>
    <xf numFmtId="0" fontId="14" fillId="0" borderId="0" xfId="0" applyFont="1"/>
    <xf numFmtId="0" fontId="23" fillId="0" borderId="0" xfId="0" applyFont="1" applyAlignment="1">
      <alignment horizontal="right" vertical="top"/>
    </xf>
    <xf numFmtId="0" fontId="0" fillId="3" borderId="0" xfId="0" applyFill="1" applyAlignment="1">
      <alignment vertical="top"/>
    </xf>
    <xf numFmtId="0" fontId="5" fillId="7" borderId="0" xfId="3" applyNumberFormat="1" applyFont="1" applyFill="1" applyBorder="1" applyAlignment="1">
      <alignment horizontal="center"/>
    </xf>
    <xf numFmtId="0" fontId="9" fillId="0" borderId="0" xfId="0" applyFont="1" applyFill="1" applyBorder="1"/>
    <xf numFmtId="0" fontId="23" fillId="7" borderId="0" xfId="0" applyFont="1" applyFill="1" applyAlignment="1">
      <alignment horizontal="right" vertical="top"/>
    </xf>
    <xf numFmtId="168" fontId="0" fillId="3" borderId="0" xfId="3" applyNumberFormat="1" applyFont="1" applyFill="1" applyAlignment="1">
      <alignment vertical="top"/>
    </xf>
    <xf numFmtId="168" fontId="0" fillId="3" borderId="7" xfId="3" applyNumberFormat="1" applyFont="1" applyFill="1" applyBorder="1" applyAlignment="1">
      <alignment vertical="top"/>
    </xf>
    <xf numFmtId="168" fontId="0" fillId="3" borderId="1" xfId="3" applyNumberFormat="1" applyFont="1" applyFill="1" applyBorder="1" applyAlignment="1">
      <alignment vertical="top"/>
    </xf>
    <xf numFmtId="168" fontId="0" fillId="3" borderId="0" xfId="3" applyNumberFormat="1" applyFont="1" applyFill="1" applyBorder="1" applyAlignment="1">
      <alignment vertical="top"/>
    </xf>
    <xf numFmtId="0" fontId="25" fillId="0" borderId="5" xfId="0" applyFont="1" applyBorder="1" applyAlignment="1">
      <alignment vertical="top"/>
    </xf>
    <xf numFmtId="0" fontId="2" fillId="0" borderId="5" xfId="0" applyFont="1" applyBorder="1"/>
    <xf numFmtId="0" fontId="23" fillId="0" borderId="0" xfId="0" applyFont="1" applyAlignment="1">
      <alignment horizontal="right"/>
    </xf>
    <xf numFmtId="168" fontId="0" fillId="2" borderId="0" xfId="3" applyNumberFormat="1" applyFont="1" applyFill="1" applyAlignment="1">
      <alignment vertical="top"/>
    </xf>
    <xf numFmtId="0" fontId="23" fillId="9" borderId="9" xfId="0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/>
    </xf>
    <xf numFmtId="0" fontId="23" fillId="9" borderId="5" xfId="0" applyFont="1" applyFill="1" applyBorder="1" applyAlignment="1">
      <alignment horizontal="center"/>
    </xf>
    <xf numFmtId="168" fontId="0" fillId="2" borderId="0" xfId="3" applyNumberFormat="1" applyFont="1" applyFill="1" applyBorder="1"/>
    <xf numFmtId="0" fontId="5" fillId="2" borderId="0" xfId="0" applyFont="1" applyFill="1" applyAlignment="1">
      <alignment vertical="top"/>
    </xf>
    <xf numFmtId="0" fontId="5" fillId="7" borderId="5" xfId="0" applyFont="1" applyFill="1" applyBorder="1" applyAlignment="1">
      <alignment horizontal="center"/>
    </xf>
    <xf numFmtId="0" fontId="24" fillId="2" borderId="0" xfId="0" applyFont="1" applyFill="1"/>
    <xf numFmtId="0" fontId="0" fillId="7" borderId="0" xfId="0" applyFill="1" applyBorder="1"/>
    <xf numFmtId="0" fontId="23" fillId="7" borderId="0" xfId="0" applyFont="1" applyFill="1" applyAlignment="1">
      <alignment horizontal="right"/>
    </xf>
    <xf numFmtId="0" fontId="25" fillId="7" borderId="0" xfId="0" applyFont="1" applyFill="1" applyAlignment="1">
      <alignment horizontal="right"/>
    </xf>
    <xf numFmtId="0" fontId="23" fillId="7" borderId="0" xfId="0" applyFont="1" applyFill="1" applyAlignment="1">
      <alignment horizontal="center" wrapText="1"/>
    </xf>
    <xf numFmtId="168" fontId="0" fillId="0" borderId="0" xfId="3" applyNumberFormat="1" applyFont="1"/>
    <xf numFmtId="0" fontId="0" fillId="3" borderId="0" xfId="3" applyNumberFormat="1" applyFont="1" applyFill="1" applyAlignment="1">
      <alignment vertical="top"/>
    </xf>
    <xf numFmtId="0" fontId="23" fillId="0" borderId="0" xfId="0" applyNumberFormat="1" applyFont="1" applyAlignment="1">
      <alignment horizontal="right"/>
    </xf>
    <xf numFmtId="0" fontId="0" fillId="2" borderId="0" xfId="3" applyNumberFormat="1" applyFont="1" applyFill="1" applyAlignment="1">
      <alignment vertical="top"/>
    </xf>
    <xf numFmtId="0" fontId="5" fillId="0" borderId="0" xfId="0" applyFont="1" applyAlignment="1">
      <alignment horizontal="right"/>
    </xf>
    <xf numFmtId="0" fontId="23" fillId="7" borderId="0" xfId="0" applyFont="1" applyFill="1" applyAlignment="1">
      <alignment wrapText="1"/>
    </xf>
    <xf numFmtId="0" fontId="0" fillId="2" borderId="5" xfId="3" applyNumberFormat="1" applyFont="1" applyFill="1" applyBorder="1" applyAlignment="1">
      <alignment horizontal="center" vertical="top"/>
    </xf>
    <xf numFmtId="0" fontId="26" fillId="3" borderId="0" xfId="0" applyFont="1" applyFill="1" applyAlignment="1">
      <alignment horizontal="right"/>
    </xf>
    <xf numFmtId="164" fontId="0" fillId="3" borderId="0" xfId="3" applyNumberFormat="1" applyFont="1" applyFill="1" applyBorder="1"/>
    <xf numFmtId="169" fontId="0" fillId="3" borderId="0" xfId="3" applyNumberFormat="1" applyFont="1" applyFill="1" applyBorder="1"/>
    <xf numFmtId="0" fontId="28" fillId="0" borderId="0" xfId="0" applyFont="1"/>
    <xf numFmtId="170" fontId="0" fillId="0" borderId="0" xfId="3" applyNumberFormat="1" applyFont="1"/>
    <xf numFmtId="164" fontId="0" fillId="0" borderId="0" xfId="3" applyFont="1" applyFill="1"/>
    <xf numFmtId="164" fontId="0" fillId="0" borderId="6" xfId="3" applyFont="1" applyFill="1" applyBorder="1"/>
    <xf numFmtId="164" fontId="6" fillId="0" borderId="0" xfId="3" applyFont="1" applyFill="1"/>
    <xf numFmtId="168" fontId="0" fillId="0" borderId="0" xfId="0" applyNumberFormat="1" applyFill="1"/>
    <xf numFmtId="0" fontId="3" fillId="3" borderId="0" xfId="0" applyFont="1" applyFill="1"/>
    <xf numFmtId="0" fontId="2" fillId="3" borderId="0" xfId="0" applyFont="1" applyFill="1"/>
    <xf numFmtId="164" fontId="3" fillId="0" borderId="6" xfId="3" applyFont="1" applyFill="1" applyBorder="1"/>
    <xf numFmtId="164" fontId="3" fillId="0" borderId="0" xfId="3" applyFont="1" applyFill="1"/>
    <xf numFmtId="0" fontId="3" fillId="0" borderId="0" xfId="0" applyFont="1"/>
    <xf numFmtId="0" fontId="5" fillId="7" borderId="0" xfId="0" applyFont="1" applyFill="1" applyAlignment="1">
      <alignment wrapText="1"/>
    </xf>
    <xf numFmtId="172" fontId="0" fillId="3" borderId="0" xfId="3" applyNumberFormat="1" applyFont="1" applyFill="1" applyBorder="1"/>
    <xf numFmtId="169" fontId="5" fillId="3" borderId="0" xfId="3" applyNumberFormat="1" applyFont="1" applyFill="1" applyBorder="1"/>
    <xf numFmtId="170" fontId="5" fillId="3" borderId="0" xfId="3" applyNumberFormat="1" applyFont="1" applyFill="1" applyBorder="1"/>
    <xf numFmtId="166" fontId="0" fillId="0" borderId="0" xfId="0" applyNumberFormat="1" applyAlignment="1">
      <alignment wrapText="1"/>
    </xf>
    <xf numFmtId="0" fontId="4" fillId="3" borderId="0" xfId="0" applyFont="1" applyFill="1" applyAlignment="1">
      <alignment wrapText="1"/>
    </xf>
    <xf numFmtId="164" fontId="5" fillId="3" borderId="8" xfId="3" applyFont="1" applyFill="1" applyBorder="1"/>
    <xf numFmtId="0" fontId="5" fillId="3" borderId="9" xfId="0" applyFont="1" applyFill="1" applyBorder="1"/>
    <xf numFmtId="164" fontId="5" fillId="3" borderId="9" xfId="3" applyFont="1" applyFill="1" applyBorder="1"/>
    <xf numFmtId="0" fontId="5" fillId="7" borderId="9" xfId="0" applyFont="1" applyFill="1" applyBorder="1"/>
    <xf numFmtId="164" fontId="5" fillId="6" borderId="0" xfId="3" applyFont="1" applyFill="1"/>
    <xf numFmtId="0" fontId="8" fillId="0" borderId="0" xfId="0" applyFont="1"/>
    <xf numFmtId="166" fontId="0" fillId="0" borderId="3" xfId="0" applyNumberFormat="1" applyBorder="1"/>
    <xf numFmtId="0" fontId="30" fillId="3" borderId="0" xfId="0" applyFont="1" applyFill="1"/>
    <xf numFmtId="0" fontId="10" fillId="3" borderId="9" xfId="0" applyFont="1" applyFill="1" applyBorder="1" applyAlignment="1">
      <alignment horizontal="center"/>
    </xf>
    <xf numFmtId="166" fontId="0" fillId="2" borderId="0" xfId="0" applyNumberFormat="1" applyFill="1"/>
    <xf numFmtId="164" fontId="0" fillId="2" borderId="0" xfId="3" applyFont="1" applyFill="1" applyBorder="1"/>
    <xf numFmtId="169" fontId="0" fillId="0" borderId="0" xfId="3" applyNumberFormat="1" applyFont="1"/>
    <xf numFmtId="164" fontId="5" fillId="2" borderId="3" xfId="3" applyFont="1" applyFill="1" applyBorder="1" applyAlignment="1">
      <alignment shrinkToFit="1"/>
    </xf>
    <xf numFmtId="164" fontId="5" fillId="2" borderId="0" xfId="3" applyFont="1" applyFill="1" applyBorder="1"/>
    <xf numFmtId="164" fontId="0" fillId="3" borderId="0" xfId="0" applyNumberFormat="1" applyFill="1"/>
    <xf numFmtId="164" fontId="5" fillId="6" borderId="0" xfId="0" applyNumberFormat="1" applyFont="1" applyFill="1"/>
    <xf numFmtId="0" fontId="5" fillId="2" borderId="0" xfId="3" applyNumberFormat="1" applyFont="1" applyFill="1" applyBorder="1"/>
    <xf numFmtId="0" fontId="5" fillId="7" borderId="0" xfId="0" applyNumberFormat="1" applyFont="1" applyFill="1" applyAlignment="1">
      <alignment horizontal="center"/>
    </xf>
    <xf numFmtId="0" fontId="34" fillId="0" borderId="0" xfId="0" applyFont="1"/>
    <xf numFmtId="0" fontId="33" fillId="0" borderId="0" xfId="0" applyFont="1"/>
    <xf numFmtId="164" fontId="33" fillId="0" borderId="0" xfId="3" applyFont="1"/>
    <xf numFmtId="0" fontId="25" fillId="0" borderId="0" xfId="0" applyNumberFormat="1" applyFont="1" applyAlignment="1">
      <alignment horizontal="right"/>
    </xf>
    <xf numFmtId="0" fontId="24" fillId="4" borderId="2" xfId="0" applyFont="1" applyFill="1" applyBorder="1" applyAlignment="1">
      <alignment horizontal="center"/>
    </xf>
    <xf numFmtId="0" fontId="5" fillId="2" borderId="0" xfId="0" applyFont="1" applyFill="1"/>
    <xf numFmtId="164" fontId="33" fillId="0" borderId="0" xfId="0" applyNumberFormat="1" applyFont="1"/>
    <xf numFmtId="0" fontId="11" fillId="3" borderId="0" xfId="0" applyFont="1" applyFill="1" applyAlignment="1">
      <alignment horizontal="left"/>
    </xf>
    <xf numFmtId="168" fontId="3" fillId="3" borderId="0" xfId="3" applyNumberFormat="1" applyFont="1" applyFill="1" applyBorder="1"/>
    <xf numFmtId="0" fontId="3" fillId="3" borderId="0" xfId="3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68" fontId="3" fillId="0" borderId="0" xfId="3" applyNumberFormat="1" applyFont="1" applyFill="1" applyBorder="1"/>
    <xf numFmtId="168" fontId="3" fillId="2" borderId="0" xfId="3" applyNumberFormat="1" applyFont="1" applyFill="1" applyBorder="1"/>
    <xf numFmtId="174" fontId="0" fillId="3" borderId="0" xfId="3" applyNumberFormat="1" applyFont="1" applyFill="1" applyBorder="1"/>
    <xf numFmtId="174" fontId="5" fillId="3" borderId="0" xfId="3" applyNumberFormat="1" applyFont="1" applyFill="1" applyBorder="1"/>
    <xf numFmtId="172" fontId="5" fillId="3" borderId="0" xfId="3" applyNumberFormat="1" applyFont="1" applyFill="1" applyBorder="1"/>
    <xf numFmtId="168" fontId="6" fillId="0" borderId="0" xfId="3" applyNumberFormat="1" applyFont="1" applyFill="1"/>
    <xf numFmtId="168" fontId="0" fillId="0" borderId="6" xfId="3" applyNumberFormat="1" applyFont="1" applyFill="1" applyBorder="1"/>
    <xf numFmtId="164" fontId="3" fillId="0" borderId="0" xfId="3" applyFont="1"/>
    <xf numFmtId="0" fontId="6" fillId="0" borderId="0" xfId="0" applyFont="1"/>
    <xf numFmtId="0" fontId="0" fillId="0" borderId="0" xfId="0" applyFont="1"/>
    <xf numFmtId="164" fontId="1" fillId="3" borderId="0" xfId="3" applyFont="1" applyFill="1" applyBorder="1"/>
    <xf numFmtId="164" fontId="0" fillId="0" borderId="0" xfId="0" applyNumberFormat="1" applyFont="1"/>
    <xf numFmtId="0" fontId="2" fillId="0" borderId="0" xfId="0" applyFont="1" applyFill="1"/>
    <xf numFmtId="0" fontId="6" fillId="3" borderId="0" xfId="0" applyFont="1" applyFill="1"/>
    <xf numFmtId="0" fontId="9" fillId="3" borderId="0" xfId="0" applyFont="1" applyFill="1"/>
    <xf numFmtId="0" fontId="5" fillId="3" borderId="0" xfId="0" applyFont="1" applyFill="1" applyAlignment="1">
      <alignment horizontal="center"/>
    </xf>
    <xf numFmtId="0" fontId="0" fillId="0" borderId="0" xfId="0" applyFont="1" applyFill="1"/>
    <xf numFmtId="171" fontId="0" fillId="0" borderId="0" xfId="4" applyNumberFormat="1" applyFont="1"/>
    <xf numFmtId="0" fontId="24" fillId="2" borderId="0" xfId="0" applyFont="1" applyFill="1" applyAlignment="1">
      <alignment horizontal="center"/>
    </xf>
    <xf numFmtId="10" fontId="0" fillId="0" borderId="0" xfId="4" applyNumberFormat="1" applyFont="1"/>
    <xf numFmtId="10" fontId="0" fillId="0" borderId="0" xfId="0" applyNumberFormat="1"/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168" fontId="0" fillId="3" borderId="15" xfId="3" applyNumberFormat="1" applyFont="1" applyFill="1" applyBorder="1"/>
    <xf numFmtId="0" fontId="0" fillId="0" borderId="15" xfId="0" applyBorder="1"/>
    <xf numFmtId="168" fontId="0" fillId="3" borderId="15" xfId="3" applyNumberFormat="1" applyFont="1" applyFill="1" applyBorder="1" applyAlignment="1">
      <alignment vertical="top"/>
    </xf>
    <xf numFmtId="0" fontId="0" fillId="3" borderId="0" xfId="3" applyNumberFormat="1" applyFont="1" applyFill="1" applyBorder="1" applyAlignment="1">
      <alignment vertical="top"/>
    </xf>
    <xf numFmtId="0" fontId="0" fillId="3" borderId="15" xfId="3" applyNumberFormat="1" applyFont="1" applyFill="1" applyBorder="1" applyAlignment="1">
      <alignment vertical="top"/>
    </xf>
    <xf numFmtId="0" fontId="23" fillId="9" borderId="8" xfId="0" applyFont="1" applyFill="1" applyBorder="1" applyAlignment="1">
      <alignment horizontal="center"/>
    </xf>
    <xf numFmtId="0" fontId="23" fillId="9" borderId="16" xfId="0" applyFont="1" applyFill="1" applyBorder="1" applyAlignment="1">
      <alignment horizontal="center"/>
    </xf>
    <xf numFmtId="0" fontId="0" fillId="3" borderId="7" xfId="0" applyFill="1" applyBorder="1" applyAlignment="1">
      <alignment vertical="top"/>
    </xf>
    <xf numFmtId="0" fontId="0" fillId="3" borderId="17" xfId="0" applyFill="1" applyBorder="1" applyAlignment="1">
      <alignment vertical="top"/>
    </xf>
    <xf numFmtId="168" fontId="0" fillId="3" borderId="17" xfId="3" applyNumberFormat="1" applyFont="1" applyFill="1" applyBorder="1" applyAlignment="1">
      <alignment vertical="top"/>
    </xf>
    <xf numFmtId="168" fontId="0" fillId="3" borderId="6" xfId="3" applyNumberFormat="1" applyFont="1" applyFill="1" applyBorder="1" applyAlignment="1">
      <alignment vertical="top"/>
    </xf>
    <xf numFmtId="0" fontId="4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0" borderId="0" xfId="0" applyFont="1" applyFill="1" applyAlignment="1">
      <alignment vertical="top"/>
    </xf>
    <xf numFmtId="168" fontId="0" fillId="3" borderId="17" xfId="3" applyNumberFormat="1" applyFont="1" applyFill="1" applyBorder="1"/>
    <xf numFmtId="0" fontId="2" fillId="0" borderId="0" xfId="0" applyFont="1" applyFill="1" applyAlignment="1"/>
    <xf numFmtId="0" fontId="0" fillId="0" borderId="17" xfId="0" applyBorder="1"/>
    <xf numFmtId="0" fontId="5" fillId="5" borderId="9" xfId="3" applyNumberFormat="1" applyFont="1" applyFill="1" applyBorder="1"/>
    <xf numFmtId="0" fontId="5" fillId="5" borderId="9" xfId="3" applyNumberFormat="1" applyFont="1" applyFill="1" applyBorder="1" applyAlignment="1">
      <alignment horizontal="center"/>
    </xf>
    <xf numFmtId="0" fontId="37" fillId="7" borderId="0" xfId="0" applyFont="1" applyFill="1" applyAlignment="1">
      <alignment horizontal="left" vertical="top"/>
    </xf>
    <xf numFmtId="167" fontId="5" fillId="2" borderId="7" xfId="0" applyNumberFormat="1" applyFont="1" applyFill="1" applyBorder="1" applyAlignment="1">
      <alignment vertical="top"/>
    </xf>
    <xf numFmtId="167" fontId="5" fillId="2" borderId="1" xfId="0" applyNumberFormat="1" applyFont="1" applyFill="1" applyBorder="1" applyAlignment="1">
      <alignment vertical="top"/>
    </xf>
    <xf numFmtId="0" fontId="3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10" fontId="0" fillId="0" borderId="0" xfId="4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right"/>
    </xf>
    <xf numFmtId="0" fontId="0" fillId="0" borderId="0" xfId="0" applyAlignment="1">
      <alignment vertical="top"/>
    </xf>
    <xf numFmtId="0" fontId="33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35" fillId="2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1" fillId="0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4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14" fontId="3" fillId="2" borderId="0" xfId="0" applyNumberFormat="1" applyFont="1" applyFill="1" applyAlignment="1">
      <alignment vertical="top"/>
    </xf>
    <xf numFmtId="14" fontId="3" fillId="0" borderId="0" xfId="0" applyNumberFormat="1" applyFont="1" applyFill="1" applyAlignment="1">
      <alignment vertical="top"/>
    </xf>
    <xf numFmtId="0" fontId="3" fillId="0" borderId="0" xfId="0" applyFont="1" applyAlignment="1">
      <alignment vertical="top"/>
    </xf>
    <xf numFmtId="0" fontId="4" fillId="4" borderId="0" xfId="0" applyFont="1" applyFill="1" applyAlignment="1">
      <alignment vertical="top"/>
    </xf>
    <xf numFmtId="0" fontId="0" fillId="0" borderId="5" xfId="0" applyBorder="1" applyAlignment="1">
      <alignment vertical="top"/>
    </xf>
    <xf numFmtId="168" fontId="0" fillId="0" borderId="0" xfId="3" applyNumberFormat="1" applyFont="1" applyFill="1"/>
    <xf numFmtId="0" fontId="0" fillId="3" borderId="0" xfId="0" applyFill="1" applyBorder="1"/>
    <xf numFmtId="0" fontId="10" fillId="3" borderId="0" xfId="0" applyFont="1" applyFill="1" applyAlignment="1">
      <alignment horizontal="center"/>
    </xf>
    <xf numFmtId="0" fontId="0" fillId="0" borderId="29" xfId="0" applyBorder="1"/>
    <xf numFmtId="0" fontId="23" fillId="7" borderId="0" xfId="0" applyFont="1" applyFill="1" applyAlignment="1">
      <alignment horizontal="center" vertical="top"/>
    </xf>
    <xf numFmtId="0" fontId="40" fillId="3" borderId="0" xfId="0" applyFont="1" applyFill="1"/>
    <xf numFmtId="0" fontId="11" fillId="3" borderId="9" xfId="0" applyFont="1" applyFill="1" applyBorder="1" applyAlignment="1"/>
    <xf numFmtId="0" fontId="11" fillId="3" borderId="0" xfId="0" applyFont="1" applyFill="1" applyBorder="1"/>
    <xf numFmtId="0" fontId="0" fillId="3" borderId="29" xfId="0" applyFill="1" applyBorder="1" applyAlignment="1">
      <alignment horizontal="left"/>
    </xf>
    <xf numFmtId="0" fontId="0" fillId="3" borderId="29" xfId="0" applyFill="1" applyBorder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38" fillId="0" borderId="23" xfId="0" applyFont="1" applyBorder="1" applyAlignment="1">
      <alignment vertical="center"/>
    </xf>
    <xf numFmtId="0" fontId="39" fillId="0" borderId="23" xfId="0" applyFont="1" applyBorder="1" applyAlignment="1">
      <alignment vertical="center"/>
    </xf>
    <xf numFmtId="0" fontId="39" fillId="0" borderId="12" xfId="0" applyFont="1" applyBorder="1" applyAlignment="1">
      <alignment vertical="center"/>
    </xf>
    <xf numFmtId="0" fontId="38" fillId="0" borderId="14" xfId="0" applyFont="1" applyBorder="1" applyAlignment="1">
      <alignment vertical="center"/>
    </xf>
    <xf numFmtId="0" fontId="43" fillId="0" borderId="0" xfId="0" applyFont="1" applyFill="1" applyAlignment="1">
      <alignment vertical="center"/>
    </xf>
    <xf numFmtId="0" fontId="42" fillId="0" borderId="0" xfId="0" applyFont="1" applyFill="1" applyAlignment="1">
      <alignment vertical="center"/>
    </xf>
    <xf numFmtId="0" fontId="38" fillId="0" borderId="21" xfId="0" applyFont="1" applyBorder="1" applyAlignment="1">
      <alignment vertical="center"/>
    </xf>
    <xf numFmtId="0" fontId="38" fillId="0" borderId="26" xfId="0" applyFont="1" applyBorder="1" applyAlignment="1">
      <alignment vertical="center"/>
    </xf>
    <xf numFmtId="0" fontId="38" fillId="0" borderId="27" xfId="0" applyFont="1" applyBorder="1" applyAlignment="1">
      <alignment vertical="center"/>
    </xf>
    <xf numFmtId="0" fontId="44" fillId="0" borderId="0" xfId="0" applyFont="1" applyFill="1" applyAlignment="1">
      <alignment vertical="center"/>
    </xf>
    <xf numFmtId="0" fontId="39" fillId="0" borderId="29" xfId="0" applyFont="1" applyBorder="1" applyAlignment="1">
      <alignment vertical="center"/>
    </xf>
    <xf numFmtId="0" fontId="38" fillId="0" borderId="29" xfId="0" applyFont="1" applyBorder="1" applyAlignment="1">
      <alignment vertical="center"/>
    </xf>
    <xf numFmtId="0" fontId="44" fillId="0" borderId="29" xfId="0" applyFont="1" applyFill="1" applyBorder="1" applyAlignment="1">
      <alignment vertical="center"/>
    </xf>
    <xf numFmtId="0" fontId="38" fillId="0" borderId="24" xfId="0" applyFont="1" applyBorder="1" applyAlignment="1">
      <alignment vertical="center"/>
    </xf>
    <xf numFmtId="0" fontId="38" fillId="0" borderId="10" xfId="0" applyFont="1" applyBorder="1" applyAlignment="1">
      <alignment vertical="center"/>
    </xf>
    <xf numFmtId="0" fontId="38" fillId="0" borderId="25" xfId="0" applyFont="1" applyBorder="1" applyAlignment="1">
      <alignment vertical="center"/>
    </xf>
    <xf numFmtId="0" fontId="39" fillId="0" borderId="3" xfId="0" applyFont="1" applyBorder="1" applyAlignment="1">
      <alignment vertical="center"/>
    </xf>
    <xf numFmtId="0" fontId="38" fillId="0" borderId="11" xfId="0" applyFont="1" applyBorder="1" applyAlignment="1">
      <alignment vertical="center"/>
    </xf>
    <xf numFmtId="0" fontId="38" fillId="0" borderId="22" xfId="0" applyFont="1" applyBorder="1" applyAlignment="1">
      <alignment vertical="center"/>
    </xf>
    <xf numFmtId="0" fontId="38" fillId="0" borderId="12" xfId="0" applyFont="1" applyBorder="1" applyAlignment="1">
      <alignment vertical="center"/>
    </xf>
    <xf numFmtId="0" fontId="38" fillId="0" borderId="0" xfId="0" applyFont="1" applyFill="1" applyAlignment="1">
      <alignment vertical="center"/>
    </xf>
    <xf numFmtId="0" fontId="38" fillId="0" borderId="13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38" fillId="0" borderId="28" xfId="0" applyFont="1" applyBorder="1" applyAlignment="1">
      <alignment vertical="center"/>
    </xf>
    <xf numFmtId="0" fontId="39" fillId="0" borderId="28" xfId="0" applyFont="1" applyBorder="1" applyAlignment="1">
      <alignment vertical="center"/>
    </xf>
    <xf numFmtId="0" fontId="22" fillId="4" borderId="0" xfId="0" applyFont="1" applyFill="1" applyAlignment="1">
      <alignment vertical="top"/>
    </xf>
    <xf numFmtId="0" fontId="38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8" fillId="0" borderId="0" xfId="0" applyFont="1" applyFill="1" applyAlignment="1">
      <alignment vertical="top"/>
    </xf>
    <xf numFmtId="0" fontId="38" fillId="0" borderId="5" xfId="0" applyFont="1" applyBorder="1" applyAlignment="1">
      <alignment vertical="top"/>
    </xf>
    <xf numFmtId="0" fontId="38" fillId="0" borderId="0" xfId="0" applyFont="1" applyBorder="1" applyAlignment="1">
      <alignment vertical="top"/>
    </xf>
    <xf numFmtId="10" fontId="0" fillId="0" borderId="0" xfId="4" applyNumberFormat="1" applyFont="1" applyAlignment="1">
      <alignment horizontal="center"/>
    </xf>
    <xf numFmtId="10" fontId="5" fillId="3" borderId="0" xfId="4" applyNumberFormat="1" applyFont="1" applyFill="1" applyAlignment="1">
      <alignment horizontal="center"/>
    </xf>
    <xf numFmtId="167" fontId="0" fillId="0" borderId="0" xfId="3" applyNumberFormat="1" applyFont="1" applyAlignment="1">
      <alignment horizontal="center"/>
    </xf>
    <xf numFmtId="0" fontId="45" fillId="3" borderId="0" xfId="0" applyFont="1" applyFill="1" applyBorder="1"/>
    <xf numFmtId="0" fontId="32" fillId="7" borderId="3" xfId="0" applyFont="1" applyFill="1" applyBorder="1"/>
    <xf numFmtId="0" fontId="32" fillId="7" borderId="3" xfId="0" applyFont="1" applyFill="1" applyBorder="1" applyAlignment="1">
      <alignment horizontal="left"/>
    </xf>
    <xf numFmtId="0" fontId="46" fillId="0" borderId="0" xfId="0" applyFont="1" applyAlignment="1">
      <alignment vertical="center"/>
    </xf>
    <xf numFmtId="0" fontId="47" fillId="0" borderId="0" xfId="0" applyFont="1" applyFill="1" applyAlignment="1">
      <alignment vertical="center"/>
    </xf>
    <xf numFmtId="0" fontId="47" fillId="0" borderId="29" xfId="0" applyFont="1" applyFill="1" applyBorder="1" applyAlignment="1">
      <alignment vertical="center"/>
    </xf>
    <xf numFmtId="0" fontId="47" fillId="0" borderId="0" xfId="0" applyFont="1" applyAlignment="1">
      <alignment vertical="center"/>
    </xf>
    <xf numFmtId="0" fontId="10" fillId="0" borderId="0" xfId="0" applyFont="1" applyFill="1" applyAlignment="1">
      <alignment horizontal="center"/>
    </xf>
    <xf numFmtId="0" fontId="48" fillId="0" borderId="0" xfId="0" applyFont="1"/>
    <xf numFmtId="0" fontId="48" fillId="0" borderId="0" xfId="0" applyFont="1" applyAlignment="1">
      <alignment horizontal="center"/>
    </xf>
    <xf numFmtId="0" fontId="38" fillId="0" borderId="29" xfId="0" applyFont="1" applyBorder="1" applyAlignment="1">
      <alignment horizontal="center" vertical="center"/>
    </xf>
    <xf numFmtId="0" fontId="38" fillId="3" borderId="0" xfId="0" applyFont="1" applyFill="1" applyAlignment="1">
      <alignment vertical="center"/>
    </xf>
    <xf numFmtId="0" fontId="38" fillId="3" borderId="28" xfId="0" applyFont="1" applyFill="1" applyBorder="1" applyAlignment="1">
      <alignment vertical="center"/>
    </xf>
    <xf numFmtId="0" fontId="39" fillId="0" borderId="14" xfId="0" applyFont="1" applyBorder="1" applyAlignment="1">
      <alignment vertical="center"/>
    </xf>
    <xf numFmtId="0" fontId="47" fillId="0" borderId="28" xfId="0" applyFont="1" applyBorder="1" applyAlignment="1">
      <alignment vertical="center"/>
    </xf>
    <xf numFmtId="0" fontId="47" fillId="0" borderId="0" xfId="0" applyFont="1" applyBorder="1" applyAlignment="1">
      <alignment vertical="center"/>
    </xf>
    <xf numFmtId="0" fontId="47" fillId="0" borderId="29" xfId="0" applyFont="1" applyBorder="1" applyAlignment="1">
      <alignment vertical="center"/>
    </xf>
    <xf numFmtId="0" fontId="51" fillId="0" borderId="0" xfId="0" applyFont="1" applyBorder="1" applyAlignment="1">
      <alignment vertical="center"/>
    </xf>
    <xf numFmtId="0" fontId="51" fillId="0" borderId="28" xfId="0" applyFont="1" applyBorder="1" applyAlignment="1">
      <alignment vertical="center"/>
    </xf>
    <xf numFmtId="0" fontId="51" fillId="0" borderId="0" xfId="0" applyFont="1" applyAlignment="1">
      <alignment vertical="center"/>
    </xf>
    <xf numFmtId="0" fontId="39" fillId="3" borderId="0" xfId="0" applyFont="1" applyFill="1" applyAlignment="1">
      <alignment vertical="center"/>
    </xf>
    <xf numFmtId="0" fontId="47" fillId="3" borderId="0" xfId="0" applyFont="1" applyFill="1" applyAlignment="1">
      <alignment vertical="center"/>
    </xf>
    <xf numFmtId="0" fontId="39" fillId="3" borderId="28" xfId="0" applyFont="1" applyFill="1" applyBorder="1" applyAlignment="1">
      <alignment vertical="center"/>
    </xf>
    <xf numFmtId="0" fontId="47" fillId="3" borderId="28" xfId="0" applyFont="1" applyFill="1" applyBorder="1" applyAlignment="1">
      <alignment vertical="center"/>
    </xf>
    <xf numFmtId="0" fontId="41" fillId="12" borderId="5" xfId="0" applyFont="1" applyFill="1" applyBorder="1" applyAlignment="1">
      <alignment horizontal="center" vertical="center"/>
    </xf>
    <xf numFmtId="0" fontId="38" fillId="0" borderId="23" xfId="0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39" fillId="10" borderId="5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center" vertical="center"/>
    </xf>
    <xf numFmtId="0" fontId="39" fillId="11" borderId="5" xfId="0" applyFont="1" applyFill="1" applyBorder="1" applyAlignment="1">
      <alignment horizontal="center" vertical="center"/>
    </xf>
    <xf numFmtId="0" fontId="50" fillId="3" borderId="0" xfId="0" applyFont="1" applyFill="1" applyAlignment="1">
      <alignment horizontal="center" vertical="center"/>
    </xf>
    <xf numFmtId="0" fontId="28" fillId="3" borderId="0" xfId="0" applyFont="1" applyFill="1" applyAlignment="1">
      <alignment horizontal="center" vertical="center"/>
    </xf>
    <xf numFmtId="0" fontId="52" fillId="12" borderId="9" xfId="0" applyFont="1" applyFill="1" applyBorder="1" applyAlignment="1">
      <alignment horizontal="center" vertical="center"/>
    </xf>
    <xf numFmtId="0" fontId="28" fillId="10" borderId="9" xfId="0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 vertical="center"/>
    </xf>
    <xf numFmtId="0" fontId="53" fillId="3" borderId="0" xfId="0" applyFont="1" applyFill="1" applyAlignment="1">
      <alignment horizontal="center" vertical="center"/>
    </xf>
    <xf numFmtId="0" fontId="28" fillId="6" borderId="9" xfId="0" applyFont="1" applyFill="1" applyBorder="1" applyAlignment="1">
      <alignment horizontal="center" vertical="center"/>
    </xf>
    <xf numFmtId="0" fontId="39" fillId="6" borderId="17" xfId="0" applyFont="1" applyFill="1" applyBorder="1" applyAlignment="1">
      <alignment vertical="center"/>
    </xf>
    <xf numFmtId="0" fontId="39" fillId="6" borderId="19" xfId="0" applyFont="1" applyFill="1" applyBorder="1" applyAlignment="1">
      <alignment vertical="center"/>
    </xf>
    <xf numFmtId="0" fontId="39" fillId="6" borderId="20" xfId="0" applyFont="1" applyFill="1" applyBorder="1" applyAlignment="1">
      <alignment vertical="center"/>
    </xf>
    <xf numFmtId="0" fontId="39" fillId="6" borderId="15" xfId="0" applyFont="1" applyFill="1" applyBorder="1" applyAlignment="1">
      <alignment vertical="center"/>
    </xf>
    <xf numFmtId="0" fontId="39" fillId="11" borderId="18" xfId="0" applyFont="1" applyFill="1" applyBorder="1" applyAlignment="1">
      <alignment horizontal="center" vertical="center"/>
    </xf>
    <xf numFmtId="0" fontId="39" fillId="11" borderId="19" xfId="0" applyFont="1" applyFill="1" applyBorder="1" applyAlignment="1">
      <alignment horizontal="center" vertical="center"/>
    </xf>
    <xf numFmtId="0" fontId="39" fillId="11" borderId="20" xfId="0" applyFont="1" applyFill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168" fontId="5" fillId="3" borderId="0" xfId="3" applyNumberFormat="1" applyFont="1" applyFill="1"/>
    <xf numFmtId="173" fontId="0" fillId="3" borderId="0" xfId="3" applyNumberFormat="1" applyFont="1" applyFill="1"/>
    <xf numFmtId="173" fontId="5" fillId="3" borderId="0" xfId="3" applyNumberFormat="1" applyFont="1" applyFill="1"/>
    <xf numFmtId="170" fontId="0" fillId="3" borderId="0" xfId="3" applyNumberFormat="1" applyFont="1" applyFill="1"/>
    <xf numFmtId="170" fontId="5" fillId="3" borderId="0" xfId="3" applyNumberFormat="1" applyFont="1" applyFill="1"/>
    <xf numFmtId="0" fontId="32" fillId="2" borderId="3" xfId="0" applyFont="1" applyFill="1" applyBorder="1" applyAlignment="1">
      <alignment horizontal="center"/>
    </xf>
    <xf numFmtId="0" fontId="32" fillId="2" borderId="4" xfId="0" applyFont="1" applyFill="1" applyBorder="1" applyAlignment="1">
      <alignment horizontal="center"/>
    </xf>
    <xf numFmtId="0" fontId="5" fillId="3" borderId="0" xfId="3" applyNumberFormat="1" applyFont="1" applyFill="1" applyBorder="1" applyAlignment="1">
      <alignment horizontal="center" vertical="top"/>
    </xf>
    <xf numFmtId="0" fontId="5" fillId="3" borderId="15" xfId="3" applyNumberFormat="1" applyFont="1" applyFill="1" applyBorder="1" applyAlignment="1">
      <alignment horizontal="center" vertical="top"/>
    </xf>
    <xf numFmtId="0" fontId="5" fillId="0" borderId="0" xfId="0" applyNumberFormat="1" applyFont="1" applyAlignment="1">
      <alignment horizontal="center"/>
    </xf>
    <xf numFmtId="0" fontId="5" fillId="2" borderId="0" xfId="3" applyNumberFormat="1" applyFont="1" applyFill="1" applyAlignment="1">
      <alignment horizontal="center" vertical="top"/>
    </xf>
    <xf numFmtId="0" fontId="25" fillId="0" borderId="0" xfId="0" applyNumberFormat="1" applyFont="1" applyAlignment="1">
      <alignment horizontal="center"/>
    </xf>
    <xf numFmtId="0" fontId="23" fillId="0" borderId="0" xfId="0" applyNumberFormat="1" applyFont="1" applyAlignment="1">
      <alignment horizontal="center"/>
    </xf>
    <xf numFmtId="0" fontId="5" fillId="3" borderId="1" xfId="3" applyNumberFormat="1" applyFont="1" applyFill="1" applyBorder="1" applyAlignment="1">
      <alignment horizontal="center" vertical="top"/>
    </xf>
    <xf numFmtId="0" fontId="5" fillId="3" borderId="6" xfId="3" applyNumberFormat="1" applyFont="1" applyFill="1" applyBorder="1" applyAlignment="1">
      <alignment horizontal="center" vertical="top"/>
    </xf>
    <xf numFmtId="0" fontId="32" fillId="0" borderId="0" xfId="0" applyFont="1" applyAlignment="1">
      <alignment horizontal="center"/>
    </xf>
    <xf numFmtId="0" fontId="32" fillId="4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168" fontId="6" fillId="0" borderId="0" xfId="3" applyNumberFormat="1" applyFont="1"/>
    <xf numFmtId="0" fontId="4" fillId="2" borderId="0" xfId="0" applyFont="1" applyFill="1" applyAlignment="1">
      <alignment horizontal="right" indent="1"/>
    </xf>
    <xf numFmtId="0" fontId="2" fillId="2" borderId="0" xfId="0" applyFont="1" applyFill="1"/>
    <xf numFmtId="164" fontId="3" fillId="2" borderId="0" xfId="3" applyFont="1" applyFill="1" applyBorder="1"/>
    <xf numFmtId="0" fontId="54" fillId="3" borderId="5" xfId="0" applyFont="1" applyFill="1" applyBorder="1" applyAlignment="1">
      <alignment vertical="center"/>
    </xf>
    <xf numFmtId="0" fontId="54" fillId="3" borderId="18" xfId="0" applyFont="1" applyFill="1" applyBorder="1" applyAlignment="1">
      <alignment vertical="center"/>
    </xf>
    <xf numFmtId="0" fontId="54" fillId="3" borderId="19" xfId="0" applyFont="1" applyFill="1" applyBorder="1" applyAlignment="1">
      <alignment vertical="center"/>
    </xf>
    <xf numFmtId="0" fontId="54" fillId="3" borderId="20" xfId="0" applyFont="1" applyFill="1" applyBorder="1" applyAlignment="1">
      <alignment vertical="center"/>
    </xf>
    <xf numFmtId="0" fontId="47" fillId="0" borderId="0" xfId="0" applyFont="1" applyAlignment="1">
      <alignment horizontal="left" vertical="top"/>
    </xf>
    <xf numFmtId="0" fontId="44" fillId="3" borderId="0" xfId="0" applyFont="1" applyFill="1" applyAlignment="1">
      <alignment horizontal="left" vertical="center"/>
    </xf>
    <xf numFmtId="0" fontId="5" fillId="7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6" fillId="0" borderId="0" xfId="0" applyFont="1"/>
    <xf numFmtId="0" fontId="57" fillId="0" borderId="0" xfId="0" applyFont="1" applyFill="1"/>
    <xf numFmtId="0" fontId="33" fillId="3" borderId="0" xfId="0" applyFont="1" applyFill="1"/>
    <xf numFmtId="168" fontId="58" fillId="0" borderId="0" xfId="0" applyNumberFormat="1" applyFont="1"/>
    <xf numFmtId="0" fontId="33" fillId="0" borderId="0" xfId="0" applyFont="1" applyAlignment="1">
      <alignment horizontal="center"/>
    </xf>
    <xf numFmtId="0" fontId="5" fillId="0" borderId="0" xfId="0" applyFont="1" applyFill="1" applyAlignment="1">
      <alignment horizontal="right"/>
    </xf>
    <xf numFmtId="164" fontId="5" fillId="0" borderId="0" xfId="3" applyFont="1" applyFill="1" applyBorder="1"/>
    <xf numFmtId="164" fontId="3" fillId="3" borderId="0" xfId="3" applyFont="1" applyFill="1" applyBorder="1" applyAlignment="1">
      <alignment horizontal="right"/>
    </xf>
    <xf numFmtId="0" fontId="32" fillId="3" borderId="0" xfId="0" applyFont="1" applyFill="1"/>
    <xf numFmtId="0" fontId="3" fillId="3" borderId="0" xfId="0" applyFont="1" applyFill="1" applyAlignment="1">
      <alignment horizontal="left"/>
    </xf>
    <xf numFmtId="168" fontId="56" fillId="0" borderId="0" xfId="3" applyNumberFormat="1" applyFont="1" applyFill="1" applyBorder="1"/>
    <xf numFmtId="0" fontId="56" fillId="0" borderId="0" xfId="0" applyFont="1" applyFill="1"/>
    <xf numFmtId="0" fontId="55" fillId="0" borderId="0" xfId="0" applyFont="1" applyFill="1" applyAlignment="1">
      <alignment horizontal="center" wrapText="1"/>
    </xf>
    <xf numFmtId="0" fontId="55" fillId="0" borderId="0" xfId="0" applyFont="1" applyFill="1" applyAlignment="1">
      <alignment horizontal="left"/>
    </xf>
    <xf numFmtId="0" fontId="59" fillId="0" borderId="0" xfId="0" applyFont="1"/>
    <xf numFmtId="0" fontId="59" fillId="0" borderId="0" xfId="0" applyFont="1" applyFill="1" applyAlignment="1">
      <alignment horizontal="center"/>
    </xf>
    <xf numFmtId="167" fontId="56" fillId="0" borderId="0" xfId="3" applyNumberFormat="1" applyFont="1" applyFill="1" applyAlignment="1">
      <alignment horizontal="center"/>
    </xf>
    <xf numFmtId="10" fontId="56" fillId="0" borderId="0" xfId="4" applyNumberFormat="1" applyFont="1" applyFill="1" applyAlignment="1">
      <alignment horizontal="center"/>
    </xf>
    <xf numFmtId="10" fontId="55" fillId="0" borderId="0" xfId="4" applyNumberFormat="1" applyFont="1" applyFill="1" applyAlignment="1">
      <alignment horizontal="center"/>
    </xf>
    <xf numFmtId="0" fontId="60" fillId="2" borderId="4" xfId="0" applyFont="1" applyFill="1" applyBorder="1" applyAlignment="1">
      <alignment vertical="center"/>
    </xf>
    <xf numFmtId="0" fontId="60" fillId="2" borderId="18" xfId="0" applyFont="1" applyFill="1" applyBorder="1" applyAlignment="1">
      <alignment vertical="center"/>
    </xf>
    <xf numFmtId="0" fontId="60" fillId="2" borderId="19" xfId="0" applyFont="1" applyFill="1" applyBorder="1" applyAlignment="1">
      <alignment vertical="center"/>
    </xf>
    <xf numFmtId="0" fontId="60" fillId="2" borderId="20" xfId="0" applyFont="1" applyFill="1" applyBorder="1" applyAlignment="1">
      <alignment vertical="center"/>
    </xf>
    <xf numFmtId="0" fontId="61" fillId="0" borderId="0" xfId="0" applyFont="1" applyAlignment="1">
      <alignment vertical="center"/>
    </xf>
    <xf numFmtId="0" fontId="61" fillId="0" borderId="28" xfId="0" applyFont="1" applyBorder="1" applyAlignment="1">
      <alignment vertical="center"/>
    </xf>
    <xf numFmtId="0" fontId="61" fillId="0" borderId="0" xfId="0" applyFont="1" applyBorder="1" applyAlignment="1">
      <alignment vertical="center"/>
    </xf>
    <xf numFmtId="0" fontId="60" fillId="2" borderId="5" xfId="0" applyFont="1" applyFill="1" applyBorder="1" applyAlignment="1">
      <alignment vertical="center"/>
    </xf>
    <xf numFmtId="0" fontId="61" fillId="0" borderId="29" xfId="0" applyFont="1" applyBorder="1" applyAlignment="1">
      <alignment vertical="center"/>
    </xf>
    <xf numFmtId="0" fontId="62" fillId="3" borderId="9" xfId="0" applyFont="1" applyFill="1" applyBorder="1" applyAlignment="1">
      <alignment horizontal="center" vertical="center"/>
    </xf>
    <xf numFmtId="0" fontId="63" fillId="2" borderId="9" xfId="0" applyFont="1" applyFill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5" fillId="7" borderId="0" xfId="0" applyFont="1" applyFill="1" applyAlignment="1">
      <alignment horizontal="right" vertical="top"/>
    </xf>
    <xf numFmtId="0" fontId="5" fillId="0" borderId="5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/>
    </xf>
    <xf numFmtId="0" fontId="36" fillId="0" borderId="0" xfId="0" applyFont="1" applyAlignment="1">
      <alignment vertical="top"/>
    </xf>
    <xf numFmtId="0" fontId="31" fillId="0" borderId="0" xfId="0" applyFont="1" applyAlignment="1">
      <alignment vertical="top"/>
    </xf>
    <xf numFmtId="0" fontId="31" fillId="0" borderId="0" xfId="0" applyFont="1" applyFill="1" applyAlignment="1">
      <alignment vertical="top"/>
    </xf>
    <xf numFmtId="168" fontId="0" fillId="2" borderId="5" xfId="3" applyNumberFormat="1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wrapText="1"/>
    </xf>
    <xf numFmtId="0" fontId="5" fillId="7" borderId="20" xfId="0" applyFont="1" applyFill="1" applyBorder="1" applyAlignment="1">
      <alignment horizontal="center"/>
    </xf>
    <xf numFmtId="167" fontId="5" fillId="2" borderId="5" xfId="3" applyNumberFormat="1" applyFont="1" applyFill="1" applyBorder="1"/>
    <xf numFmtId="167" fontId="0" fillId="2" borderId="2" xfId="0" applyNumberFormat="1" applyFill="1" applyBorder="1" applyAlignment="1">
      <alignment vertical="top"/>
    </xf>
    <xf numFmtId="167" fontId="0" fillId="2" borderId="3" xfId="0" applyNumberFormat="1" applyFill="1" applyBorder="1" applyAlignment="1">
      <alignment vertical="top"/>
    </xf>
    <xf numFmtId="167" fontId="0" fillId="2" borderId="5" xfId="0" applyNumberFormat="1" applyFill="1" applyBorder="1" applyAlignment="1">
      <alignment vertical="top"/>
    </xf>
    <xf numFmtId="0" fontId="5" fillId="0" borderId="5" xfId="0" applyFont="1" applyBorder="1" applyAlignment="1">
      <alignment horizontal="center" vertical="top"/>
    </xf>
    <xf numFmtId="0" fontId="5" fillId="2" borderId="5" xfId="3" applyNumberFormat="1" applyFont="1" applyFill="1" applyBorder="1"/>
    <xf numFmtId="169" fontId="0" fillId="0" borderId="0" xfId="0" applyNumberFormat="1"/>
    <xf numFmtId="164" fontId="5" fillId="0" borderId="0" xfId="0" applyNumberFormat="1" applyFont="1" applyFill="1"/>
    <xf numFmtId="0" fontId="38" fillId="0" borderId="5" xfId="0" applyFont="1" applyFill="1" applyBorder="1" applyAlignment="1">
      <alignment vertical="top"/>
    </xf>
    <xf numFmtId="0" fontId="0" fillId="2" borderId="18" xfId="0" applyFill="1" applyBorder="1" applyAlignment="1">
      <alignment horizontal="right"/>
    </xf>
    <xf numFmtId="0" fontId="0" fillId="2" borderId="0" xfId="0" applyFill="1" applyAlignment="1">
      <alignment horizontal="right"/>
    </xf>
    <xf numFmtId="170" fontId="0" fillId="0" borderId="0" xfId="3" applyNumberFormat="1" applyFont="1" applyFill="1" applyBorder="1"/>
    <xf numFmtId="170" fontId="1" fillId="0" borderId="0" xfId="3" applyNumberFormat="1" applyFont="1" applyFill="1" applyBorder="1"/>
    <xf numFmtId="0" fontId="64" fillId="3" borderId="0" xfId="0" applyFont="1" applyFill="1"/>
    <xf numFmtId="164" fontId="65" fillId="3" borderId="0" xfId="3" applyFont="1" applyFill="1" applyBorder="1"/>
    <xf numFmtId="0" fontId="65" fillId="3" borderId="0" xfId="0" applyFont="1" applyFill="1"/>
    <xf numFmtId="164" fontId="64" fillId="3" borderId="0" xfId="3" applyFont="1" applyFill="1" applyBorder="1" applyAlignment="1">
      <alignment horizontal="right"/>
    </xf>
    <xf numFmtId="164" fontId="5" fillId="3" borderId="0" xfId="3" applyFont="1" applyFill="1" applyBorder="1" applyAlignment="1">
      <alignment horizontal="right"/>
    </xf>
    <xf numFmtId="0" fontId="65" fillId="0" borderId="0" xfId="0" applyFont="1"/>
    <xf numFmtId="0" fontId="64" fillId="0" borderId="0" xfId="0" applyFont="1"/>
    <xf numFmtId="0" fontId="66" fillId="3" borderId="0" xfId="0" applyFont="1" applyFill="1" applyAlignment="1">
      <alignment horizontal="right"/>
    </xf>
    <xf numFmtId="0" fontId="39" fillId="0" borderId="13" xfId="0" applyFont="1" applyBorder="1" applyAlignment="1">
      <alignment vertical="center"/>
    </xf>
    <xf numFmtId="0" fontId="38" fillId="0" borderId="31" xfId="0" applyFont="1" applyBorder="1" applyAlignment="1">
      <alignment vertical="center"/>
    </xf>
    <xf numFmtId="0" fontId="39" fillId="0" borderId="3" xfId="0" applyFont="1" applyBorder="1" applyAlignment="1">
      <alignment horizontal="center" vertical="center"/>
    </xf>
    <xf numFmtId="0" fontId="38" fillId="0" borderId="32" xfId="0" applyFont="1" applyBorder="1" applyAlignment="1">
      <alignment vertical="center"/>
    </xf>
    <xf numFmtId="0" fontId="67" fillId="0" borderId="0" xfId="0" applyFont="1" applyAlignment="1">
      <alignment vertical="top"/>
    </xf>
    <xf numFmtId="0" fontId="36" fillId="2" borderId="0" xfId="0" applyFont="1" applyFill="1" applyAlignment="1">
      <alignment vertical="center"/>
    </xf>
    <xf numFmtId="0" fontId="33" fillId="2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69" fillId="4" borderId="0" xfId="0" applyFont="1" applyFill="1" applyAlignment="1">
      <alignment vertical="center" wrapText="1"/>
    </xf>
    <xf numFmtId="0" fontId="5" fillId="6" borderId="0" xfId="0" applyFont="1" applyFill="1"/>
    <xf numFmtId="0" fontId="2" fillId="6" borderId="0" xfId="0" applyFont="1" applyFill="1"/>
    <xf numFmtId="164" fontId="2" fillId="6" borderId="0" xfId="3" applyFont="1" applyFill="1" applyBorder="1"/>
    <xf numFmtId="164" fontId="5" fillId="6" borderId="0" xfId="3" applyFont="1" applyFill="1" applyBorder="1"/>
    <xf numFmtId="0" fontId="14" fillId="0" borderId="0" xfId="0" applyFont="1" applyFill="1" applyAlignment="1">
      <alignment horizontal="right"/>
    </xf>
    <xf numFmtId="0" fontId="70" fillId="0" borderId="0" xfId="0" applyFont="1" applyAlignment="1">
      <alignment horizontal="left"/>
    </xf>
    <xf numFmtId="0" fontId="66" fillId="3" borderId="0" xfId="0" applyFont="1" applyFill="1"/>
    <xf numFmtId="0" fontId="64" fillId="6" borderId="0" xfId="0" applyFont="1" applyFill="1"/>
    <xf numFmtId="164" fontId="64" fillId="6" borderId="0" xfId="3" applyFont="1" applyFill="1" applyBorder="1"/>
    <xf numFmtId="0" fontId="31" fillId="7" borderId="0" xfId="0" applyFont="1" applyFill="1" applyAlignment="1">
      <alignment vertical="top"/>
    </xf>
    <xf numFmtId="0" fontId="31" fillId="3" borderId="0" xfId="0" applyFont="1" applyFill="1"/>
    <xf numFmtId="0" fontId="0" fillId="13" borderId="0" xfId="0" applyFill="1"/>
    <xf numFmtId="0" fontId="5" fillId="0" borderId="0" xfId="0" applyFont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164" fontId="5" fillId="2" borderId="5" xfId="3" applyFont="1" applyFill="1" applyBorder="1" applyAlignment="1">
      <alignment horizontal="center" vertical="top" wrapText="1"/>
    </xf>
    <xf numFmtId="165" fontId="5" fillId="2" borderId="5" xfId="3" applyNumberFormat="1" applyFont="1" applyFill="1" applyBorder="1" applyAlignment="1">
      <alignment horizontal="center" vertical="top" wrapText="1"/>
    </xf>
    <xf numFmtId="0" fontId="5" fillId="13" borderId="0" xfId="0" applyFont="1" applyFill="1" applyAlignment="1">
      <alignment horizontal="center" vertical="top" wrapText="1"/>
    </xf>
    <xf numFmtId="171" fontId="24" fillId="3" borderId="5" xfId="4" applyNumberFormat="1" applyFont="1" applyFill="1" applyBorder="1" applyAlignment="1">
      <alignment horizontal="center" vertical="top" wrapText="1"/>
    </xf>
    <xf numFmtId="0" fontId="24" fillId="3" borderId="5" xfId="0" applyFont="1" applyFill="1" applyBorder="1" applyAlignment="1">
      <alignment horizontal="center" vertical="top" wrapText="1"/>
    </xf>
    <xf numFmtId="164" fontId="0" fillId="0" borderId="0" xfId="3" applyFont="1"/>
    <xf numFmtId="165" fontId="0" fillId="0" borderId="0" xfId="3" applyNumberFormat="1" applyFont="1"/>
    <xf numFmtId="171" fontId="14" fillId="3" borderId="0" xfId="4" applyNumberFormat="1" applyFont="1" applyFill="1"/>
    <xf numFmtId="171" fontId="0" fillId="3" borderId="0" xfId="4" applyNumberFormat="1" applyFont="1" applyFill="1"/>
    <xf numFmtId="9" fontId="0" fillId="3" borderId="0" xfId="4" applyFont="1" applyFill="1"/>
    <xf numFmtId="0" fontId="0" fillId="0" borderId="0" xfId="0" applyNumberFormat="1"/>
    <xf numFmtId="0" fontId="0" fillId="0" borderId="0" xfId="0" pivotButton="1"/>
    <xf numFmtId="0" fontId="0" fillId="2" borderId="0" xfId="0" applyNumberFormat="1" applyFill="1"/>
    <xf numFmtId="0" fontId="71" fillId="0" borderId="0" xfId="0" applyFont="1" applyAlignment="1">
      <alignment horizontal="center" vertical="top" wrapText="1"/>
    </xf>
    <xf numFmtId="0" fontId="49" fillId="3" borderId="30" xfId="0" applyFont="1" applyFill="1" applyBorder="1" applyAlignment="1">
      <alignment horizontal="center" vertical="center" textRotation="90" wrapText="1"/>
    </xf>
    <xf numFmtId="0" fontId="49" fillId="3" borderId="0" xfId="0" applyFont="1" applyFill="1" applyBorder="1" applyAlignment="1">
      <alignment horizontal="center" vertical="center" textRotation="90" wrapText="1"/>
    </xf>
    <xf numFmtId="0" fontId="49" fillId="3" borderId="0" xfId="0" applyFont="1" applyFill="1" applyAlignment="1">
      <alignment horizontal="center" vertical="center" textRotation="90" wrapText="1"/>
    </xf>
    <xf numFmtId="0" fontId="49" fillId="3" borderId="28" xfId="0" applyFont="1" applyFill="1" applyBorder="1" applyAlignment="1">
      <alignment horizontal="center" vertical="center" textRotation="90" wrapText="1"/>
    </xf>
    <xf numFmtId="0" fontId="49" fillId="3" borderId="0" xfId="0" applyFont="1" applyFill="1" applyBorder="1" applyAlignment="1">
      <alignment horizontal="center" vertical="center" textRotation="90"/>
    </xf>
    <xf numFmtId="0" fontId="49" fillId="3" borderId="28" xfId="0" applyFont="1" applyFill="1" applyBorder="1" applyAlignment="1">
      <alignment horizontal="center" vertical="center" textRotation="90"/>
    </xf>
    <xf numFmtId="0" fontId="5" fillId="7" borderId="0" xfId="0" applyFont="1" applyFill="1" applyAlignment="1">
      <alignment horizontal="center" wrapText="1"/>
    </xf>
    <xf numFmtId="0" fontId="10" fillId="7" borderId="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23" fillId="7" borderId="0" xfId="0" applyFont="1" applyFill="1" applyAlignment="1">
      <alignment horizontal="center" vertical="top" wrapText="1"/>
    </xf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27" fillId="7" borderId="0" xfId="0" applyFont="1" applyFill="1" applyAlignment="1">
      <alignment horizontal="center" wrapText="1"/>
    </xf>
    <xf numFmtId="0" fontId="23" fillId="7" borderId="0" xfId="0" applyFont="1" applyFill="1" applyAlignment="1">
      <alignment horizontal="center" wrapText="1"/>
    </xf>
    <xf numFmtId="0" fontId="5" fillId="7" borderId="2" xfId="0" applyFont="1" applyFill="1" applyBorder="1" applyAlignment="1">
      <alignment horizontal="center"/>
    </xf>
  </cellXfs>
  <cellStyles count="5">
    <cellStyle name="Comma" xfId="3" builtinId="3"/>
    <cellStyle name="Comma 2" xfId="2" xr:uid="{0D630345-C8DE-46E4-B337-F78F79E8ED98}"/>
    <cellStyle name="Normal" xfId="0" builtinId="0"/>
    <cellStyle name="Normal 2" xfId="1" xr:uid="{95FBE6C4-18EC-43F1-9780-9B093D456BF2}"/>
    <cellStyle name="Percent" xfId="4" builtinId="5"/>
  </cellStyles>
  <dxfs count="151"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C00000"/>
      </font>
      <fill>
        <patternFill>
          <bgColor rgb="FFFFC000"/>
        </patternFill>
      </fill>
    </dxf>
    <dxf>
      <fill>
        <patternFill patternType="solid">
          <bgColor theme="0" tint="-0.14999847407452621"/>
        </patternFill>
      </fill>
    </dxf>
  </dxfs>
  <tableStyles count="0" defaultTableStyle="TableStyleMedium2" defaultPivotStyle="PivotStyleLight16"/>
  <colors>
    <mruColors>
      <color rgb="FF0000FF"/>
      <color rgb="FFD9D9D9"/>
      <color rgb="FFCC9900"/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NL_LIC_Model!$C$103</c:f>
          <c:strCache>
            <c:ptCount val="1"/>
            <c:pt idx="0">
              <c:v>Incremental Claims (Post-Inflation)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NL_LIC_Model!$D$106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NL_LIC_Model!$Y$105:$AH$105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NL_LIC_Model!$Y$106:$AH$106</c:f>
              <c:numCache>
                <c:formatCode>_-* #,##0.00_-;\-* #,##0.00_-;_-* "-"??_-;_-@_-</c:formatCode>
                <c:ptCount val="10"/>
                <c:pt idx="0">
                  <c:v>228422.32269999999</c:v>
                </c:pt>
                <c:pt idx="1">
                  <c:v>231710.45250000001</c:v>
                </c:pt>
                <c:pt idx="2">
                  <c:v>94454.596560000005</c:v>
                </c:pt>
                <c:pt idx="3">
                  <c:v>109542.39260000001</c:v>
                </c:pt>
                <c:pt idx="4">
                  <c:v>45042.308210000003</c:v>
                </c:pt>
                <c:pt idx="5">
                  <c:v>12513.412469999999</c:v>
                </c:pt>
                <c:pt idx="6">
                  <c:v>3022.3784070000002</c:v>
                </c:pt>
                <c:pt idx="7">
                  <c:v>33862.694949999997</c:v>
                </c:pt>
                <c:pt idx="8">
                  <c:v>2006.156835</c:v>
                </c:pt>
                <c:pt idx="9">
                  <c:v>1129.9537499999999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1-4C1D-B6DC-2976E99C268B}"/>
            </c:ext>
          </c:extLst>
        </c:ser>
        <c:ser>
          <c:idx val="1"/>
          <c:order val="1"/>
          <c:tx>
            <c:strRef>
              <c:f>NL_LIC_Model!$D$107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NL_LIC_Model!$Y$105:$AH$105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NL_LIC_Model!$Y$107:$AH$107</c:f>
              <c:numCache>
                <c:formatCode>_-* #,##0.00_-;\-* #,##0.00_-;_-* "-"??_-;_-@_-</c:formatCode>
                <c:ptCount val="10"/>
                <c:pt idx="0">
                  <c:v>170395.93770000001</c:v>
                </c:pt>
                <c:pt idx="1">
                  <c:v>239065.95619999999</c:v>
                </c:pt>
                <c:pt idx="2">
                  <c:v>120989.2439</c:v>
                </c:pt>
                <c:pt idx="3">
                  <c:v>25060.59417</c:v>
                </c:pt>
                <c:pt idx="4">
                  <c:v>44706.88336</c:v>
                </c:pt>
                <c:pt idx="5">
                  <c:v>3319.1291249999999</c:v>
                </c:pt>
                <c:pt idx="6">
                  <c:v>8714.4361480000007</c:v>
                </c:pt>
                <c:pt idx="7">
                  <c:v>18938.86347</c:v>
                </c:pt>
                <c:pt idx="8">
                  <c:v>1772.3998670000001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91-4C1D-B6DC-2976E99C268B}"/>
            </c:ext>
          </c:extLst>
        </c:ser>
        <c:ser>
          <c:idx val="2"/>
          <c:order val="2"/>
          <c:tx>
            <c:strRef>
              <c:f>NL_LIC_Model!$D$108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NL_LIC_Model!$Y$105:$AH$105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NL_LIC_Model!$Y$108:$AH$108</c:f>
              <c:numCache>
                <c:formatCode>_-* #,##0.00_-;\-* #,##0.00_-;_-* "-"??_-;_-@_-</c:formatCode>
                <c:ptCount val="10"/>
                <c:pt idx="0">
                  <c:v>181468.1073</c:v>
                </c:pt>
                <c:pt idx="1">
                  <c:v>278172.43359999999</c:v>
                </c:pt>
                <c:pt idx="2">
                  <c:v>137434.98989999999</c:v>
                </c:pt>
                <c:pt idx="3">
                  <c:v>94610.034700000004</c:v>
                </c:pt>
                <c:pt idx="4">
                  <c:v>18156.78212</c:v>
                </c:pt>
                <c:pt idx="5">
                  <c:v>58412.223899999997</c:v>
                </c:pt>
                <c:pt idx="6">
                  <c:v>16004.85399</c:v>
                </c:pt>
                <c:pt idx="7">
                  <c:v>13316.588390000001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91-4C1D-B6DC-2976E99C268B}"/>
            </c:ext>
          </c:extLst>
        </c:ser>
        <c:ser>
          <c:idx val="3"/>
          <c:order val="3"/>
          <c:tx>
            <c:strRef>
              <c:f>NL_LIC_Model!$D$109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NL_LIC_Model!$Y$105:$AH$105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NL_LIC_Model!$Y$109:$AH$109</c:f>
              <c:numCache>
                <c:formatCode>_-* #,##0.00_-;\-* #,##0.00_-;_-* "-"??_-;_-@_-</c:formatCode>
                <c:ptCount val="10"/>
                <c:pt idx="0">
                  <c:v>131324.88990000001</c:v>
                </c:pt>
                <c:pt idx="1">
                  <c:v>331214.73749999999</c:v>
                </c:pt>
                <c:pt idx="2">
                  <c:v>74553.698000000004</c:v>
                </c:pt>
                <c:pt idx="3">
                  <c:v>143143.27160000001</c:v>
                </c:pt>
                <c:pt idx="4">
                  <c:v>22878.265530000001</c:v>
                </c:pt>
                <c:pt idx="5">
                  <c:v>14551.55538</c:v>
                </c:pt>
                <c:pt idx="6">
                  <c:v>1163.0892469999999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91-4C1D-B6DC-2976E99C268B}"/>
            </c:ext>
          </c:extLst>
        </c:ser>
        <c:ser>
          <c:idx val="4"/>
          <c:order val="4"/>
          <c:tx>
            <c:strRef>
              <c:f>NL_LIC_Model!$D$110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NL_LIC_Model!$Y$105:$AH$105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NL_LIC_Model!$Y$110:$AH$110</c:f>
              <c:numCache>
                <c:formatCode>_-* #,##0.00_-;\-* #,##0.00_-;_-* "-"??_-;_-@_-</c:formatCode>
                <c:ptCount val="10"/>
                <c:pt idx="0">
                  <c:v>253697.58840000001</c:v>
                </c:pt>
                <c:pt idx="1">
                  <c:v>412897.41519999999</c:v>
                </c:pt>
                <c:pt idx="2">
                  <c:v>125873.8031</c:v>
                </c:pt>
                <c:pt idx="3">
                  <c:v>62193.22868</c:v>
                </c:pt>
                <c:pt idx="4">
                  <c:v>34825.129780000003</c:v>
                </c:pt>
                <c:pt idx="5">
                  <c:v>43335.803610000003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91-4C1D-B6DC-2976E99C268B}"/>
            </c:ext>
          </c:extLst>
        </c:ser>
        <c:ser>
          <c:idx val="5"/>
          <c:order val="5"/>
          <c:tx>
            <c:strRef>
              <c:f>NL_LIC_Model!$D$111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NL_LIC_Model!$Y$105:$AH$105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NL_LIC_Model!$Y$111:$AH$111</c:f>
              <c:numCache>
                <c:formatCode>_-* #,##0.00_-;\-* #,##0.00_-;_-* "-"??_-;_-@_-</c:formatCode>
                <c:ptCount val="10"/>
                <c:pt idx="0">
                  <c:v>214171.8339</c:v>
                </c:pt>
                <c:pt idx="1">
                  <c:v>307036.41399999999</c:v>
                </c:pt>
                <c:pt idx="2">
                  <c:v>135659.09659999999</c:v>
                </c:pt>
                <c:pt idx="3">
                  <c:v>52468.730230000001</c:v>
                </c:pt>
                <c:pt idx="4">
                  <c:v>103728.6615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91-4C1D-B6DC-2976E99C268B}"/>
            </c:ext>
          </c:extLst>
        </c:ser>
        <c:ser>
          <c:idx val="6"/>
          <c:order val="6"/>
          <c:tx>
            <c:strRef>
              <c:f>NL_LIC_Model!$D$112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NL_LIC_Model!$Y$105:$AH$105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NL_LIC_Model!$Y$112:$AH$112</c:f>
              <c:numCache>
                <c:formatCode>_-* #,##0.00_-;\-* #,##0.00_-;_-* "-"??_-;_-@_-</c:formatCode>
                <c:ptCount val="10"/>
                <c:pt idx="0">
                  <c:v>170712.4093</c:v>
                </c:pt>
                <c:pt idx="1">
                  <c:v>199506.97889999999</c:v>
                </c:pt>
                <c:pt idx="2">
                  <c:v>144577.71049999999</c:v>
                </c:pt>
                <c:pt idx="3">
                  <c:v>29690.7382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91-4C1D-B6DC-2976E99C268B}"/>
            </c:ext>
          </c:extLst>
        </c:ser>
        <c:ser>
          <c:idx val="7"/>
          <c:order val="7"/>
          <c:tx>
            <c:strRef>
              <c:f>NL_LIC_Model!$D$113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NL_LIC_Model!$Y$105:$AH$105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NL_LIC_Model!$Y$113:$AH$113</c:f>
              <c:numCache>
                <c:formatCode>_-* #,##0.00_-;\-* #,##0.00_-;_-* "-"??_-;_-@_-</c:formatCode>
                <c:ptCount val="10"/>
                <c:pt idx="0">
                  <c:v>47898.745459999998</c:v>
                </c:pt>
                <c:pt idx="1">
                  <c:v>233156.28700000001</c:v>
                </c:pt>
                <c:pt idx="2">
                  <c:v>97560.440640000001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91-4C1D-B6DC-2976E99C268B}"/>
            </c:ext>
          </c:extLst>
        </c:ser>
        <c:ser>
          <c:idx val="8"/>
          <c:order val="8"/>
          <c:tx>
            <c:strRef>
              <c:f>NL_LIC_Model!$D$114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NL_LIC_Model!$Y$105:$AH$105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NL_LIC_Model!$Y$114:$AH$114</c:f>
              <c:numCache>
                <c:formatCode>_-* #,##0.00_-;\-* #,##0.00_-;_-* "-"??_-;_-@_-</c:formatCode>
                <c:ptCount val="10"/>
                <c:pt idx="0">
                  <c:v>91160.919049999997</c:v>
                </c:pt>
                <c:pt idx="1">
                  <c:v>169767.73149999999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91-4C1D-B6DC-2976E99C268B}"/>
            </c:ext>
          </c:extLst>
        </c:ser>
        <c:ser>
          <c:idx val="9"/>
          <c:order val="9"/>
          <c:tx>
            <c:strRef>
              <c:f>NL_LIC_Model!$D$115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NL_LIC_Model!$Y$105:$AH$105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NL_LIC_Model!$Y$115:$AH$115</c:f>
              <c:numCache>
                <c:formatCode>_-* #,##0.00_-;\-* #,##0.00_-;_-* "-"??_-;_-@_-</c:formatCode>
                <c:ptCount val="10"/>
                <c:pt idx="0">
                  <c:v>72671.41158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91-4C1D-B6DC-2976E99C2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>
                <a:solidFill>
                  <a:srgbClr val="595959"/>
                </a:solidFill>
                <a:latin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400" b="0">
                <a:solidFill>
                  <a:srgbClr val="595959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Box Plot - Outliers (ATA factors)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NL_LIC_Model!$D$173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</c:spPr>
          <c:invertIfNegative val="0"/>
          <c:cat>
            <c:numRef>
              <c:f>NL_LIC_Model!$Y$170:$AH$170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NL_LIC_Model!$E$173:$N$173</c:f>
              <c:numCache>
                <c:formatCode>_-* #,##0.0000_-;\-* #,##0.0000_-;_-* "-"??_-;_-@_-</c:formatCode>
                <c:ptCount val="10"/>
                <c:pt idx="0">
                  <c:v>1.7140772203565575</c:v>
                </c:pt>
                <c:pt idx="1">
                  <c:v>1.0363615634851158</c:v>
                </c:pt>
                <c:pt idx="2">
                  <c:v>0.90321154799312353</c:v>
                </c:pt>
                <c:pt idx="3">
                  <c:v>0.97255688393488526</c:v>
                </c:pt>
                <c:pt idx="4">
                  <c:v>0.97103276941925287</c:v>
                </c:pt>
                <c:pt idx="5">
                  <c:v>0.98480923334136605</c:v>
                </c:pt>
                <c:pt idx="6">
                  <c:v>1.0016468404792249</c:v>
                </c:pt>
                <c:pt idx="7">
                  <c:v>1.0025629685260355</c:v>
                </c:pt>
                <c:pt idx="8">
                  <c:v>1.0014856532216072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7-4BEA-B2CC-DB8986BB0068}"/>
            </c:ext>
          </c:extLst>
        </c:ser>
        <c:ser>
          <c:idx val="1"/>
          <c:order val="1"/>
          <c:tx>
            <c:strRef>
              <c:f>NL_LIC_Model!$D$178</c:f>
              <c:strCache>
                <c:ptCount val="1"/>
                <c:pt idx="0">
                  <c:v>Q1-Bottom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NL_LIC_Model!$Y$170:$AH$170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NL_LIC_Model!$E$178:$N$178</c:f>
              <c:numCache>
                <c:formatCode>_-* #,##0.0000_-;\-* #,##0.0000_-;_-* "-"??_-;_-@_-</c:formatCode>
                <c:ptCount val="10"/>
                <c:pt idx="0">
                  <c:v>0.68892545340349898</c:v>
                </c:pt>
                <c:pt idx="1">
                  <c:v>0.16480380808934569</c:v>
                </c:pt>
                <c:pt idx="2">
                  <c:v>0.1648659473285079</c:v>
                </c:pt>
                <c:pt idx="3">
                  <c:v>6.2854534015059471E-2</c:v>
                </c:pt>
                <c:pt idx="4">
                  <c:v>4.6612330712378025E-2</c:v>
                </c:pt>
                <c:pt idx="5">
                  <c:v>1.8736888188868761E-2</c:v>
                </c:pt>
                <c:pt idx="6">
                  <c:v>2.2309626918286085E-2</c:v>
                </c:pt>
                <c:pt idx="7">
                  <c:v>1.2252805754542351E-4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7-4BEA-B2CC-DB8986BB0068}"/>
            </c:ext>
          </c:extLst>
        </c:ser>
        <c:ser>
          <c:idx val="2"/>
          <c:order val="2"/>
          <c:tx>
            <c:strRef>
              <c:f>NL_LIC_Model!$D$179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NL_LIC_Model!$Y$170:$AH$170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NL_LIC_Model!$E$179:$N$179</c:f>
              <c:numCache>
                <c:formatCode>_-* #,##0.0000_-;\-* #,##0.0000_-;_-* "-"??_-;_-@_-</c:formatCode>
                <c:ptCount val="10"/>
                <c:pt idx="0">
                  <c:v>0.1298971715150401</c:v>
                </c:pt>
                <c:pt idx="1">
                  <c:v>7.6715445145964622E-2</c:v>
                </c:pt>
                <c:pt idx="2">
                  <c:v>1.1799713596701622E-2</c:v>
                </c:pt>
                <c:pt idx="3">
                  <c:v>1.8872982356697321E-2</c:v>
                </c:pt>
                <c:pt idx="4">
                  <c:v>3.0507436022162437E-3</c:v>
                </c:pt>
                <c:pt idx="5">
                  <c:v>5.7673128321766853E-3</c:v>
                </c:pt>
                <c:pt idx="6">
                  <c:v>6.9766417145729065E-3</c:v>
                </c:pt>
                <c:pt idx="7">
                  <c:v>4.0842220187187195E-5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C7-4BEA-B2CC-DB8986BB0068}"/>
            </c:ext>
          </c:extLst>
        </c:ser>
        <c:ser>
          <c:idx val="3"/>
          <c:order val="3"/>
          <c:tx>
            <c:strRef>
              <c:f>NL_LIC_Model!$D$180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NL_LIC_Model!$E$181:$N$181</c:f>
                <c:numCache>
                  <c:formatCode>General</c:formatCode>
                  <c:ptCount val="10"/>
                  <c:pt idx="0">
                    <c:v>0.68892545340349898</c:v>
                  </c:pt>
                  <c:pt idx="1">
                    <c:v>0.16480380808934569</c:v>
                  </c:pt>
                  <c:pt idx="2">
                    <c:v>0.1648659473285079</c:v>
                  </c:pt>
                  <c:pt idx="3">
                    <c:v>6.2854534015059471E-2</c:v>
                  </c:pt>
                  <c:pt idx="4">
                    <c:v>4.6612330712378025E-2</c:v>
                  </c:pt>
                  <c:pt idx="5">
                    <c:v>1.8736888188868761E-2</c:v>
                  </c:pt>
                  <c:pt idx="6">
                    <c:v>2.2309626918286085E-2</c:v>
                  </c:pt>
                  <c:pt idx="7">
                    <c:v>1.2252805754542351E-4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numRef>
              <c:f>NL_LIC_Model!$Y$170:$AH$170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NL_LIC_Model!$E$180:$N$180</c:f>
              <c:numCache>
                <c:formatCode>_-* #,##0.0000_-;\-* #,##0.0000_-;_-* "-"??_-;_-@_-</c:formatCode>
                <c:ptCount val="10"/>
                <c:pt idx="0">
                  <c:v>0.32938646408729255</c:v>
                </c:pt>
                <c:pt idx="1">
                  <c:v>3.3153760246932507E-2</c:v>
                </c:pt>
                <c:pt idx="2">
                  <c:v>9.8110917955636978E-2</c:v>
                </c:pt>
                <c:pt idx="3">
                  <c:v>2.3030040320008993E-2</c:v>
                </c:pt>
                <c:pt idx="4">
                  <c:v>2.8024143539369106E-2</c:v>
                </c:pt>
                <c:pt idx="5">
                  <c:v>6.7239459604024887E-3</c:v>
                </c:pt>
                <c:pt idx="6">
                  <c:v>7.8964428976178169E-3</c:v>
                </c:pt>
                <c:pt idx="7">
                  <c:v>4.084315150976181E-5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C7-4BEA-B2CC-DB8986BB0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"/>
        <c:overlap val="100"/>
        <c:axId val="494769752"/>
        <c:axId val="494764656"/>
      </c:barChart>
      <c:scatterChart>
        <c:scatterStyle val="lineMarker"/>
        <c:varyColors val="0"/>
        <c:ser>
          <c:idx val="4"/>
          <c:order val="4"/>
          <c:tx>
            <c:strRef>
              <c:f>NL_LIC_Model!$D$164</c:f>
              <c:strCache>
                <c:ptCount val="1"/>
                <c:pt idx="0">
                  <c:v>Mean</c:v>
                </c:pt>
              </c:strCache>
            </c:strRef>
          </c:tx>
          <c:spPr>
            <a:ln w="19050">
              <a:noFill/>
              <a:prstDash val="sysDot"/>
            </a:ln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marker>
            <c:symbol val="x"/>
            <c:size val="7"/>
            <c:spPr>
              <a:noFill/>
              <a:ln w="12700">
                <a:solidFill>
                  <a:srgbClr val="0000FF"/>
                </a:solidFill>
                <a:prstDash val="solid"/>
              </a:ln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c:spPr>
          </c:marker>
          <c:yVal>
            <c:numRef>
              <c:f>NL_LIC_Model!$E$164:$N$164</c:f>
              <c:numCache>
                <c:formatCode>_-* #,##0.0000_-;\-* #,##0.0000_-;_-* "-"??_-;_-@_-</c:formatCode>
                <c:ptCount val="10"/>
                <c:pt idx="0">
                  <c:v>2.9369073320860477</c:v>
                </c:pt>
                <c:pt idx="1">
                  <c:v>1.2684624275954695</c:v>
                </c:pt>
                <c:pt idx="2">
                  <c:v>1.1265381556676644</c:v>
                </c:pt>
                <c:pt idx="3">
                  <c:v>1.0658606410753482</c:v>
                </c:pt>
                <c:pt idx="4">
                  <c:v>1.0349759617302954</c:v>
                </c:pt>
                <c:pt idx="5">
                  <c:v>1.0102700678570646</c:v>
                </c:pt>
                <c:pt idx="6">
                  <c:v>1.031546309450174</c:v>
                </c:pt>
                <c:pt idx="7">
                  <c:v>1.0027263393255628</c:v>
                </c:pt>
                <c:pt idx="8">
                  <c:v>1.0014856538826005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C7-4BEA-B2CC-DB8986BB0068}"/>
            </c:ext>
          </c:extLst>
        </c:ser>
        <c:ser>
          <c:idx val="7"/>
          <c:order val="5"/>
          <c:tx>
            <c:strRef>
              <c:f>NL_LIC_Model!$X$171</c:f>
              <c:strCache>
                <c:ptCount val="1"/>
                <c:pt idx="0">
                  <c:v>2009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C00000"/>
                </a:solidFill>
                <a:prstDash val="solid"/>
              </a:ln>
            </c:spPr>
          </c:marker>
          <c:yVal>
            <c:numRef>
              <c:f>NL_LIC_Model!$Y$171:$AH$171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C7-4BEA-B2CC-DB8986BB0068}"/>
            </c:ext>
          </c:extLst>
        </c:ser>
        <c:ser>
          <c:idx val="6"/>
          <c:order val="6"/>
          <c:tx>
            <c:strRef>
              <c:f>NL_LIC_Model!$X$172</c:f>
              <c:strCache>
                <c:ptCount val="1"/>
                <c:pt idx="0">
                  <c:v>2010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yVal>
            <c:numRef>
              <c:f>NL_LIC_Model!$Y$172:$AH$172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C7-4BEA-B2CC-DB8986BB0068}"/>
            </c:ext>
          </c:extLst>
        </c:ser>
        <c:ser>
          <c:idx val="8"/>
          <c:order val="7"/>
          <c:tx>
            <c:strRef>
              <c:f>NL_LIC_Model!$X$173</c:f>
              <c:strCache>
                <c:ptCount val="1"/>
                <c:pt idx="0">
                  <c:v>2011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yVal>
            <c:numRef>
              <c:f>NL_LIC_Model!$Y$173:$AH$173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CC7-4BEA-B2CC-DB8986BB0068}"/>
            </c:ext>
          </c:extLst>
        </c:ser>
        <c:ser>
          <c:idx val="9"/>
          <c:order val="8"/>
          <c:tx>
            <c:strRef>
              <c:f>NL_LIC_Model!$X$174</c:f>
              <c:strCache>
                <c:ptCount val="1"/>
                <c:pt idx="0">
                  <c:v>2012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yVal>
            <c:numRef>
              <c:f>NL_LIC_Model!$Y$174:$AH$174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CC7-4BEA-B2CC-DB8986BB0068}"/>
            </c:ext>
          </c:extLst>
        </c:ser>
        <c:ser>
          <c:idx val="10"/>
          <c:order val="9"/>
          <c:tx>
            <c:strRef>
              <c:f>NL_LIC_Model!$X$175</c:f>
              <c:strCache>
                <c:ptCount val="1"/>
                <c:pt idx="0">
                  <c:v>2013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yVal>
            <c:numRef>
              <c:f>NL_LIC_Model!$Y$175</c:f>
              <c:numCache>
                <c:formatCode>General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CC7-4BEA-B2CC-DB8986BB0068}"/>
            </c:ext>
          </c:extLst>
        </c:ser>
        <c:ser>
          <c:idx val="11"/>
          <c:order val="10"/>
          <c:tx>
            <c:strRef>
              <c:f>NL_LIC_Model!$X$176</c:f>
              <c:strCache>
                <c:ptCount val="1"/>
                <c:pt idx="0">
                  <c:v>2014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yVal>
            <c:numRef>
              <c:f>NL_LIC_Model!$Y$176:$AH$176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CC7-4BEA-B2CC-DB8986BB0068}"/>
            </c:ext>
          </c:extLst>
        </c:ser>
        <c:ser>
          <c:idx val="12"/>
          <c:order val="11"/>
          <c:tx>
            <c:strRef>
              <c:f>NL_LIC_Model!$X$177</c:f>
              <c:strCache>
                <c:ptCount val="1"/>
                <c:pt idx="0">
                  <c:v>2015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yVal>
            <c:numRef>
              <c:f>NL_LIC_Model!$Y$177:$AH$177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CC7-4BEA-B2CC-DB8986BB0068}"/>
            </c:ext>
          </c:extLst>
        </c:ser>
        <c:ser>
          <c:idx val="13"/>
          <c:order val="12"/>
          <c:tx>
            <c:strRef>
              <c:f>NL_LIC_Model!$X$178</c:f>
              <c:strCache>
                <c:ptCount val="1"/>
                <c:pt idx="0">
                  <c:v>2016</c:v>
                </c:pt>
              </c:strCache>
            </c:strRef>
          </c:tx>
          <c:spPr>
            <a:ln w="19050">
              <a:noFill/>
            </a:ln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rgbClr val="FF0000">
                  <a:alpha val="50000"/>
                </a:srgbClr>
              </a:solidFill>
              <a:ln>
                <a:solidFill>
                  <a:srgbClr val="C00000"/>
                </a:solidFill>
              </a:ln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yVal>
            <c:numRef>
              <c:f>NL_LIC_Model!$Y$178:$AH$178</c:f>
              <c:numCache>
                <c:formatCode>General</c:formatCode>
                <c:ptCount val="10"/>
                <c:pt idx="0">
                  <c:v>5.867690891710466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CC7-4BEA-B2CC-DB8986BB0068}"/>
            </c:ext>
          </c:extLst>
        </c:ser>
        <c:ser>
          <c:idx val="14"/>
          <c:order val="13"/>
          <c:tx>
            <c:strRef>
              <c:f>NL_LIC_Model!$X$179</c:f>
              <c:strCache>
                <c:ptCount val="1"/>
                <c:pt idx="0">
                  <c:v>2017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yVal>
            <c:numRef>
              <c:f>NL_LIC_Model!$Y$179:$AH$179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CC7-4BEA-B2CC-DB8986BB0068}"/>
            </c:ext>
          </c:extLst>
        </c:ser>
        <c:ser>
          <c:idx val="15"/>
          <c:order val="14"/>
          <c:tx>
            <c:strRef>
              <c:f>NL_LIC_Model!$X$180</c:f>
              <c:strCache>
                <c:ptCount val="1"/>
                <c:pt idx="0">
                  <c:v>2018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C00000"/>
                </a:solidFill>
              </a:ln>
            </c:spPr>
          </c:marker>
          <c:yVal>
            <c:numRef>
              <c:f>NL_LIC_Model!$Y$180:$AH$180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CC7-4BEA-B2CC-DB8986BB0068}"/>
            </c:ext>
          </c:extLst>
        </c:ser>
        <c:ser>
          <c:idx val="5"/>
          <c:order val="15"/>
          <c:tx>
            <c:strRef>
              <c:f>NL_LIC_Model!$X$169</c:f>
              <c:strCache>
                <c:ptCount val="1"/>
                <c:pt idx="0">
                  <c:v>Outlier</c:v>
                </c:pt>
              </c:strCache>
            </c:strRef>
          </c:tx>
          <c:spPr>
            <a:ln w="19050">
              <a:noFill/>
            </a:ln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rgbClr val="FF0000">
                  <a:alpha val="50000"/>
                </a:srgbClr>
              </a:solidFill>
              <a:ln>
                <a:solidFill>
                  <a:srgbClr val="C00000"/>
                </a:solidFill>
              </a:ln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yVal>
            <c:numRef>
              <c:f>NL_LIC_Model!$Y$171</c:f>
              <c:numCache>
                <c:formatCode>General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78-4C4B-BB53-136B35D64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69752"/>
        <c:axId val="494764656"/>
        <c:extLst/>
      </c:scatterChart>
      <c:catAx>
        <c:axId val="494769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D9D9D9"/>
            </a:solidFill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494764656"/>
        <c:crosses val="autoZero"/>
        <c:auto val="1"/>
        <c:lblAlgn val="ctr"/>
        <c:lblOffset val="100"/>
        <c:noMultiLvlLbl val="0"/>
      </c:catAx>
      <c:valAx>
        <c:axId val="49476465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_-* #,##0.0000_-;\-* #,##0.0000_-;_-* &quot;-&quot;??_-;_-@_-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494769752"/>
        <c:crosses val="autoZero"/>
        <c:crossBetween val="between"/>
      </c:valAx>
      <c:spPr>
        <a:ln>
          <a:noFill/>
        </a:ln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overlay val="1"/>
      <c:spPr>
        <a:noFill/>
      </c:spPr>
      <c:txPr>
        <a:bodyPr/>
        <a:lstStyle/>
        <a:p>
          <a:pPr>
            <a:defRPr sz="900">
              <a:solidFill>
                <a:srgbClr val="595959"/>
              </a:solidFill>
              <a:latin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D9D9D9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NL_LIC_Model!$C$117</c:f>
          <c:strCache>
            <c:ptCount val="1"/>
            <c:pt idx="0">
              <c:v>Cumulative Claims (Post-Inflation)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NL_LIC_Model!$D$120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NL_LIC_Model!$Y$119:$AH$119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NL_LIC_Model!$Y$120:$AH$120</c:f>
              <c:numCache>
                <c:formatCode>_-* #,##0.00_-;\-* #,##0.00_-;_-* "-"??_-;_-@_-</c:formatCode>
                <c:ptCount val="10"/>
                <c:pt idx="0">
                  <c:v>228422.32269999999</c:v>
                </c:pt>
                <c:pt idx="1">
                  <c:v>460132.77520000003</c:v>
                </c:pt>
                <c:pt idx="2">
                  <c:v>554587.37176000001</c:v>
                </c:pt>
                <c:pt idx="3">
                  <c:v>664129.76436000003</c:v>
                </c:pt>
                <c:pt idx="4">
                  <c:v>709172.07257000008</c:v>
                </c:pt>
                <c:pt idx="5">
                  <c:v>721685.48504000006</c:v>
                </c:pt>
                <c:pt idx="6">
                  <c:v>724707.86344700004</c:v>
                </c:pt>
                <c:pt idx="7">
                  <c:v>758570.55839700007</c:v>
                </c:pt>
                <c:pt idx="8">
                  <c:v>760576.7152320001</c:v>
                </c:pt>
                <c:pt idx="9">
                  <c:v>761706.66898200009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F9-4EF5-A3E3-E8D4077AF137}"/>
            </c:ext>
          </c:extLst>
        </c:ser>
        <c:ser>
          <c:idx val="1"/>
          <c:order val="1"/>
          <c:tx>
            <c:strRef>
              <c:f>NL_LIC_Model!$D$121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NL_LIC_Model!$Y$119:$AH$119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NL_LIC_Model!$Y$121:$AH$121</c:f>
              <c:numCache>
                <c:formatCode>_-* #,##0.00_-;\-* #,##0.00_-;_-* "-"??_-;_-@_-</c:formatCode>
                <c:ptCount val="10"/>
                <c:pt idx="0">
                  <c:v>170395.93770000001</c:v>
                </c:pt>
                <c:pt idx="1">
                  <c:v>409461.89390000002</c:v>
                </c:pt>
                <c:pt idx="2">
                  <c:v>530451.13780000003</c:v>
                </c:pt>
                <c:pt idx="3">
                  <c:v>555511.73197000008</c:v>
                </c:pt>
                <c:pt idx="4">
                  <c:v>600218.61533000006</c:v>
                </c:pt>
                <c:pt idx="5">
                  <c:v>603537.74445500004</c:v>
                </c:pt>
                <c:pt idx="6">
                  <c:v>612252.18060299999</c:v>
                </c:pt>
                <c:pt idx="7">
                  <c:v>631191.04407299997</c:v>
                </c:pt>
                <c:pt idx="8">
                  <c:v>632963.44393999991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9-4EF5-A3E3-E8D4077AF137}"/>
            </c:ext>
          </c:extLst>
        </c:ser>
        <c:ser>
          <c:idx val="2"/>
          <c:order val="2"/>
          <c:tx>
            <c:strRef>
              <c:f>NL_LIC_Model!$D$122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NL_LIC_Model!$Y$119:$AH$119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NL_LIC_Model!$Y$122:$AH$122</c:f>
              <c:numCache>
                <c:formatCode>_-* #,##0.00_-;\-* #,##0.00_-;_-* "-"??_-;_-@_-</c:formatCode>
                <c:ptCount val="10"/>
                <c:pt idx="0">
                  <c:v>181468.1073</c:v>
                </c:pt>
                <c:pt idx="1">
                  <c:v>459640.54090000002</c:v>
                </c:pt>
                <c:pt idx="2">
                  <c:v>597075.53080000007</c:v>
                </c:pt>
                <c:pt idx="3">
                  <c:v>691685.56550000003</c:v>
                </c:pt>
                <c:pt idx="4">
                  <c:v>709842.34762000002</c:v>
                </c:pt>
                <c:pt idx="5">
                  <c:v>768254.57152</c:v>
                </c:pt>
                <c:pt idx="6">
                  <c:v>784259.42550999997</c:v>
                </c:pt>
                <c:pt idx="7">
                  <c:v>797576.01390000002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F9-4EF5-A3E3-E8D4077AF137}"/>
            </c:ext>
          </c:extLst>
        </c:ser>
        <c:ser>
          <c:idx val="3"/>
          <c:order val="3"/>
          <c:tx>
            <c:strRef>
              <c:f>NL_LIC_Model!$D$123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NL_LIC_Model!$Y$119:$AH$119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NL_LIC_Model!$Y$123:$AH$123</c:f>
              <c:numCache>
                <c:formatCode>_-* #,##0.00_-;\-* #,##0.00_-;_-* "-"??_-;_-@_-</c:formatCode>
                <c:ptCount val="10"/>
                <c:pt idx="0">
                  <c:v>131324.88990000001</c:v>
                </c:pt>
                <c:pt idx="1">
                  <c:v>462539.6274</c:v>
                </c:pt>
                <c:pt idx="2">
                  <c:v>537093.32539999997</c:v>
                </c:pt>
                <c:pt idx="3">
                  <c:v>680236.59699999995</c:v>
                </c:pt>
                <c:pt idx="4">
                  <c:v>703114.86252999993</c:v>
                </c:pt>
                <c:pt idx="5">
                  <c:v>717666.41790999996</c:v>
                </c:pt>
                <c:pt idx="6">
                  <c:v>718829.50715700001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F9-4EF5-A3E3-E8D4077AF137}"/>
            </c:ext>
          </c:extLst>
        </c:ser>
        <c:ser>
          <c:idx val="4"/>
          <c:order val="4"/>
          <c:tx>
            <c:strRef>
              <c:f>NL_LIC_Model!$D$124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NL_LIC_Model!$Y$119:$AH$119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NL_LIC_Model!$Y$124:$AH$124</c:f>
              <c:numCache>
                <c:formatCode>_-* #,##0.00_-;\-* #,##0.00_-;_-* "-"??_-;_-@_-</c:formatCode>
                <c:ptCount val="10"/>
                <c:pt idx="0">
                  <c:v>253697.58840000001</c:v>
                </c:pt>
                <c:pt idx="1">
                  <c:v>666595.00359999994</c:v>
                </c:pt>
                <c:pt idx="2">
                  <c:v>792468.80669999996</c:v>
                </c:pt>
                <c:pt idx="3">
                  <c:v>854662.03538000002</c:v>
                </c:pt>
                <c:pt idx="4">
                  <c:v>889487.16515999998</c:v>
                </c:pt>
                <c:pt idx="5">
                  <c:v>932822.96876999992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F9-4EF5-A3E3-E8D4077AF137}"/>
            </c:ext>
          </c:extLst>
        </c:ser>
        <c:ser>
          <c:idx val="5"/>
          <c:order val="5"/>
          <c:tx>
            <c:strRef>
              <c:f>NL_LIC_Model!$D$125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NL_LIC_Model!$Y$119:$AH$119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NL_LIC_Model!$Y$125:$AH$125</c:f>
              <c:numCache>
                <c:formatCode>_-* #,##0.00_-;\-* #,##0.00_-;_-* "-"??_-;_-@_-</c:formatCode>
                <c:ptCount val="10"/>
                <c:pt idx="0">
                  <c:v>214171.8339</c:v>
                </c:pt>
                <c:pt idx="1">
                  <c:v>521208.24789999996</c:v>
                </c:pt>
                <c:pt idx="2">
                  <c:v>656867.34449999989</c:v>
                </c:pt>
                <c:pt idx="3">
                  <c:v>709336.07472999988</c:v>
                </c:pt>
                <c:pt idx="4">
                  <c:v>813064.73622999992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F9-4EF5-A3E3-E8D4077AF137}"/>
            </c:ext>
          </c:extLst>
        </c:ser>
        <c:ser>
          <c:idx val="6"/>
          <c:order val="6"/>
          <c:tx>
            <c:strRef>
              <c:f>NL_LIC_Model!$D$126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NL_LIC_Model!$Y$119:$AH$119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NL_LIC_Model!$Y$126:$AH$126</c:f>
              <c:numCache>
                <c:formatCode>_-* #,##0.00_-;\-* #,##0.00_-;_-* "-"??_-;_-@_-</c:formatCode>
                <c:ptCount val="10"/>
                <c:pt idx="0">
                  <c:v>170712.4093</c:v>
                </c:pt>
                <c:pt idx="1">
                  <c:v>370219.38819999999</c:v>
                </c:pt>
                <c:pt idx="2">
                  <c:v>514797.09869999997</c:v>
                </c:pt>
                <c:pt idx="3">
                  <c:v>544487.83689999999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F9-4EF5-A3E3-E8D4077AF137}"/>
            </c:ext>
          </c:extLst>
        </c:ser>
        <c:ser>
          <c:idx val="7"/>
          <c:order val="7"/>
          <c:tx>
            <c:strRef>
              <c:f>NL_LIC_Model!$D$127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NL_LIC_Model!$Y$119:$AH$119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NL_LIC_Model!$Y$127:$AH$127</c:f>
              <c:numCache>
                <c:formatCode>_-* #,##0.00_-;\-* #,##0.00_-;_-* "-"??_-;_-@_-</c:formatCode>
                <c:ptCount val="10"/>
                <c:pt idx="0">
                  <c:v>47898.745459999998</c:v>
                </c:pt>
                <c:pt idx="1">
                  <c:v>281055.03246000002</c:v>
                </c:pt>
                <c:pt idx="2">
                  <c:v>378615.4731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F9-4EF5-A3E3-E8D4077AF137}"/>
            </c:ext>
          </c:extLst>
        </c:ser>
        <c:ser>
          <c:idx val="8"/>
          <c:order val="8"/>
          <c:tx>
            <c:strRef>
              <c:f>NL_LIC_Model!$D$128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NL_LIC_Model!$Y$119:$AH$119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NL_LIC_Model!$Y$128:$AH$128</c:f>
              <c:numCache>
                <c:formatCode>_-* #,##0.00_-;\-* #,##0.00_-;_-* "-"??_-;_-@_-</c:formatCode>
                <c:ptCount val="10"/>
                <c:pt idx="0">
                  <c:v>91160.919049999997</c:v>
                </c:pt>
                <c:pt idx="1">
                  <c:v>260928.65054999999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F9-4EF5-A3E3-E8D4077AF137}"/>
            </c:ext>
          </c:extLst>
        </c:ser>
        <c:ser>
          <c:idx val="9"/>
          <c:order val="9"/>
          <c:tx>
            <c:strRef>
              <c:f>NL_LIC_Model!$D$129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NL_LIC_Model!$Y$119:$AH$119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NL_LIC_Model!$Y$129:$AH$129</c:f>
              <c:numCache>
                <c:formatCode>_-* #,##0.00_-;\-* #,##0.00_-;_-* "-"??_-;_-@_-</c:formatCode>
                <c:ptCount val="10"/>
                <c:pt idx="0">
                  <c:v>72671.41158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DF9-4EF5-A3E3-E8D4077AF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NL_LIC_Model!$C$131</c:f>
          <c:strCache>
            <c:ptCount val="1"/>
            <c:pt idx="0">
              <c:v>Link Ratios (Original)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NL_LIC_Model!$D$134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NL_LIC_Model!$Y$133:$AH$133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NL_LIC_Model!$Y$134:$AH$134</c:f>
              <c:numCache>
                <c:formatCode>_-* #,##0.0000_-;\-* #,##0.0000_-;_-* "-"??_-;_-@_-</c:formatCode>
                <c:ptCount val="10"/>
                <c:pt idx="0">
                  <c:v>2.0143949582559779</c:v>
                </c:pt>
                <c:pt idx="1">
                  <c:v>1.2052768280176187</c:v>
                </c:pt>
                <c:pt idx="2">
                  <c:v>1.1975205318007223</c:v>
                </c:pt>
                <c:pt idx="3">
                  <c:v>1.067821547274584</c:v>
                </c:pt>
                <c:pt idx="4">
                  <c:v>1.0176451004685676</c:v>
                </c:pt>
                <c:pt idx="5">
                  <c:v>1.0041879440139114</c:v>
                </c:pt>
                <c:pt idx="6">
                  <c:v>1.0467259935457793</c:v>
                </c:pt>
                <c:pt idx="7">
                  <c:v>1.002644654228658</c:v>
                </c:pt>
                <c:pt idx="8">
                  <c:v>1.0014856538826005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6-4B92-9620-1EEEF1321786}"/>
            </c:ext>
          </c:extLst>
        </c:ser>
        <c:ser>
          <c:idx val="1"/>
          <c:order val="1"/>
          <c:tx>
            <c:strRef>
              <c:f>NL_LIC_Model!$D$135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NL_LIC_Model!$Y$133:$AH$133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NL_LIC_Model!$Y$135:$AH$135</c:f>
              <c:numCache>
                <c:formatCode>_-* #,##0.0000_-;\-* #,##0.0000_-;_-* "-"??_-;_-@_-</c:formatCode>
                <c:ptCount val="10"/>
                <c:pt idx="0">
                  <c:v>2.4030026738131562</c:v>
                </c:pt>
                <c:pt idx="1">
                  <c:v>1.2954835253352008</c:v>
                </c:pt>
                <c:pt idx="2">
                  <c:v>1.0472439257533439</c:v>
                </c:pt>
                <c:pt idx="3">
                  <c:v>1.0804787384083805</c:v>
                </c:pt>
                <c:pt idx="4">
                  <c:v>1.005529867018828</c:v>
                </c:pt>
                <c:pt idx="5">
                  <c:v>1.0144389248693455</c:v>
                </c:pt>
                <c:pt idx="6">
                  <c:v>1.030933109052135</c:v>
                </c:pt>
                <c:pt idx="7">
                  <c:v>1.0028080244224677</c:v>
                </c:pt>
                <c:pt idx="8">
                  <c:v>1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6-4B92-9620-1EEEF1321786}"/>
            </c:ext>
          </c:extLst>
        </c:ser>
        <c:ser>
          <c:idx val="2"/>
          <c:order val="2"/>
          <c:tx>
            <c:strRef>
              <c:f>NL_LIC_Model!$D$136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NL_LIC_Model!$Y$133:$AH$133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NL_LIC_Model!$Y$136:$AH$136</c:f>
              <c:numCache>
                <c:formatCode>_-* #,##0.0000_-;\-* #,##0.0000_-;_-* "-"??_-;_-@_-</c:formatCode>
                <c:ptCount val="10"/>
                <c:pt idx="0">
                  <c:v>2.5328998452611295</c:v>
                </c:pt>
                <c:pt idx="1">
                  <c:v>1.2990053697850394</c:v>
                </c:pt>
                <c:pt idx="2">
                  <c:v>1.1584557226340115</c:v>
                </c:pt>
                <c:pt idx="3">
                  <c:v>1.0262500520838178</c:v>
                </c:pt>
                <c:pt idx="4">
                  <c:v>1.0822890098003421</c:v>
                </c:pt>
                <c:pt idx="5">
                  <c:v>1.0208327481323465</c:v>
                </c:pt>
                <c:pt idx="6">
                  <c:v>1.0169798257526077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A6-4B92-9620-1EEEF1321786}"/>
            </c:ext>
          </c:extLst>
        </c:ser>
        <c:ser>
          <c:idx val="3"/>
          <c:order val="3"/>
          <c:tx>
            <c:strRef>
              <c:f>NL_LIC_Model!$D$137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NL_LIC_Model!$Y$133:$AH$133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NL_LIC_Model!$Y$137:$AH$137</c:f>
              <c:numCache>
                <c:formatCode>_-* #,##0.0000_-;\-* #,##0.0000_-;_-* "-"??_-;_-@_-</c:formatCode>
                <c:ptCount val="10"/>
                <c:pt idx="0">
                  <c:v>3.5221017718134782</c:v>
                </c:pt>
                <c:pt idx="1">
                  <c:v>1.1611833745339328</c:v>
                </c:pt>
                <c:pt idx="2">
                  <c:v>1.2665147095123443</c:v>
                </c:pt>
                <c:pt idx="3">
                  <c:v>1.0336328060426305</c:v>
                </c:pt>
                <c:pt idx="4">
                  <c:v>1.0206958438165274</c:v>
                </c:pt>
                <c:pt idx="5">
                  <c:v>1.0016206544126549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A6-4B92-9620-1EEEF1321786}"/>
            </c:ext>
          </c:extLst>
        </c:ser>
        <c:ser>
          <c:idx val="4"/>
          <c:order val="4"/>
          <c:tx>
            <c:strRef>
              <c:f>NL_LIC_Model!$D$138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NL_LIC_Model!$Y$133:$AH$133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NL_LIC_Model!$Y$138:$AH$138</c:f>
              <c:numCache>
                <c:formatCode>_-* #,##0.0000_-;\-* #,##0.0000_-;_-* "-"??_-;_-@_-</c:formatCode>
                <c:ptCount val="10"/>
                <c:pt idx="0">
                  <c:v>2.6275180927182986</c:v>
                </c:pt>
                <c:pt idx="1">
                  <c:v>1.1888310029631313</c:v>
                </c:pt>
                <c:pt idx="2">
                  <c:v>1.0784803492000969</c:v>
                </c:pt>
                <c:pt idx="3">
                  <c:v>1.0407472525259835</c:v>
                </c:pt>
                <c:pt idx="4">
                  <c:v>1.0487199875472117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A6-4B92-9620-1EEEF1321786}"/>
            </c:ext>
          </c:extLst>
        </c:ser>
        <c:ser>
          <c:idx val="5"/>
          <c:order val="5"/>
          <c:tx>
            <c:strRef>
              <c:f>NL_LIC_Model!$D$139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NL_LIC_Model!$Y$133:$AH$133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NL_LIC_Model!$Y$139:$AH$139</c:f>
              <c:numCache>
                <c:formatCode>_-* #,##0.0000_-;\-* #,##0.0000_-;_-* "-"??_-;_-@_-</c:formatCode>
                <c:ptCount val="10"/>
                <c:pt idx="0">
                  <c:v>2.433598472819539</c:v>
                </c:pt>
                <c:pt idx="1">
                  <c:v>1.2602781079282301</c:v>
                </c:pt>
                <c:pt idx="2">
                  <c:v>1.0798772091036717</c:v>
                </c:pt>
                <c:pt idx="3">
                  <c:v>1.1462334501166926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A6-4B92-9620-1EEEF1321786}"/>
            </c:ext>
          </c:extLst>
        </c:ser>
        <c:ser>
          <c:idx val="6"/>
          <c:order val="6"/>
          <c:tx>
            <c:strRef>
              <c:f>NL_LIC_Model!$D$140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NL_LIC_Model!$Y$133:$AH$133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NL_LIC_Model!$Y$140:$AH$140</c:f>
              <c:numCache>
                <c:formatCode>_-* #,##0.0000_-;\-* #,##0.0000_-;_-* "-"??_-;_-@_-</c:formatCode>
                <c:ptCount val="10"/>
                <c:pt idx="0">
                  <c:v>2.1686729729729142</c:v>
                </c:pt>
                <c:pt idx="1">
                  <c:v>1.3905190141524846</c:v>
                </c:pt>
                <c:pt idx="2">
                  <c:v>1.0576746416694598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A6-4B92-9620-1EEEF1321786}"/>
            </c:ext>
          </c:extLst>
        </c:ser>
        <c:ser>
          <c:idx val="7"/>
          <c:order val="7"/>
          <c:tx>
            <c:strRef>
              <c:f>NL_LIC_Model!$D$141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NL_LIC_Model!$Y$133:$AH$133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NL_LIC_Model!$Y$141:$AH$141</c:f>
              <c:numCache>
                <c:formatCode>_-* #,##0.0000_-;\-* #,##0.0000_-;_-* "-"??_-;_-@_-</c:formatCode>
                <c:ptCount val="10"/>
                <c:pt idx="0">
                  <c:v>5.867690891710466</c:v>
                </c:pt>
                <c:pt idx="1">
                  <c:v>1.3471221980481167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A6-4B92-9620-1EEEF1321786}"/>
            </c:ext>
          </c:extLst>
        </c:ser>
        <c:ser>
          <c:idx val="8"/>
          <c:order val="8"/>
          <c:tx>
            <c:strRef>
              <c:f>NL_LIC_Model!$D$142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NL_LIC_Model!$Y$133:$AH$133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NL_LIC_Model!$Y$142:$AH$142</c:f>
              <c:numCache>
                <c:formatCode>_-* #,##0.0000_-;\-* #,##0.0000_-;_-* "-"??_-;_-@_-</c:formatCode>
                <c:ptCount val="10"/>
                <c:pt idx="0">
                  <c:v>2.8622863094094706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A6-4B92-9620-1EEEF1321786}"/>
            </c:ext>
          </c:extLst>
        </c:ser>
        <c:ser>
          <c:idx val="9"/>
          <c:order val="9"/>
          <c:tx>
            <c:strRef>
              <c:f>NL_LIC_Model!$D$143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NL_LIC_Model!$Y$133:$AH$133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NL_LIC_Model!$Y$143:$AH$143</c:f>
              <c:numCache>
                <c:formatCode>_-* #,##0.0000_-;\-* #,##0.0000_-;_-* "-"??_-;_-@_-</c:formatCode>
                <c:ptCount val="1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A6-4B92-9620-1EEEF1321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NL_LIC_Model!$C$183</c:f>
          <c:strCache>
            <c:ptCount val="1"/>
            <c:pt idx="0">
              <c:v>Mean Ratios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NL_LIC_Model!$D$188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NL_LIC_Model!$Y$187:$AH$187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NL_LIC_Model!$Y$188:$AH$188</c:f>
              <c:numCache>
                <c:formatCode>_-* #,##0.00_-;\-* #,##0.00_-;_-* "-"??_-;_-@_-</c:formatCode>
                <c:ptCount val="10"/>
                <c:pt idx="0">
                  <c:v>0.68588985980200434</c:v>
                </c:pt>
                <c:pt idx="1">
                  <c:v>0.95018725174412377</c:v>
                </c:pt>
                <c:pt idx="2">
                  <c:v>1.0630092960242334</c:v>
                </c:pt>
                <c:pt idx="3">
                  <c:v>1.001839739759278</c:v>
                </c:pt>
                <c:pt idx="4">
                  <c:v>0.98325481759716071</c:v>
                </c:pt>
                <c:pt idx="5">
                  <c:v>0.99397970499506705</c:v>
                </c:pt>
                <c:pt idx="6">
                  <c:v>1.0147154654682409</c:v>
                </c:pt>
                <c:pt idx="7">
                  <c:v>0.99991853699887878</c:v>
                </c:pt>
                <c:pt idx="8">
                  <c:v>1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B-4A4F-81EE-1D3260A93A8A}"/>
            </c:ext>
          </c:extLst>
        </c:ser>
        <c:ser>
          <c:idx val="1"/>
          <c:order val="1"/>
          <c:tx>
            <c:strRef>
              <c:f>NL_LIC_Model!$D$189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NL_LIC_Model!$Y$187:$AH$187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NL_LIC_Model!$Y$189:$AH$189</c:f>
              <c:numCache>
                <c:formatCode>_-* #,##0.00_-;\-* #,##0.00_-;_-* "-"??_-;_-@_-</c:formatCode>
                <c:ptCount val="10"/>
                <c:pt idx="0">
                  <c:v>0.81820854460066816</c:v>
                </c:pt>
                <c:pt idx="1">
                  <c:v>1.0213022452631517</c:v>
                </c:pt>
                <c:pt idx="2">
                  <c:v>0.92961247738002695</c:v>
                </c:pt>
                <c:pt idx="3">
                  <c:v>1.0137148298470653</c:v>
                </c:pt>
                <c:pt idx="4">
                  <c:v>0.97154900616026019</c:v>
                </c:pt>
                <c:pt idx="5">
                  <c:v>1.0041264778052106</c:v>
                </c:pt>
                <c:pt idx="6">
                  <c:v>0.9994055522351043</c:v>
                </c:pt>
                <c:pt idx="7">
                  <c:v>1.0000814630011214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4B-4A4F-81EE-1D3260A93A8A}"/>
            </c:ext>
          </c:extLst>
        </c:ser>
        <c:ser>
          <c:idx val="2"/>
          <c:order val="2"/>
          <c:tx>
            <c:strRef>
              <c:f>NL_LIC_Model!$D$190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NL_LIC_Model!$Y$187:$AH$187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NL_LIC_Model!$Y$190:$AH$190</c:f>
              <c:numCache>
                <c:formatCode>_-* #,##0.00_-;\-* #,##0.00_-;_-* "-"??_-;_-@_-</c:formatCode>
                <c:ptCount val="10"/>
                <c:pt idx="0">
                  <c:v>0.86243778194460197</c:v>
                </c:pt>
                <c:pt idx="1">
                  <c:v>1.0240787125618438</c:v>
                </c:pt>
                <c:pt idx="2">
                  <c:v>1.0283324331322188</c:v>
                </c:pt>
                <c:pt idx="3">
                  <c:v>0.96283699062987527</c:v>
                </c:pt>
                <c:pt idx="4">
                  <c:v>1.0457141516513559</c:v>
                </c:pt>
                <c:pt idx="5">
                  <c:v>1.0104553035978656</c:v>
                </c:pt>
                <c:pt idx="6">
                  <c:v>0.98587898229665483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4B-4A4F-81EE-1D3260A93A8A}"/>
            </c:ext>
          </c:extLst>
        </c:ser>
        <c:ser>
          <c:idx val="3"/>
          <c:order val="3"/>
          <c:tx>
            <c:strRef>
              <c:f>NL_LIC_Model!$D$191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NL_LIC_Model!$Y$187:$AH$187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NL_LIC_Model!$Y$191:$AH$191</c:f>
              <c:numCache>
                <c:formatCode>_-* #,##0.00_-;\-* #,##0.00_-;_-* "-"??_-;_-@_-</c:formatCode>
                <c:ptCount val="10"/>
                <c:pt idx="0">
                  <c:v>1.1992553300317359</c:v>
                </c:pt>
                <c:pt idx="1">
                  <c:v>0.91542591193268719</c:v>
                </c:pt>
                <c:pt idx="2">
                  <c:v>1.1242537175864409</c:v>
                </c:pt>
                <c:pt idx="3">
                  <c:v>0.9697635565187932</c:v>
                </c:pt>
                <c:pt idx="4">
                  <c:v>0.98620246417134738</c:v>
                </c:pt>
                <c:pt idx="5">
                  <c:v>0.99143851360185653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4B-4A4F-81EE-1D3260A93A8A}"/>
            </c:ext>
          </c:extLst>
        </c:ser>
        <c:ser>
          <c:idx val="4"/>
          <c:order val="4"/>
          <c:tx>
            <c:strRef>
              <c:f>NL_LIC_Model!$D$192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NL_LIC_Model!$Y$187:$AH$187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NL_LIC_Model!$Y$192:$AH$192</c:f>
              <c:numCache>
                <c:formatCode>_-* #,##0.00_-;\-* #,##0.00_-;_-* "-"??_-;_-@_-</c:formatCode>
                <c:ptCount val="10"/>
                <c:pt idx="0">
                  <c:v>0.8946547492365059</c:v>
                </c:pt>
                <c:pt idx="1">
                  <c:v>0.93722208644107052</c:v>
                </c:pt>
                <c:pt idx="2">
                  <c:v>0.95734027629176477</c:v>
                </c:pt>
                <c:pt idx="3">
                  <c:v>0.9764383939310981</c:v>
                </c:pt>
                <c:pt idx="4">
                  <c:v>1.0132795604198757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4B-4A4F-81EE-1D3260A93A8A}"/>
            </c:ext>
          </c:extLst>
        </c:ser>
        <c:ser>
          <c:idx val="5"/>
          <c:order val="5"/>
          <c:tx>
            <c:strRef>
              <c:f>NL_LIC_Model!$D$193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NL_LIC_Model!$Y$187:$AH$187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NL_LIC_Model!$Y$193:$AH$193</c:f>
              <c:numCache>
                <c:formatCode>_-* #,##0.00_-;\-* #,##0.00_-;_-* "-"??_-;_-@_-</c:formatCode>
                <c:ptCount val="10"/>
                <c:pt idx="0">
                  <c:v>0.82862623761812226</c:v>
                </c:pt>
                <c:pt idx="1">
                  <c:v>0.99354784226226256</c:v>
                </c:pt>
                <c:pt idx="2">
                  <c:v>0.95858023420756822</c:v>
                </c:pt>
                <c:pt idx="3">
                  <c:v>1.0754064893138904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4B-4A4F-81EE-1D3260A93A8A}"/>
            </c:ext>
          </c:extLst>
        </c:ser>
        <c:ser>
          <c:idx val="6"/>
          <c:order val="6"/>
          <c:tx>
            <c:strRef>
              <c:f>NL_LIC_Model!$D$194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NL_LIC_Model!$Y$187:$AH$187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NL_LIC_Model!$Y$194:$AH$194</c:f>
              <c:numCache>
                <c:formatCode>_-* #,##0.00_-;\-* #,##0.00_-;_-* "-"??_-;_-@_-</c:formatCode>
                <c:ptCount val="10"/>
                <c:pt idx="0">
                  <c:v>0.73842063359640753</c:v>
                </c:pt>
                <c:pt idx="1">
                  <c:v>1.0962240456647887</c:v>
                </c:pt>
                <c:pt idx="2">
                  <c:v>0.93887156537774674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F4B-4A4F-81EE-1D3260A93A8A}"/>
            </c:ext>
          </c:extLst>
        </c:ser>
        <c:ser>
          <c:idx val="7"/>
          <c:order val="7"/>
          <c:tx>
            <c:strRef>
              <c:f>NL_LIC_Model!$D$195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NL_LIC_Model!$Y$187:$AH$187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NL_LIC_Model!$Y$195:$AH$195</c:f>
              <c:numCache>
                <c:formatCode>_-* #,##0.00_-;\-* #,##0.00_-;_-* "-"??_-;_-@_-</c:formatCode>
                <c:ptCount val="10"/>
                <c:pt idx="0">
                  <c:v>1.997914890812275</c:v>
                </c:pt>
                <c:pt idx="1">
                  <c:v>1.0620119041300708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F4B-4A4F-81EE-1D3260A93A8A}"/>
            </c:ext>
          </c:extLst>
        </c:ser>
        <c:ser>
          <c:idx val="8"/>
          <c:order val="8"/>
          <c:tx>
            <c:strRef>
              <c:f>NL_LIC_Model!$D$196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NL_LIC_Model!$Y$187:$AH$187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NL_LIC_Model!$Y$196:$AH$196</c:f>
              <c:numCache>
                <c:formatCode>_-* #,##0.00_-;\-* #,##0.00_-;_-* "-"??_-;_-@_-</c:formatCode>
                <c:ptCount val="10"/>
                <c:pt idx="0">
                  <c:v>0.97459197235767914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F4B-4A4F-81EE-1D3260A93A8A}"/>
            </c:ext>
          </c:extLst>
        </c:ser>
        <c:ser>
          <c:idx val="9"/>
          <c:order val="9"/>
          <c:tx>
            <c:strRef>
              <c:f>NL_LIC_Model!$D$197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NL_LIC_Model!$Y$187:$AH$187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NL_LIC_Model!$Y$197:$AH$197</c:f>
              <c:numCache>
                <c:formatCode>_-* #,##0.00_-;\-* #,##0.00_-;_-* "-"??_-;_-@_-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F4B-4A4F-81EE-1D3260A93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902912"/>
        <c:axId val="1878919968"/>
      </c:scatterChart>
      <c:scatterChart>
        <c:scatterStyle val="smoothMarker"/>
        <c:varyColors val="0"/>
        <c:ser>
          <c:idx val="10"/>
          <c:order val="10"/>
          <c:tx>
            <c:strRef>
              <c:f>NL_LIC_Model!$AC$183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NL_LIC_Model!$AB$184:$AB$185</c:f>
              <c:numCache>
                <c:formatCode>_-* #,##0.0000_-;\-* #,##0.0000_-;_-* "-"??_-;_-@_-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xVal>
          <c:yVal>
            <c:numRef>
              <c:f>NL_LIC_Model!$AC$184:$AC$185</c:f>
              <c:numCache>
                <c:formatCode>_-* #,##0.0000_-;\-* #,##0.0000_-;_-* "-"??_-;_-@_-</c:formatCode>
                <c:ptCount val="2"/>
                <c:pt idx="0">
                  <c:v>1.25</c:v>
                </c:pt>
                <c:pt idx="1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87-4DE7-8A6E-F71B032E96A5}"/>
            </c:ext>
          </c:extLst>
        </c:ser>
        <c:ser>
          <c:idx val="11"/>
          <c:order val="11"/>
          <c:tx>
            <c:strRef>
              <c:f>NL_LIC_Model!$Z$183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NL_LIC_Model!$Y$184:$Y$185</c:f>
              <c:numCache>
                <c:formatCode>_-* #,##0.0000_-;\-* #,##0.0000_-;_-* "-"??_-;_-@_-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xVal>
          <c:yVal>
            <c:numRef>
              <c:f>NL_LIC_Model!$Z$184:$Z$185</c:f>
              <c:numCache>
                <c:formatCode>_-* #,##0.0000_-;\-* #,##0.0000_-;_-* "-"??_-;_-@_-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87-4DE7-8A6E-F71B032E9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902912"/>
        <c:axId val="1878919968"/>
      </c:scatterChart>
      <c:valAx>
        <c:axId val="1878902912"/>
        <c:scaling>
          <c:orientation val="minMax"/>
          <c:max val="9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crossBetween val="midCat"/>
      </c:val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NL_LIC_Model!$C$217</c:f>
          <c:strCache>
            <c:ptCount val="1"/>
            <c:pt idx="0">
              <c:v>Link Ratios (Post_Outlier_Anlaysis)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NL_LIC_Model!$D$220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NL_LIC_Model!$Y$219:$AH$219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NL_LIC_Model!$Y$220:$AH$220</c:f>
              <c:numCache>
                <c:formatCode>_-* #,##0.00_-;\-* #,##0.00_-;_-* "-"??_-;_-@_-</c:formatCode>
                <c:ptCount val="10"/>
                <c:pt idx="0">
                  <c:v>2.0143949582559779</c:v>
                </c:pt>
                <c:pt idx="1">
                  <c:v>1.2052768280176187</c:v>
                </c:pt>
                <c:pt idx="2">
                  <c:v>1.1975205318007223</c:v>
                </c:pt>
                <c:pt idx="3">
                  <c:v>1.067821547274584</c:v>
                </c:pt>
                <c:pt idx="4">
                  <c:v>1.0176451004685676</c:v>
                </c:pt>
                <c:pt idx="5">
                  <c:v>1.0041879440139114</c:v>
                </c:pt>
                <c:pt idx="6">
                  <c:v>1.0467259935457793</c:v>
                </c:pt>
                <c:pt idx="7">
                  <c:v>1.002644654228658</c:v>
                </c:pt>
                <c:pt idx="8">
                  <c:v>1.0014856538826005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F-4FAA-A339-32AF60119EC8}"/>
            </c:ext>
          </c:extLst>
        </c:ser>
        <c:ser>
          <c:idx val="1"/>
          <c:order val="1"/>
          <c:tx>
            <c:strRef>
              <c:f>NL_LIC_Model!$D$221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NL_LIC_Model!$Y$219:$AH$219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NL_LIC_Model!$Y$221:$AH$221</c:f>
              <c:numCache>
                <c:formatCode>_-* #,##0.00_-;\-* #,##0.00_-;_-* "-"??_-;_-@_-</c:formatCode>
                <c:ptCount val="10"/>
                <c:pt idx="0">
                  <c:v>2.4030026738131562</c:v>
                </c:pt>
                <c:pt idx="1">
                  <c:v>1.2954835253352008</c:v>
                </c:pt>
                <c:pt idx="2">
                  <c:v>1.0472439257533439</c:v>
                </c:pt>
                <c:pt idx="3">
                  <c:v>1.0804787384083805</c:v>
                </c:pt>
                <c:pt idx="4">
                  <c:v>1.005529867018828</c:v>
                </c:pt>
                <c:pt idx="5">
                  <c:v>1.0144389248693455</c:v>
                </c:pt>
                <c:pt idx="6">
                  <c:v>1.030933109052135</c:v>
                </c:pt>
                <c:pt idx="7">
                  <c:v>1.0028080244224677</c:v>
                </c:pt>
                <c:pt idx="8">
                  <c:v>1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DF-4FAA-A339-32AF60119EC8}"/>
            </c:ext>
          </c:extLst>
        </c:ser>
        <c:ser>
          <c:idx val="2"/>
          <c:order val="2"/>
          <c:tx>
            <c:strRef>
              <c:f>NL_LIC_Model!$D$222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NL_LIC_Model!$Y$219:$AH$219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NL_LIC_Model!$Y$222:$AH$222</c:f>
              <c:numCache>
                <c:formatCode>_-* #,##0.00_-;\-* #,##0.00_-;_-* "-"??_-;_-@_-</c:formatCode>
                <c:ptCount val="10"/>
                <c:pt idx="0">
                  <c:v>2.5328998452611295</c:v>
                </c:pt>
                <c:pt idx="1">
                  <c:v>1.2990053697850394</c:v>
                </c:pt>
                <c:pt idx="2">
                  <c:v>1.1584557226340115</c:v>
                </c:pt>
                <c:pt idx="3">
                  <c:v>1.0262500520838178</c:v>
                </c:pt>
                <c:pt idx="4">
                  <c:v>1.0822890098003421</c:v>
                </c:pt>
                <c:pt idx="5">
                  <c:v>1.0208327481323465</c:v>
                </c:pt>
                <c:pt idx="6">
                  <c:v>1.0169798257526077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DF-4FAA-A339-32AF60119EC8}"/>
            </c:ext>
          </c:extLst>
        </c:ser>
        <c:ser>
          <c:idx val="3"/>
          <c:order val="3"/>
          <c:tx>
            <c:strRef>
              <c:f>NL_LIC_Model!$D$223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NL_LIC_Model!$Y$219:$AH$219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NL_LIC_Model!$Y$223:$AH$223</c:f>
              <c:numCache>
                <c:formatCode>_-* #,##0.00_-;\-* #,##0.00_-;_-* "-"??_-;_-@_-</c:formatCode>
                <c:ptCount val="10"/>
                <c:pt idx="0">
                  <c:v>3.5221017718134782</c:v>
                </c:pt>
                <c:pt idx="1">
                  <c:v>1.1611833745339328</c:v>
                </c:pt>
                <c:pt idx="2">
                  <c:v>1.2665147095123443</c:v>
                </c:pt>
                <c:pt idx="3">
                  <c:v>1.0336328060426305</c:v>
                </c:pt>
                <c:pt idx="4">
                  <c:v>1.0206958438165274</c:v>
                </c:pt>
                <c:pt idx="5">
                  <c:v>1.0016206544126549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DF-4FAA-A339-32AF60119EC8}"/>
            </c:ext>
          </c:extLst>
        </c:ser>
        <c:ser>
          <c:idx val="4"/>
          <c:order val="4"/>
          <c:tx>
            <c:strRef>
              <c:f>NL_LIC_Model!$D$224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NL_LIC_Model!$Y$219:$AH$219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NL_LIC_Model!$Y$224:$AH$224</c:f>
              <c:numCache>
                <c:formatCode>_-* #,##0.00_-;\-* #,##0.00_-;_-* "-"??_-;_-@_-</c:formatCode>
                <c:ptCount val="10"/>
                <c:pt idx="0">
                  <c:v>2.6275180927182986</c:v>
                </c:pt>
                <c:pt idx="1">
                  <c:v>1.1888310029631313</c:v>
                </c:pt>
                <c:pt idx="2">
                  <c:v>1.0784803492000969</c:v>
                </c:pt>
                <c:pt idx="3">
                  <c:v>1.0407472525259835</c:v>
                </c:pt>
                <c:pt idx="4">
                  <c:v>1.0487199875472117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DF-4FAA-A339-32AF60119EC8}"/>
            </c:ext>
          </c:extLst>
        </c:ser>
        <c:ser>
          <c:idx val="5"/>
          <c:order val="5"/>
          <c:tx>
            <c:strRef>
              <c:f>NL_LIC_Model!$D$225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NL_LIC_Model!$Y$219:$AH$219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NL_LIC_Model!$Y$225:$AH$225</c:f>
              <c:numCache>
                <c:formatCode>_-* #,##0.00_-;\-* #,##0.00_-;_-* "-"??_-;_-@_-</c:formatCode>
                <c:ptCount val="10"/>
                <c:pt idx="0">
                  <c:v>2.433598472819539</c:v>
                </c:pt>
                <c:pt idx="1">
                  <c:v>1.2602781079282301</c:v>
                </c:pt>
                <c:pt idx="2">
                  <c:v>1.0798772091036717</c:v>
                </c:pt>
                <c:pt idx="3">
                  <c:v>1.1462334501166926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DF-4FAA-A339-32AF60119EC8}"/>
            </c:ext>
          </c:extLst>
        </c:ser>
        <c:ser>
          <c:idx val="6"/>
          <c:order val="6"/>
          <c:tx>
            <c:strRef>
              <c:f>NL_LIC_Model!$D$226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NL_LIC_Model!$Y$219:$AH$219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NL_LIC_Model!$Y$226:$AH$226</c:f>
              <c:numCache>
                <c:formatCode>_-* #,##0.00_-;\-* #,##0.00_-;_-* "-"??_-;_-@_-</c:formatCode>
                <c:ptCount val="10"/>
                <c:pt idx="0">
                  <c:v>2.1686729729729142</c:v>
                </c:pt>
                <c:pt idx="1">
                  <c:v>1.3905190141524846</c:v>
                </c:pt>
                <c:pt idx="2">
                  <c:v>1.0576746416694598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DF-4FAA-A339-32AF60119EC8}"/>
            </c:ext>
          </c:extLst>
        </c:ser>
        <c:ser>
          <c:idx val="7"/>
          <c:order val="7"/>
          <c:tx>
            <c:strRef>
              <c:f>NL_LIC_Model!$D$227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NL_LIC_Model!$Y$219:$AH$219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NL_LIC_Model!$Y$227:$AH$227</c:f>
              <c:numCache>
                <c:formatCode>_-* #,##0.00_-;\-* #,##0.00_-;_-* "-"??_-;_-@_-</c:formatCode>
                <c:ptCount val="10"/>
                <c:pt idx="0">
                  <c:v>2.9369073320860477</c:v>
                </c:pt>
                <c:pt idx="1">
                  <c:v>1.3471221980481167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DF-4FAA-A339-32AF60119EC8}"/>
            </c:ext>
          </c:extLst>
        </c:ser>
        <c:ser>
          <c:idx val="8"/>
          <c:order val="8"/>
          <c:tx>
            <c:strRef>
              <c:f>NL_LIC_Model!$D$228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NL_LIC_Model!$Y$219:$AH$219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NL_LIC_Model!$Y$228:$AH$228</c:f>
              <c:numCache>
                <c:formatCode>_-* #,##0.00_-;\-* #,##0.00_-;_-* "-"??_-;_-@_-</c:formatCode>
                <c:ptCount val="10"/>
                <c:pt idx="0">
                  <c:v>2.8622863094094706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8DF-4FAA-A339-32AF60119EC8}"/>
            </c:ext>
          </c:extLst>
        </c:ser>
        <c:ser>
          <c:idx val="9"/>
          <c:order val="9"/>
          <c:tx>
            <c:strRef>
              <c:f>NL_LIC_Model!$D$229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NL_LIC_Model!$Y$219:$AH$219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NL_LIC_Model!$Y$229:$AH$229</c:f>
              <c:numCache>
                <c:formatCode>_-* #,##0.00_-;\-* #,##0.00_-;_-* "-"??_-;_-@_-</c:formatCode>
                <c:ptCount val="1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8DF-4FAA-A339-32AF60119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NL_LIC_Model!$C$269</c:f>
          <c:strCache>
            <c:ptCount val="1"/>
            <c:pt idx="0">
              <c:v>Link Ratios (Post_Trend_Anlaysis)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NL_LIC_Model!$D$272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NL_LIC_Model!$Y$272:$AH$272</c:f>
              <c:numCache>
                <c:formatCode>_-* #,##0.00_-;\-* #,##0.00_-;_-* "-"??_-;_-@_-</c:formatCode>
                <c:ptCount val="10"/>
                <c:pt idx="0">
                  <c:v>2.0143949582559779</c:v>
                </c:pt>
                <c:pt idx="1">
                  <c:v>1.2052768280176187</c:v>
                </c:pt>
                <c:pt idx="2">
                  <c:v>1.1975205318007223</c:v>
                </c:pt>
                <c:pt idx="3">
                  <c:v>1.067821547274584</c:v>
                </c:pt>
                <c:pt idx="4">
                  <c:v>1.0176451004685676</c:v>
                </c:pt>
                <c:pt idx="5">
                  <c:v>1.0041879440139114</c:v>
                </c:pt>
                <c:pt idx="6">
                  <c:v>1.0318529096491935</c:v>
                </c:pt>
                <c:pt idx="7">
                  <c:v>1.002644654228658</c:v>
                </c:pt>
                <c:pt idx="8">
                  <c:v>1.0014856538826005</c:v>
                </c:pt>
                <c:pt idx="9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NL_LIC_Model!$Y$271:$AH$271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0E76-4A5A-B171-84BAD9321342}"/>
            </c:ext>
          </c:extLst>
        </c:ser>
        <c:ser>
          <c:idx val="1"/>
          <c:order val="1"/>
          <c:tx>
            <c:strRef>
              <c:f>NL_LIC_Model!$D$273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NL_LIC_Model!$Y$273:$AH$273</c:f>
              <c:numCache>
                <c:formatCode>_-* #,##0.00_-;\-* #,##0.00_-;_-* "-"??_-;_-@_-</c:formatCode>
                <c:ptCount val="10"/>
                <c:pt idx="0">
                  <c:v>2.4030026738131562</c:v>
                </c:pt>
                <c:pt idx="1">
                  <c:v>1.2954835253352008</c:v>
                </c:pt>
                <c:pt idx="2">
                  <c:v>1.0472439257533439</c:v>
                </c:pt>
                <c:pt idx="3">
                  <c:v>1.0804787384083805</c:v>
                </c:pt>
                <c:pt idx="4">
                  <c:v>1.005529867018828</c:v>
                </c:pt>
                <c:pt idx="5">
                  <c:v>1.0144389248693455</c:v>
                </c:pt>
                <c:pt idx="6">
                  <c:v>1.030933109052135</c:v>
                </c:pt>
                <c:pt idx="7">
                  <c:v>1.0028080244224677</c:v>
                </c:pt>
                <c:pt idx="8">
                  <c:v>1</c:v>
                </c:pt>
                <c:pt idx="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NL_LIC_Model!$Y$271:$AH$271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0E76-4A5A-B171-84BAD9321342}"/>
            </c:ext>
          </c:extLst>
        </c:ser>
        <c:ser>
          <c:idx val="2"/>
          <c:order val="2"/>
          <c:tx>
            <c:strRef>
              <c:f>NL_LIC_Model!$D$274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NL_LIC_Model!$Y$274:$AH$274</c:f>
              <c:numCache>
                <c:formatCode>_-* #,##0.00_-;\-* #,##0.00_-;_-* "-"??_-;_-@_-</c:formatCode>
                <c:ptCount val="10"/>
                <c:pt idx="0">
                  <c:v>2.5328998452611295</c:v>
                </c:pt>
                <c:pt idx="1">
                  <c:v>1.2990053697850394</c:v>
                </c:pt>
                <c:pt idx="2">
                  <c:v>1.1584557226340115</c:v>
                </c:pt>
                <c:pt idx="3">
                  <c:v>1.0262500520838178</c:v>
                </c:pt>
                <c:pt idx="4">
                  <c:v>1.0822890098003421</c:v>
                </c:pt>
                <c:pt idx="5">
                  <c:v>1.0208327481323465</c:v>
                </c:pt>
                <c:pt idx="6">
                  <c:v>1.0318529096491935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NL_LIC_Model!$Y$271:$AH$271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0E76-4A5A-B171-84BAD9321342}"/>
            </c:ext>
          </c:extLst>
        </c:ser>
        <c:ser>
          <c:idx val="3"/>
          <c:order val="3"/>
          <c:tx>
            <c:strRef>
              <c:f>NL_LIC_Model!$D$275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NL_LIC_Model!$Y$275:$AH$275</c:f>
              <c:numCache>
                <c:formatCode>_-* #,##0.00_-;\-* #,##0.00_-;_-* "-"??_-;_-@_-</c:formatCode>
                <c:ptCount val="10"/>
                <c:pt idx="0">
                  <c:v>3.5221017718134782</c:v>
                </c:pt>
                <c:pt idx="1">
                  <c:v>1.1611833745339328</c:v>
                </c:pt>
                <c:pt idx="2">
                  <c:v>1.2665147095123443</c:v>
                </c:pt>
                <c:pt idx="3">
                  <c:v>1.0336328060426305</c:v>
                </c:pt>
                <c:pt idx="4">
                  <c:v>1.0206958438165274</c:v>
                </c:pt>
                <c:pt idx="5">
                  <c:v>1.0016206544126549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NL_LIC_Model!$Y$271:$AH$271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0E76-4A5A-B171-84BAD9321342}"/>
            </c:ext>
          </c:extLst>
        </c:ser>
        <c:ser>
          <c:idx val="4"/>
          <c:order val="4"/>
          <c:tx>
            <c:strRef>
              <c:f>NL_LIC_Model!$D$276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NL_LIC_Model!$Y$276:$AH$276</c:f>
              <c:numCache>
                <c:formatCode>_-* #,##0.00_-;\-* #,##0.00_-;_-* "-"??_-;_-@_-</c:formatCode>
                <c:ptCount val="10"/>
                <c:pt idx="0">
                  <c:v>2.6275180927182986</c:v>
                </c:pt>
                <c:pt idx="1">
                  <c:v>1.1888310029631313</c:v>
                </c:pt>
                <c:pt idx="2">
                  <c:v>1.0784803492000969</c:v>
                </c:pt>
                <c:pt idx="3">
                  <c:v>1.0407472525259835</c:v>
                </c:pt>
                <c:pt idx="4">
                  <c:v>1.0487199875472117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NL_LIC_Model!$Y$271:$AH$271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0E76-4A5A-B171-84BAD9321342}"/>
            </c:ext>
          </c:extLst>
        </c:ser>
        <c:ser>
          <c:idx val="5"/>
          <c:order val="5"/>
          <c:tx>
            <c:strRef>
              <c:f>NL_LIC_Model!$D$277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NL_LIC_Model!$Y$277:$AH$277</c:f>
              <c:numCache>
                <c:formatCode>_-* #,##0.00_-;\-* #,##0.00_-;_-* "-"??_-;_-@_-</c:formatCode>
                <c:ptCount val="10"/>
                <c:pt idx="0">
                  <c:v>2.433598472819539</c:v>
                </c:pt>
                <c:pt idx="1">
                  <c:v>1.2602781079282301</c:v>
                </c:pt>
                <c:pt idx="2">
                  <c:v>1.0798772091036717</c:v>
                </c:pt>
                <c:pt idx="3">
                  <c:v>1.1462334501166926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NL_LIC_Model!$Y$271:$AH$271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5-0E76-4A5A-B171-84BAD9321342}"/>
            </c:ext>
          </c:extLst>
        </c:ser>
        <c:ser>
          <c:idx val="6"/>
          <c:order val="6"/>
          <c:tx>
            <c:strRef>
              <c:f>NL_LIC_Model!$D$278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NL_LIC_Model!$Y$278:$AH$278</c:f>
              <c:numCache>
                <c:formatCode>_-* #,##0.00_-;\-* #,##0.00_-;_-* "-"??_-;_-@_-</c:formatCode>
                <c:ptCount val="10"/>
                <c:pt idx="0">
                  <c:v>2.1686729729729142</c:v>
                </c:pt>
                <c:pt idx="1">
                  <c:v>1.3905190141524846</c:v>
                </c:pt>
                <c:pt idx="2">
                  <c:v>1.0576746416694598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NL_LIC_Model!$Y$271:$AH$271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6-0E76-4A5A-B171-84BAD9321342}"/>
            </c:ext>
          </c:extLst>
        </c:ser>
        <c:ser>
          <c:idx val="7"/>
          <c:order val="7"/>
          <c:tx>
            <c:strRef>
              <c:f>NL_LIC_Model!$D$279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NL_LIC_Model!$Y$279:$AH$279</c:f>
              <c:numCache>
                <c:formatCode>_-* #,##0.00_-;\-* #,##0.00_-;_-* "-"??_-;_-@_-</c:formatCode>
                <c:ptCount val="10"/>
                <c:pt idx="0">
                  <c:v>2.9369073320860477</c:v>
                </c:pt>
                <c:pt idx="1">
                  <c:v>1.3471221980481167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NL_LIC_Model!$Y$271:$AH$271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7-0E76-4A5A-B171-84BAD9321342}"/>
            </c:ext>
          </c:extLst>
        </c:ser>
        <c:ser>
          <c:idx val="8"/>
          <c:order val="8"/>
          <c:tx>
            <c:strRef>
              <c:f>NL_LIC_Model!$D$280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NL_LIC_Model!$Y$280:$AH$280</c:f>
              <c:numCache>
                <c:formatCode>_-* #,##0.00_-;\-* #,##0.00_-;_-* "-"??_-;_-@_-</c:formatCode>
                <c:ptCount val="10"/>
                <c:pt idx="0">
                  <c:v>2.8622863094094706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NL_LIC_Model!$Y$271:$AH$271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8-0E76-4A5A-B171-84BAD9321342}"/>
            </c:ext>
          </c:extLst>
        </c:ser>
        <c:ser>
          <c:idx val="9"/>
          <c:order val="9"/>
          <c:tx>
            <c:strRef>
              <c:f>NL_LIC_Model!$D$281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NL_LIC_Model!$Y$281:$AH$281</c:f>
              <c:numCache>
                <c:formatCode>_-* #,##0.00_-;\-* #,##0.00_-;_-* "-"??_-;_-@_-</c:formatCode>
                <c:ptCount val="1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NL_LIC_Model!$Y$271:$AH$271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9-0E76-4A5A-B171-84BAD9321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NL_LIC_Model!$C$283</c:f>
          <c:strCache>
            <c:ptCount val="1"/>
            <c:pt idx="0">
              <c:v>Link Ratios (Post_Data_Anlaysis)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NL_LIC_Model!$D$286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NL_LIC_Model!$Y$285:$AH$285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NL_LIC_Model!$Y$286:$AH$286</c:f>
              <c:numCache>
                <c:formatCode>_-* #,##0.00_-;\-* #,##0.00_-;_-* "-"??_-;_-@_-</c:formatCode>
                <c:ptCount val="10"/>
                <c:pt idx="0">
                  <c:v>2.0143949582559779</c:v>
                </c:pt>
                <c:pt idx="1">
                  <c:v>1.2052768280176187</c:v>
                </c:pt>
                <c:pt idx="2">
                  <c:v>1.1975205318007223</c:v>
                </c:pt>
                <c:pt idx="3">
                  <c:v>1.067821547274584</c:v>
                </c:pt>
                <c:pt idx="4">
                  <c:v>1.0176451004685676</c:v>
                </c:pt>
                <c:pt idx="5">
                  <c:v>1.0041879440139114</c:v>
                </c:pt>
                <c:pt idx="6">
                  <c:v>1.0318529096491935</c:v>
                </c:pt>
                <c:pt idx="7">
                  <c:v>1.002644654228658</c:v>
                </c:pt>
                <c:pt idx="8">
                  <c:v>1.0014856538826005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1-44D0-9784-B84B2C4E34D4}"/>
            </c:ext>
          </c:extLst>
        </c:ser>
        <c:ser>
          <c:idx val="1"/>
          <c:order val="1"/>
          <c:tx>
            <c:strRef>
              <c:f>NL_LIC_Model!$D$287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NL_LIC_Model!$Y$285:$AH$285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NL_LIC_Model!$Y$287:$AH$287</c:f>
              <c:numCache>
                <c:formatCode>_-* #,##0.00_-;\-* #,##0.00_-;_-* "-"??_-;_-@_-</c:formatCode>
                <c:ptCount val="10"/>
                <c:pt idx="0">
                  <c:v>2.4030026738131562</c:v>
                </c:pt>
                <c:pt idx="1">
                  <c:v>1.2954835253352008</c:v>
                </c:pt>
                <c:pt idx="2">
                  <c:v>1.0472439257533439</c:v>
                </c:pt>
                <c:pt idx="3">
                  <c:v>1.0804787384083805</c:v>
                </c:pt>
                <c:pt idx="4">
                  <c:v>1.005529867018828</c:v>
                </c:pt>
                <c:pt idx="5">
                  <c:v>1.0144389248693455</c:v>
                </c:pt>
                <c:pt idx="6">
                  <c:v>1.030933109052135</c:v>
                </c:pt>
                <c:pt idx="7">
                  <c:v>1.0028080244224677</c:v>
                </c:pt>
                <c:pt idx="8">
                  <c:v>1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B1-44D0-9784-B84B2C4E34D4}"/>
            </c:ext>
          </c:extLst>
        </c:ser>
        <c:ser>
          <c:idx val="2"/>
          <c:order val="2"/>
          <c:tx>
            <c:strRef>
              <c:f>NL_LIC_Model!$D$288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NL_LIC_Model!$Y$285:$AH$285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NL_LIC_Model!$Y$288:$AH$288</c:f>
              <c:numCache>
                <c:formatCode>_-* #,##0.00_-;\-* #,##0.00_-;_-* "-"??_-;_-@_-</c:formatCode>
                <c:ptCount val="10"/>
                <c:pt idx="0">
                  <c:v>2.5328998452611295</c:v>
                </c:pt>
                <c:pt idx="1">
                  <c:v>1.2990053697850394</c:v>
                </c:pt>
                <c:pt idx="2">
                  <c:v>1.1584557226340115</c:v>
                </c:pt>
                <c:pt idx="3">
                  <c:v>1.0262500520838178</c:v>
                </c:pt>
                <c:pt idx="4">
                  <c:v>1.0822890098003421</c:v>
                </c:pt>
                <c:pt idx="5">
                  <c:v>1.0208327481323465</c:v>
                </c:pt>
                <c:pt idx="6">
                  <c:v>1.0318529096491935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B1-44D0-9784-B84B2C4E34D4}"/>
            </c:ext>
          </c:extLst>
        </c:ser>
        <c:ser>
          <c:idx val="3"/>
          <c:order val="3"/>
          <c:tx>
            <c:strRef>
              <c:f>NL_LIC_Model!$D$289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NL_LIC_Model!$Y$285:$AH$285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NL_LIC_Model!$Y$289:$AH$289</c:f>
              <c:numCache>
                <c:formatCode>_-* #,##0.00_-;\-* #,##0.00_-;_-* "-"??_-;_-@_-</c:formatCode>
                <c:ptCount val="10"/>
                <c:pt idx="0">
                  <c:v>3.5221017718134782</c:v>
                </c:pt>
                <c:pt idx="1">
                  <c:v>1.1611833745339328</c:v>
                </c:pt>
                <c:pt idx="2">
                  <c:v>1.2665147095123443</c:v>
                </c:pt>
                <c:pt idx="3">
                  <c:v>1.0336328060426305</c:v>
                </c:pt>
                <c:pt idx="4">
                  <c:v>1.0206958438165274</c:v>
                </c:pt>
                <c:pt idx="5">
                  <c:v>1.0016206544126549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B1-44D0-9784-B84B2C4E34D4}"/>
            </c:ext>
          </c:extLst>
        </c:ser>
        <c:ser>
          <c:idx val="4"/>
          <c:order val="4"/>
          <c:tx>
            <c:strRef>
              <c:f>NL_LIC_Model!$D$290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NL_LIC_Model!$Y$285:$AH$285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NL_LIC_Model!$Y$290:$AH$290</c:f>
              <c:numCache>
                <c:formatCode>_-* #,##0.00_-;\-* #,##0.00_-;_-* "-"??_-;_-@_-</c:formatCode>
                <c:ptCount val="10"/>
                <c:pt idx="0">
                  <c:v>2.6275180927182986</c:v>
                </c:pt>
                <c:pt idx="1">
                  <c:v>1.1888310029631313</c:v>
                </c:pt>
                <c:pt idx="2">
                  <c:v>1.0784803492000969</c:v>
                </c:pt>
                <c:pt idx="3">
                  <c:v>1.0407472525259835</c:v>
                </c:pt>
                <c:pt idx="4">
                  <c:v>1.0487199875472117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B1-44D0-9784-B84B2C4E34D4}"/>
            </c:ext>
          </c:extLst>
        </c:ser>
        <c:ser>
          <c:idx val="5"/>
          <c:order val="5"/>
          <c:tx>
            <c:strRef>
              <c:f>NL_LIC_Model!$D$291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NL_LIC_Model!$Y$285:$AH$285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NL_LIC_Model!$Y$291:$AH$291</c:f>
              <c:numCache>
                <c:formatCode>_-* #,##0.00_-;\-* #,##0.00_-;_-* "-"??_-;_-@_-</c:formatCode>
                <c:ptCount val="10"/>
                <c:pt idx="0">
                  <c:v>2.433598472819539</c:v>
                </c:pt>
                <c:pt idx="1">
                  <c:v>1.2602781079282301</c:v>
                </c:pt>
                <c:pt idx="2">
                  <c:v>1.0798772091036717</c:v>
                </c:pt>
                <c:pt idx="3">
                  <c:v>1.1462334501166926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B1-44D0-9784-B84B2C4E34D4}"/>
            </c:ext>
          </c:extLst>
        </c:ser>
        <c:ser>
          <c:idx val="6"/>
          <c:order val="6"/>
          <c:tx>
            <c:strRef>
              <c:f>NL_LIC_Model!$D$292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NL_LIC_Model!$Y$285:$AH$285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NL_LIC_Model!$Y$292:$AH$292</c:f>
              <c:numCache>
                <c:formatCode>_-* #,##0.00_-;\-* #,##0.00_-;_-* "-"??_-;_-@_-</c:formatCode>
                <c:ptCount val="10"/>
                <c:pt idx="0">
                  <c:v>2.1686729729729142</c:v>
                </c:pt>
                <c:pt idx="1">
                  <c:v>1.3905190141524846</c:v>
                </c:pt>
                <c:pt idx="2">
                  <c:v>1.0576746416694598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B1-44D0-9784-B84B2C4E34D4}"/>
            </c:ext>
          </c:extLst>
        </c:ser>
        <c:ser>
          <c:idx val="7"/>
          <c:order val="7"/>
          <c:tx>
            <c:strRef>
              <c:f>NL_LIC_Model!$D$293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NL_LIC_Model!$Y$285:$AH$285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NL_LIC_Model!$Y$293:$AH$293</c:f>
              <c:numCache>
                <c:formatCode>_-* #,##0.00_-;\-* #,##0.00_-;_-* "-"??_-;_-@_-</c:formatCode>
                <c:ptCount val="10"/>
                <c:pt idx="0">
                  <c:v>2.9369073320860477</c:v>
                </c:pt>
                <c:pt idx="1">
                  <c:v>1.3471221980481167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B1-44D0-9784-B84B2C4E34D4}"/>
            </c:ext>
          </c:extLst>
        </c:ser>
        <c:ser>
          <c:idx val="8"/>
          <c:order val="8"/>
          <c:tx>
            <c:strRef>
              <c:f>NL_LIC_Model!$D$294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NL_LIC_Model!$Y$285:$AH$285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NL_LIC_Model!$Y$294:$AH$294</c:f>
              <c:numCache>
                <c:formatCode>_-* #,##0.00_-;\-* #,##0.00_-;_-* "-"??_-;_-@_-</c:formatCode>
                <c:ptCount val="10"/>
                <c:pt idx="0">
                  <c:v>2.8622863094094706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5B1-44D0-9784-B84B2C4E34D4}"/>
            </c:ext>
          </c:extLst>
        </c:ser>
        <c:ser>
          <c:idx val="9"/>
          <c:order val="9"/>
          <c:tx>
            <c:strRef>
              <c:f>NL_LIC_Model!$D$295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NL_LIC_Model!$Y$285:$AH$285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NL_LIC_Model!$Y$295:$AH$295</c:f>
              <c:numCache>
                <c:formatCode>_-* #,##0.00_-;\-* #,##0.00_-;_-* "-"??_-;_-@_-</c:formatCode>
                <c:ptCount val="1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5B1-44D0-9784-B84B2C4E3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NL_LIC_Model!$C$303</c:f>
          <c:strCache>
            <c:ptCount val="1"/>
            <c:pt idx="0">
              <c:v>Development Factors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NL_LIC_Model!$D$306</c:f>
              <c:strCache>
                <c:ptCount val="1"/>
                <c:pt idx="0">
                  <c:v>Grp1_BCL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NL_LIC_Model!$E$305:$N$305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NL_LIC_Model!$E$306:$N$306</c:f>
              <c:numCache>
                <c:formatCode>0.00000</c:formatCode>
                <c:ptCount val="10"/>
                <c:pt idx="0">
                  <c:v>2.518981613459351</c:v>
                </c:pt>
                <c:pt idx="1">
                  <c:v>1.2564421376931214</c:v>
                </c:pt>
                <c:pt idx="2">
                  <c:v>1.1235158782542691</c:v>
                </c:pt>
                <c:pt idx="3">
                  <c:v>1.0648138676491632</c:v>
                </c:pt>
                <c:pt idx="4">
                  <c:v>1.0365831003278339</c:v>
                </c:pt>
                <c:pt idx="5">
                  <c:v>1.0102822038077623</c:v>
                </c:pt>
                <c:pt idx="6">
                  <c:v>1.0315874256060051</c:v>
                </c:pt>
                <c:pt idx="7">
                  <c:v>1.0027188524242463</c:v>
                </c:pt>
                <c:pt idx="8">
                  <c:v>1.0014856538826005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B-4C49-B186-1344A14E6EA9}"/>
            </c:ext>
          </c:extLst>
        </c:ser>
        <c:ser>
          <c:idx val="1"/>
          <c:order val="1"/>
          <c:tx>
            <c:strRef>
              <c:f>NL_LIC_Model!$D$307</c:f>
              <c:strCache>
                <c:ptCount val="1"/>
                <c:pt idx="0">
                  <c:v>Grp1_Link_Ratio_Av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NL_LIC_Model!$E$305:$N$305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NL_LIC_Model!$E$307:$N$307</c:f>
              <c:numCache>
                <c:formatCode>0.00000</c:formatCode>
                <c:ptCount val="10"/>
                <c:pt idx="0">
                  <c:v>2.6112647143500012</c:v>
                </c:pt>
                <c:pt idx="1">
                  <c:v>1.2684624275954695</c:v>
                </c:pt>
                <c:pt idx="2">
                  <c:v>1.1265381556676644</c:v>
                </c:pt>
                <c:pt idx="3">
                  <c:v>1.0658606410753482</c:v>
                </c:pt>
                <c:pt idx="4">
                  <c:v>1.0349759617302954</c:v>
                </c:pt>
                <c:pt idx="5">
                  <c:v>1.0102700678570646</c:v>
                </c:pt>
                <c:pt idx="6">
                  <c:v>1.031546309450174</c:v>
                </c:pt>
                <c:pt idx="7">
                  <c:v>1.0027263393255628</c:v>
                </c:pt>
                <c:pt idx="8">
                  <c:v>1.0014856538826005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5B-4C49-B186-1344A14E6EA9}"/>
            </c:ext>
          </c:extLst>
        </c:ser>
        <c:ser>
          <c:idx val="2"/>
          <c:order val="2"/>
          <c:tx>
            <c:strRef>
              <c:f>NL_LIC_Model!$D$308</c:f>
              <c:strCache>
                <c:ptCount val="1"/>
                <c:pt idx="0">
                  <c:v>Grp1_Link_Ratio_Weighted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NL_LIC_Model!$E$305:$N$305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NL_LIC_Model!$E$308:$N$308</c:f>
              <c:numCache>
                <c:formatCode>0.00000</c:formatCode>
                <c:ptCount val="10"/>
                <c:pt idx="0">
                  <c:v>2.7033880207702956</c:v>
                </c:pt>
                <c:pt idx="1">
                  <c:v>1.293097443259017</c:v>
                </c:pt>
                <c:pt idx="2">
                  <c:v>1.111029352913127</c:v>
                </c:pt>
                <c:pt idx="3">
                  <c:v>1.071050415344277</c:v>
                </c:pt>
                <c:pt idx="4">
                  <c:v>1.0380685917684949</c:v>
                </c:pt>
                <c:pt idx="5">
                  <c:v>1.0102403395493198</c:v>
                </c:pt>
                <c:pt idx="6">
                  <c:v>1.031546309450174</c:v>
                </c:pt>
                <c:pt idx="7">
                  <c:v>1.0027326227945557</c:v>
                </c:pt>
                <c:pt idx="8">
                  <c:v>1.0014856538826005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5B-4C49-B186-1344A14E6EA9}"/>
            </c:ext>
          </c:extLst>
        </c:ser>
        <c:ser>
          <c:idx val="3"/>
          <c:order val="3"/>
          <c:tx>
            <c:strRef>
              <c:f>NL_LIC_Model!$D$309</c:f>
              <c:strCache>
                <c:ptCount val="1"/>
                <c:pt idx="0">
                  <c:v>Grp1_Link_Ratio_Worst_Case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NL_LIC_Model!$E$305:$N$305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NL_LIC_Model!$E$309:$N$309</c:f>
              <c:numCache>
                <c:formatCode>0.00000</c:formatCode>
                <c:ptCount val="10"/>
                <c:pt idx="0">
                  <c:v>3.5221017718134782</c:v>
                </c:pt>
                <c:pt idx="1">
                  <c:v>1.3905190141524846</c:v>
                </c:pt>
                <c:pt idx="2">
                  <c:v>1.2665147095123443</c:v>
                </c:pt>
                <c:pt idx="3">
                  <c:v>1.1462334501166926</c:v>
                </c:pt>
                <c:pt idx="4">
                  <c:v>1.0822890098003421</c:v>
                </c:pt>
                <c:pt idx="5">
                  <c:v>1.0208327481323465</c:v>
                </c:pt>
                <c:pt idx="6">
                  <c:v>1.0318529096491935</c:v>
                </c:pt>
                <c:pt idx="7">
                  <c:v>1.0028080244224677</c:v>
                </c:pt>
                <c:pt idx="8">
                  <c:v>1.0014856538826005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5B-4C49-B186-1344A14E6EA9}"/>
            </c:ext>
          </c:extLst>
        </c:ser>
        <c:ser>
          <c:idx val="4"/>
          <c:order val="4"/>
          <c:tx>
            <c:strRef>
              <c:f>NL_LIC_Model!$D$310</c:f>
              <c:strCache>
                <c:ptCount val="1"/>
                <c:pt idx="0">
                  <c:v>Grp1_Grossing_Up_Std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NL_LIC_Model!$E$305:$N$305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NL_LIC_Model!$E$310:$N$310</c:f>
              <c:numCache>
                <c:formatCode>0.00000</c:formatCode>
                <c:ptCount val="10"/>
                <c:pt idx="0">
                  <c:v>2.0143949582559779</c:v>
                </c:pt>
                <c:pt idx="1">
                  <c:v>1.2052768280176187</c:v>
                </c:pt>
                <c:pt idx="2">
                  <c:v>1.1975205318007223</c:v>
                </c:pt>
                <c:pt idx="3">
                  <c:v>1.067821547274584</c:v>
                </c:pt>
                <c:pt idx="4">
                  <c:v>1.0176451004685676</c:v>
                </c:pt>
                <c:pt idx="5">
                  <c:v>1.0041879440139114</c:v>
                </c:pt>
                <c:pt idx="6">
                  <c:v>1.0318529096491935</c:v>
                </c:pt>
                <c:pt idx="7">
                  <c:v>1.002644654228658</c:v>
                </c:pt>
                <c:pt idx="8">
                  <c:v>1.0014856538826005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5B-4C49-B186-1344A14E6EA9}"/>
            </c:ext>
          </c:extLst>
        </c:ser>
        <c:ser>
          <c:idx val="5"/>
          <c:order val="5"/>
          <c:tx>
            <c:strRef>
              <c:f>NL_LIC_Model!$D$311</c:f>
              <c:strCache>
                <c:ptCount val="1"/>
                <c:pt idx="0">
                  <c:v>Grp1_Grossing_Up_Av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NL_LIC_Model!$E$305:$N$305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NL_LIC_Model!$E$311:$N$311</c:f>
              <c:numCache>
                <c:formatCode>0.00000</c:formatCode>
                <c:ptCount val="10"/>
                <c:pt idx="0">
                  <c:v>2.0143949582559779</c:v>
                </c:pt>
                <c:pt idx="1">
                  <c:v>1.2052768280176187</c:v>
                </c:pt>
                <c:pt idx="2">
                  <c:v>1.1975205318007223</c:v>
                </c:pt>
                <c:pt idx="3">
                  <c:v>1.067821547274584</c:v>
                </c:pt>
                <c:pt idx="4">
                  <c:v>1.0176451004685676</c:v>
                </c:pt>
                <c:pt idx="5">
                  <c:v>1.0041879440139114</c:v>
                </c:pt>
                <c:pt idx="6">
                  <c:v>1.0318529096491935</c:v>
                </c:pt>
                <c:pt idx="7">
                  <c:v>1.002644654228658</c:v>
                </c:pt>
                <c:pt idx="8">
                  <c:v>1.0014856538826005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5B-4C49-B186-1344A14E6EA9}"/>
            </c:ext>
          </c:extLst>
        </c:ser>
        <c:ser>
          <c:idx val="6"/>
          <c:order val="6"/>
          <c:tx>
            <c:strRef>
              <c:f>NL_LIC_Model!$D$312</c:f>
              <c:strCache>
                <c:ptCount val="1"/>
                <c:pt idx="0">
                  <c:v>Grp1_Grossing_Up_Worst_Case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NL_LIC_Model!$E$305:$N$305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NL_LIC_Model!$E$312:$N$312</c:f>
              <c:numCache>
                <c:formatCode>0.00000</c:formatCode>
                <c:ptCount val="10"/>
                <c:pt idx="0">
                  <c:v>2.0143949582559779</c:v>
                </c:pt>
                <c:pt idx="1">
                  <c:v>1.2052768280176187</c:v>
                </c:pt>
                <c:pt idx="2">
                  <c:v>1.1975205318007223</c:v>
                </c:pt>
                <c:pt idx="3">
                  <c:v>1.067821547274584</c:v>
                </c:pt>
                <c:pt idx="4">
                  <c:v>1.0176451004685676</c:v>
                </c:pt>
                <c:pt idx="5">
                  <c:v>1.0041879440139114</c:v>
                </c:pt>
                <c:pt idx="6">
                  <c:v>1.0318529096491935</c:v>
                </c:pt>
                <c:pt idx="7">
                  <c:v>1.002644654228658</c:v>
                </c:pt>
                <c:pt idx="8">
                  <c:v>1.0014856538826005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5B-4C49-B186-1344A14E6EA9}"/>
            </c:ext>
          </c:extLst>
        </c:ser>
        <c:ser>
          <c:idx val="7"/>
          <c:order val="7"/>
          <c:tx>
            <c:strRef>
              <c:f>NL_LIC_Model!$D$313</c:f>
              <c:strCache>
                <c:ptCount val="1"/>
                <c:pt idx="0">
                  <c:v>Grp1_BornhuetterFerguson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NL_LIC_Model!$E$305:$N$305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NL_LIC_Model!$E$313:$N$313</c:f>
              <c:numCache>
                <c:formatCode>0.00000</c:formatCode>
                <c:ptCount val="10"/>
                <c:pt idx="0">
                  <c:v>2.6654094412002287</c:v>
                </c:pt>
                <c:pt idx="1">
                  <c:v>1.2870791166165969</c:v>
                </c:pt>
                <c:pt idx="2">
                  <c:v>1.139168659055253</c:v>
                </c:pt>
                <c:pt idx="3">
                  <c:v>1.072994521354089</c:v>
                </c:pt>
                <c:pt idx="4">
                  <c:v>1.0409972881575116</c:v>
                </c:pt>
                <c:pt idx="5">
                  <c:v>1.0116630842613361</c:v>
                </c:pt>
                <c:pt idx="6">
                  <c:v>1.0345256807383432</c:v>
                </c:pt>
                <c:pt idx="7">
                  <c:v>1.0029557038123564</c:v>
                </c:pt>
                <c:pt idx="8">
                  <c:v>1.0015911353082652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5B-4C49-B186-1344A14E6EA9}"/>
            </c:ext>
          </c:extLst>
        </c:ser>
        <c:ser>
          <c:idx val="8"/>
          <c:order val="8"/>
          <c:tx>
            <c:strRef>
              <c:f>NL_LIC_Model!$D$314</c:f>
              <c:strCache>
                <c:ptCount val="1"/>
                <c:pt idx="0">
                  <c:v>Grp1_Cape_Cod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NL_LIC_Model!$E$305:$N$305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NL_LIC_Model!$E$314:$N$314</c:f>
              <c:numCache>
                <c:formatCode>0.00000</c:formatCode>
                <c:ptCount val="10"/>
                <c:pt idx="0">
                  <c:v>2.5761561393210317</c:v>
                </c:pt>
                <c:pt idx="1">
                  <c:v>1.2675771118118579</c:v>
                </c:pt>
                <c:pt idx="2">
                  <c:v>1.1284997365010634</c:v>
                </c:pt>
                <c:pt idx="3">
                  <c:v>1.0670235718461918</c:v>
                </c:pt>
                <c:pt idx="4">
                  <c:v>1.0375178921649366</c:v>
                </c:pt>
                <c:pt idx="5">
                  <c:v>1.0106626964816414</c:v>
                </c:pt>
                <c:pt idx="6">
                  <c:v>1.0314710812731729</c:v>
                </c:pt>
                <c:pt idx="7">
                  <c:v>1.0026934987139924</c:v>
                </c:pt>
                <c:pt idx="8">
                  <c:v>1.0014497785723895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5B-4C49-B186-1344A14E6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NL_LIC_Model!$C$325</c:f>
          <c:strCache>
            <c:ptCount val="1"/>
            <c:pt idx="0">
              <c:v>Ultimate Development Factors (Cumulative)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NL_LIC_Model!$D$328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NL_LIC_Model!$Y$327:$AH$327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NL_LIC_Model!$Y$328:$AH$328</c:f>
              <c:numCache>
                <c:formatCode>_-* #,##0.00_-;\-* #,##0.00_-;_-* "-"??_-;_-@_-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B-4088-A90F-F37981AE3484}"/>
            </c:ext>
          </c:extLst>
        </c:ser>
        <c:ser>
          <c:idx val="1"/>
          <c:order val="1"/>
          <c:tx>
            <c:strRef>
              <c:f>NL_LIC_Model!$D$329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NL_LIC_Model!$Y$327:$AH$327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NL_LIC_Model!$Y$329:$AH$329</c:f>
              <c:numCache>
                <c:formatCode>_-* #,##0.00_-;\-* #,##0.00_-;_-* "-"??_-;_-@_-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1.0014856538826005</c:v>
                </c:pt>
                <c:pt idx="9">
                  <c:v>1.0014856538826005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B-4088-A90F-F37981AE3484}"/>
            </c:ext>
          </c:extLst>
        </c:ser>
        <c:ser>
          <c:idx val="2"/>
          <c:order val="2"/>
          <c:tx>
            <c:strRef>
              <c:f>NL_LIC_Model!$D$330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NL_LIC_Model!$Y$327:$AH$327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NL_LIC_Model!$Y$330:$AH$330</c:f>
              <c:numCache>
                <c:formatCode>_-* #,##0.00_-;\-* #,##0.00_-;_-* "-"??_-;_-@_-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1.0027188524242463</c:v>
                </c:pt>
                <c:pt idx="8">
                  <c:v>1.004208545580507</c:v>
                </c:pt>
                <c:pt idx="9">
                  <c:v>1.004208545580507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FB-4088-A90F-F37981AE3484}"/>
            </c:ext>
          </c:extLst>
        </c:ser>
        <c:ser>
          <c:idx val="3"/>
          <c:order val="3"/>
          <c:tx>
            <c:strRef>
              <c:f>NL_LIC_Model!$D$331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NL_LIC_Model!$Y$327:$AH$327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NL_LIC_Model!$Y$331:$AH$331</c:f>
              <c:numCache>
                <c:formatCode>_-* #,##0.00_-;\-* #,##0.00_-;_-* "-"??_-;_-@_-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1.0315874256060051</c:v>
                </c:pt>
                <c:pt idx="7">
                  <c:v>1.034392159578936</c:v>
                </c:pt>
                <c:pt idx="8">
                  <c:v>1.0359289083069461</c:v>
                </c:pt>
                <c:pt idx="9">
                  <c:v>1.0359289083069461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B-4088-A90F-F37981AE3484}"/>
            </c:ext>
          </c:extLst>
        </c:ser>
        <c:ser>
          <c:idx val="4"/>
          <c:order val="4"/>
          <c:tx>
            <c:strRef>
              <c:f>NL_LIC_Model!$D$332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NL_LIC_Model!$Y$327:$AH$327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NL_LIC_Model!$Y$332:$AH$332</c:f>
              <c:numCache>
                <c:formatCode>_-* #,##0.00_-;\-* #,##0.00_-;_-* "-"??_-;_-@_-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1.0102822038077623</c:v>
                </c:pt>
                <c:pt idx="6">
                  <c:v>1.0421944177616109</c:v>
                </c:pt>
                <c:pt idx="7">
                  <c:v>1.0450279905808781</c:v>
                </c:pt>
                <c:pt idx="8">
                  <c:v>1.0465805404725108</c:v>
                </c:pt>
                <c:pt idx="9">
                  <c:v>1.0465805404725108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B-4088-A90F-F37981AE3484}"/>
            </c:ext>
          </c:extLst>
        </c:ser>
        <c:ser>
          <c:idx val="5"/>
          <c:order val="5"/>
          <c:tx>
            <c:strRef>
              <c:f>NL_LIC_Model!$D$333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NL_LIC_Model!$Y$327:$AH$327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NL_LIC_Model!$Y$333:$AH$333</c:f>
              <c:numCache>
                <c:formatCode>_-* #,##0.00_-;\-* #,##0.00_-;_-* "-"??_-;_-@_-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1.0365831003278339</c:v>
                </c:pt>
                <c:pt idx="5">
                  <c:v>1.0472414590290868</c:v>
                </c:pt>
                <c:pt idx="6">
                  <c:v>1.0803211207076924</c:v>
                </c:pt>
                <c:pt idx="7">
                  <c:v>1.0832583544056931</c:v>
                </c:pt>
                <c:pt idx="8">
                  <c:v>1.0848677013857753</c:v>
                </c:pt>
                <c:pt idx="9">
                  <c:v>1.0848677013857753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FB-4088-A90F-F37981AE3484}"/>
            </c:ext>
          </c:extLst>
        </c:ser>
        <c:ser>
          <c:idx val="6"/>
          <c:order val="6"/>
          <c:tx>
            <c:strRef>
              <c:f>NL_LIC_Model!$D$334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NL_LIC_Model!$Y$327:$AH$327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NL_LIC_Model!$Y$334:$AH$334</c:f>
              <c:numCache>
                <c:formatCode>_-* #,##0.00_-;\-* #,##0.00_-;_-* "-"??_-;_-@_-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1.0648138676491632</c:v>
                </c:pt>
                <c:pt idx="4">
                  <c:v>1.1037680601998414</c:v>
                </c:pt>
                <c:pt idx="5">
                  <c:v>1.1151172283513147</c:v>
                </c:pt>
                <c:pt idx="6">
                  <c:v>1.1503409108438365</c:v>
                </c:pt>
                <c:pt idx="7">
                  <c:v>1.153468518017994</c:v>
                </c:pt>
                <c:pt idx="8">
                  <c:v>1.1551821730002447</c:v>
                </c:pt>
                <c:pt idx="9">
                  <c:v>1.1551821730002447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FB-4088-A90F-F37981AE3484}"/>
            </c:ext>
          </c:extLst>
        </c:ser>
        <c:ser>
          <c:idx val="7"/>
          <c:order val="7"/>
          <c:tx>
            <c:strRef>
              <c:f>NL_LIC_Model!$D$335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NL_LIC_Model!$Y$327:$AH$327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NL_LIC_Model!$Y$335:$AH$335</c:f>
              <c:numCache>
                <c:formatCode>_-* #,##0.00_-;\-* #,##0.00_-;_-* "-"??_-;_-@_-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1.1235158782542691</c:v>
                </c:pt>
                <c:pt idx="3">
                  <c:v>1.1963352876891746</c:v>
                </c:pt>
                <c:pt idx="4">
                  <c:v>1.2401009415444357</c:v>
                </c:pt>
                <c:pt idx="5">
                  <c:v>1.2528519121675936</c:v>
                </c:pt>
                <c:pt idx="6">
                  <c:v>1.2924262787385288</c:v>
                </c:pt>
                <c:pt idx="7">
                  <c:v>1.2959401950596368</c:v>
                </c:pt>
                <c:pt idx="8">
                  <c:v>1.2978655136420452</c:v>
                </c:pt>
                <c:pt idx="9">
                  <c:v>1.2978655136420452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FB-4088-A90F-F37981AE3484}"/>
            </c:ext>
          </c:extLst>
        </c:ser>
        <c:ser>
          <c:idx val="8"/>
          <c:order val="8"/>
          <c:tx>
            <c:strRef>
              <c:f>NL_LIC_Model!$D$336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NL_LIC_Model!$Y$327:$AH$327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NL_LIC_Model!$Y$336:$AH$336</c:f>
              <c:numCache>
                <c:formatCode>_-* #,##0.00_-;\-* #,##0.00_-;_-* "-"??_-;_-@_-</c:formatCode>
                <c:ptCount val="10"/>
                <c:pt idx="0">
                  <c:v>#N/A</c:v>
                </c:pt>
                <c:pt idx="1">
                  <c:v>1.2564421376931214</c:v>
                </c:pt>
                <c:pt idx="2">
                  <c:v>1.4116326918059587</c:v>
                </c:pt>
                <c:pt idx="3">
                  <c:v>1.5031260662619021</c:v>
                </c:pt>
                <c:pt idx="4">
                  <c:v>1.5581150779493436</c:v>
                </c:pt>
                <c:pt idx="5">
                  <c:v>1.5741359347367663</c:v>
                </c:pt>
                <c:pt idx="6">
                  <c:v>1.6238588364690032</c:v>
                </c:pt>
                <c:pt idx="7">
                  <c:v>1.6282738690031706</c:v>
                </c:pt>
                <c:pt idx="8">
                  <c:v>1.630692920398592</c:v>
                </c:pt>
                <c:pt idx="9">
                  <c:v>1.630692920398592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FB-4088-A90F-F37981AE3484}"/>
            </c:ext>
          </c:extLst>
        </c:ser>
        <c:ser>
          <c:idx val="9"/>
          <c:order val="9"/>
          <c:tx>
            <c:strRef>
              <c:f>NL_LIC_Model!$D$337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NL_LIC_Model!$Y$327:$AH$327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NL_LIC_Model!$Y$337:$AH$337</c:f>
              <c:numCache>
                <c:formatCode>_-* #,##0.00_-;\-* #,##0.00_-;_-* "-"??_-;_-@_-</c:formatCode>
                <c:ptCount val="10"/>
                <c:pt idx="0">
                  <c:v>2.518981613459351</c:v>
                </c:pt>
                <c:pt idx="1">
                  <c:v>3.1649546432245352</c:v>
                </c:pt>
                <c:pt idx="2">
                  <c:v>3.5558767956173409</c:v>
                </c:pt>
                <c:pt idx="3">
                  <c:v>3.7863469236252136</c:v>
                </c:pt>
                <c:pt idx="4">
                  <c:v>3.9248632330081801</c:v>
                </c:pt>
                <c:pt idx="5">
                  <c:v>3.965219476687563</c:v>
                </c:pt>
                <c:pt idx="6">
                  <c:v>4.090470551918914</c:v>
                </c:pt>
                <c:pt idx="7">
                  <c:v>4.1015919376953072</c:v>
                </c:pt>
                <c:pt idx="8">
                  <c:v>4.1076854836823866</c:v>
                </c:pt>
                <c:pt idx="9">
                  <c:v>4.1076854836823866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FB-4088-A90F-F37981AE3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NL_LIC_Model!$C$394</c:f>
          <c:strCache>
            <c:ptCount val="1"/>
            <c:pt idx="0">
              <c:v>Cumulative Claims Projected (Post-Future Inflation Adj)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NL_LIC_Model!$D$397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NL_LIC_Model!$E$396:$N$396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NL_LIC_Model!$E$397:$N$397</c:f>
              <c:numCache>
                <c:formatCode>_-* #,##0.00_-;\-* #,##0.00_-;_-* "-"??_-;_-@_-</c:formatCode>
                <c:ptCount val="10"/>
                <c:pt idx="0">
                  <c:v>228422.32269999999</c:v>
                </c:pt>
                <c:pt idx="1">
                  <c:v>460132.77520000003</c:v>
                </c:pt>
                <c:pt idx="2">
                  <c:v>554587.37176000001</c:v>
                </c:pt>
                <c:pt idx="3">
                  <c:v>664129.76436000003</c:v>
                </c:pt>
                <c:pt idx="4">
                  <c:v>709172.07257000008</c:v>
                </c:pt>
                <c:pt idx="5">
                  <c:v>721685.48504000006</c:v>
                </c:pt>
                <c:pt idx="6">
                  <c:v>724707.86344700004</c:v>
                </c:pt>
                <c:pt idx="7">
                  <c:v>758570.55839700007</c:v>
                </c:pt>
                <c:pt idx="8">
                  <c:v>760576.7152320001</c:v>
                </c:pt>
                <c:pt idx="9">
                  <c:v>761706.66898200009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0-4DB3-847D-B4951297CB05}"/>
            </c:ext>
          </c:extLst>
        </c:ser>
        <c:ser>
          <c:idx val="1"/>
          <c:order val="1"/>
          <c:tx>
            <c:strRef>
              <c:f>NL_LIC_Model!$D$398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NL_LIC_Model!$E$396:$N$396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NL_LIC_Model!$E$398:$N$398</c:f>
              <c:numCache>
                <c:formatCode>_-* #,##0.00_-;\-* #,##0.00_-;_-* "-"??_-;_-@_-</c:formatCode>
                <c:ptCount val="10"/>
                <c:pt idx="0">
                  <c:v>170395.93770000001</c:v>
                </c:pt>
                <c:pt idx="1">
                  <c:v>409461.89390000002</c:v>
                </c:pt>
                <c:pt idx="2">
                  <c:v>530451.13780000003</c:v>
                </c:pt>
                <c:pt idx="3">
                  <c:v>555511.73197000008</c:v>
                </c:pt>
                <c:pt idx="4">
                  <c:v>600218.61533000006</c:v>
                </c:pt>
                <c:pt idx="5">
                  <c:v>603537.74445500004</c:v>
                </c:pt>
                <c:pt idx="6">
                  <c:v>612252.18060299999</c:v>
                </c:pt>
                <c:pt idx="7">
                  <c:v>631191.04407299997</c:v>
                </c:pt>
                <c:pt idx="8">
                  <c:v>632963.44393999991</c:v>
                </c:pt>
                <c:pt idx="9">
                  <c:v>633903.80853803351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0-4DB3-847D-B4951297CB05}"/>
            </c:ext>
          </c:extLst>
        </c:ser>
        <c:ser>
          <c:idx val="2"/>
          <c:order val="2"/>
          <c:tx>
            <c:strRef>
              <c:f>NL_LIC_Model!$D$399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NL_LIC_Model!$E$396:$N$396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NL_LIC_Model!$E$399:$N$399</c:f>
              <c:numCache>
                <c:formatCode>_-* #,##0.00_-;\-* #,##0.00_-;_-* "-"??_-;_-@_-</c:formatCode>
                <c:ptCount val="10"/>
                <c:pt idx="0">
                  <c:v>181468.1073</c:v>
                </c:pt>
                <c:pt idx="1">
                  <c:v>459640.54090000002</c:v>
                </c:pt>
                <c:pt idx="2">
                  <c:v>597075.53080000007</c:v>
                </c:pt>
                <c:pt idx="3">
                  <c:v>691685.56550000003</c:v>
                </c:pt>
                <c:pt idx="4">
                  <c:v>709842.34762000002</c:v>
                </c:pt>
                <c:pt idx="5">
                  <c:v>768254.57152</c:v>
                </c:pt>
                <c:pt idx="6">
                  <c:v>784259.42550999997</c:v>
                </c:pt>
                <c:pt idx="7">
                  <c:v>797576.01390000002</c:v>
                </c:pt>
                <c:pt idx="8">
                  <c:v>799744.50537891279</c:v>
                </c:pt>
                <c:pt idx="9">
                  <c:v>800932.64890841721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00-4DB3-847D-B4951297CB05}"/>
            </c:ext>
          </c:extLst>
        </c:ser>
        <c:ser>
          <c:idx val="3"/>
          <c:order val="3"/>
          <c:tx>
            <c:strRef>
              <c:f>NL_LIC_Model!$D$400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NL_LIC_Model!$E$396:$N$396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NL_LIC_Model!$E$400:$N$400</c:f>
              <c:numCache>
                <c:formatCode>_-* #,##0.00_-;\-* #,##0.00_-;_-* "-"??_-;_-@_-</c:formatCode>
                <c:ptCount val="10"/>
                <c:pt idx="0">
                  <c:v>131324.88990000001</c:v>
                </c:pt>
                <c:pt idx="1">
                  <c:v>462539.6274</c:v>
                </c:pt>
                <c:pt idx="2">
                  <c:v>537093.32539999997</c:v>
                </c:pt>
                <c:pt idx="3">
                  <c:v>680236.59699999995</c:v>
                </c:pt>
                <c:pt idx="4">
                  <c:v>703114.86252999993</c:v>
                </c:pt>
                <c:pt idx="5">
                  <c:v>717666.41790999996</c:v>
                </c:pt>
                <c:pt idx="6">
                  <c:v>718829.50715700001</c:v>
                </c:pt>
                <c:pt idx="7">
                  <c:v>741535.48073772306</c:v>
                </c:pt>
                <c:pt idx="8">
                  <c:v>743551.60627719155</c:v>
                </c:pt>
                <c:pt idx="9">
                  <c:v>744656.26660797105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00-4DB3-847D-B4951297CB05}"/>
            </c:ext>
          </c:extLst>
        </c:ser>
        <c:ser>
          <c:idx val="4"/>
          <c:order val="4"/>
          <c:tx>
            <c:strRef>
              <c:f>NL_LIC_Model!$D$401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NL_LIC_Model!$E$396:$N$396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NL_LIC_Model!$E$401:$N$401</c:f>
              <c:numCache>
                <c:formatCode>_-* #,##0.00_-;\-* #,##0.00_-;_-* "-"??_-;_-@_-</c:formatCode>
                <c:ptCount val="10"/>
                <c:pt idx="0">
                  <c:v>253697.58840000001</c:v>
                </c:pt>
                <c:pt idx="1">
                  <c:v>666595.00359999994</c:v>
                </c:pt>
                <c:pt idx="2">
                  <c:v>792468.80669999996</c:v>
                </c:pt>
                <c:pt idx="3">
                  <c:v>854662.03538000002</c:v>
                </c:pt>
                <c:pt idx="4">
                  <c:v>889487.16515999998</c:v>
                </c:pt>
                <c:pt idx="5">
                  <c:v>932822.96876999992</c:v>
                </c:pt>
                <c:pt idx="6">
                  <c:v>942414.44465145504</c:v>
                </c:pt>
                <c:pt idx="7">
                  <c:v>972182.89081190748</c:v>
                </c:pt>
                <c:pt idx="8">
                  <c:v>974826.11262140225</c:v>
                </c:pt>
                <c:pt idx="9">
                  <c:v>976274.36682047858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00-4DB3-847D-B4951297CB05}"/>
            </c:ext>
          </c:extLst>
        </c:ser>
        <c:ser>
          <c:idx val="5"/>
          <c:order val="5"/>
          <c:tx>
            <c:strRef>
              <c:f>NL_LIC_Model!$D$402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NL_LIC_Model!$E$396:$N$396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NL_LIC_Model!$E$402:$N$402</c:f>
              <c:numCache>
                <c:formatCode>_-* #,##0.00_-;\-* #,##0.00_-;_-* "-"??_-;_-@_-</c:formatCode>
                <c:ptCount val="10"/>
                <c:pt idx="0">
                  <c:v>214171.8339</c:v>
                </c:pt>
                <c:pt idx="1">
                  <c:v>521208.24789999996</c:v>
                </c:pt>
                <c:pt idx="2">
                  <c:v>656867.34449999989</c:v>
                </c:pt>
                <c:pt idx="3">
                  <c:v>709336.07472999988</c:v>
                </c:pt>
                <c:pt idx="4">
                  <c:v>813064.73622999992</c:v>
                </c:pt>
                <c:pt idx="5">
                  <c:v>842809.16504852579</c:v>
                </c:pt>
                <c:pt idx="6">
                  <c:v>851475.10065460473</c:v>
                </c:pt>
                <c:pt idx="7">
                  <c:v>878371.00705189782</c:v>
                </c:pt>
                <c:pt idx="8">
                  <c:v>880759.16819380864</c:v>
                </c:pt>
                <c:pt idx="9">
                  <c:v>882067.67147167167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00-4DB3-847D-B4951297CB05}"/>
            </c:ext>
          </c:extLst>
        </c:ser>
        <c:ser>
          <c:idx val="6"/>
          <c:order val="6"/>
          <c:tx>
            <c:strRef>
              <c:f>NL_LIC_Model!$D$403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NL_LIC_Model!$E$396:$N$396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NL_LIC_Model!$E$403:$N$403</c:f>
              <c:numCache>
                <c:formatCode>_-* #,##0.00_-;\-* #,##0.00_-;_-* "-"??_-;_-@_-</c:formatCode>
                <c:ptCount val="10"/>
                <c:pt idx="0">
                  <c:v>170712.4093</c:v>
                </c:pt>
                <c:pt idx="1">
                  <c:v>370219.38819999999</c:v>
                </c:pt>
                <c:pt idx="2">
                  <c:v>514797.09869999997</c:v>
                </c:pt>
                <c:pt idx="3">
                  <c:v>544487.83689999999</c:v>
                </c:pt>
                <c:pt idx="4">
                  <c:v>579778.1994974158</c:v>
                </c:pt>
                <c:pt idx="5">
                  <c:v>600988.28353752068</c:v>
                </c:pt>
                <c:pt idx="6">
                  <c:v>607167.76755493064</c:v>
                </c:pt>
                <c:pt idx="7">
                  <c:v>626346.63424293627</c:v>
                </c:pt>
                <c:pt idx="8">
                  <c:v>628049.57830786624</c:v>
                </c:pt>
                <c:pt idx="9">
                  <c:v>628982.64260234486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00-4DB3-847D-B4951297CB05}"/>
            </c:ext>
          </c:extLst>
        </c:ser>
        <c:ser>
          <c:idx val="7"/>
          <c:order val="7"/>
          <c:tx>
            <c:strRef>
              <c:f>NL_LIC_Model!$D$404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NL_LIC_Model!$E$396:$N$396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NL_LIC_Model!$E$404:$N$404</c:f>
              <c:numCache>
                <c:formatCode>_-* #,##0.00_-;\-* #,##0.00_-;_-* "-"??_-;_-@_-</c:formatCode>
                <c:ptCount val="10"/>
                <c:pt idx="0">
                  <c:v>47898.745459999998</c:v>
                </c:pt>
                <c:pt idx="1">
                  <c:v>281055.03246000002</c:v>
                </c:pt>
                <c:pt idx="2">
                  <c:v>378615.4731</c:v>
                </c:pt>
                <c:pt idx="3">
                  <c:v>425380.4957806021</c:v>
                </c:pt>
                <c:pt idx="4">
                  <c:v>452951.05093466147</c:v>
                </c:pt>
                <c:pt idx="5">
                  <c:v>469521.40467460197</c:v>
                </c:pt>
                <c:pt idx="6">
                  <c:v>474349.1194495731</c:v>
                </c:pt>
                <c:pt idx="7">
                  <c:v>489332.58697146055</c:v>
                </c:pt>
                <c:pt idx="8">
                  <c:v>490663.01006181067</c:v>
                </c:pt>
                <c:pt idx="9">
                  <c:v>491391.96546775743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00-4DB3-847D-B4951297CB05}"/>
            </c:ext>
          </c:extLst>
        </c:ser>
        <c:ser>
          <c:idx val="8"/>
          <c:order val="8"/>
          <c:tx>
            <c:strRef>
              <c:f>NL_LIC_Model!$D$405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NL_LIC_Model!$E$396:$N$396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NL_LIC_Model!$E$405:$N$405</c:f>
              <c:numCache>
                <c:formatCode>_-* #,##0.00_-;\-* #,##0.00_-;_-* "-"??_-;_-@_-</c:formatCode>
                <c:ptCount val="10"/>
                <c:pt idx="0">
                  <c:v>91160.919049999997</c:v>
                </c:pt>
                <c:pt idx="1">
                  <c:v>260928.65054999999</c:v>
                </c:pt>
                <c:pt idx="2">
                  <c:v>327841.75148242345</c:v>
                </c:pt>
                <c:pt idx="3">
                  <c:v>368335.41334519285</c:v>
                </c:pt>
                <c:pt idx="4">
                  <c:v>392208.65607624798</c:v>
                </c:pt>
                <c:pt idx="5">
                  <c:v>406556.86469093029</c:v>
                </c:pt>
                <c:pt idx="6">
                  <c:v>410737.16523312731</c:v>
                </c:pt>
                <c:pt idx="7">
                  <c:v>423711.29488355014</c:v>
                </c:pt>
                <c:pt idx="8">
                  <c:v>424863.30336482479</c:v>
                </c:pt>
                <c:pt idx="9">
                  <c:v>425494.5031810432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00-4DB3-847D-B4951297CB05}"/>
            </c:ext>
          </c:extLst>
        </c:ser>
        <c:ser>
          <c:idx val="9"/>
          <c:order val="9"/>
          <c:tx>
            <c:strRef>
              <c:f>NL_LIC_Model!$D$406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NL_LIC_Model!$E$396:$N$396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NL_LIC_Model!$E$406:$N$406</c:f>
              <c:numCache>
                <c:formatCode>_-* #,##0.00_-;\-* #,##0.00_-;_-* "-"??_-;_-@_-</c:formatCode>
                <c:ptCount val="10"/>
                <c:pt idx="0">
                  <c:v>72671.41158</c:v>
                </c:pt>
                <c:pt idx="1">
                  <c:v>183057.94959415696</c:v>
                </c:pt>
                <c:pt idx="2">
                  <c:v>230001.72150980227</c:v>
                </c:pt>
                <c:pt idx="3">
                  <c:v>258410.58614207932</c:v>
                </c:pt>
                <c:pt idx="4">
                  <c:v>275159.17567143473</c:v>
                </c:pt>
                <c:pt idx="5">
                  <c:v>285225.35140114691</c:v>
                </c:pt>
                <c:pt idx="6">
                  <c:v>288158.09659539413</c:v>
                </c:pt>
                <c:pt idx="7">
                  <c:v>297260.26903436915</c:v>
                </c:pt>
                <c:pt idx="8">
                  <c:v>298068.47583746538</c:v>
                </c:pt>
                <c:pt idx="9">
                  <c:v>298511.30242587411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00-4DB3-847D-B4951297C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NL_LIC_Model!$C$422</c:f>
          <c:strCache>
            <c:ptCount val="1"/>
            <c:pt idx="0">
              <c:v>Incremental Claims Projected (Post-Future Inflation Adj)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NL_LIC_Model!$D$425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NL_LIC_Model!$E$424:$N$424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NL_LIC_Model!$E$425:$N$425</c:f>
              <c:numCache>
                <c:formatCode>_-* #,##0.00_-;\-* #,##0.00_-;_-* "-"??_-;_-@_-</c:formatCode>
                <c:ptCount val="10"/>
                <c:pt idx="0">
                  <c:v>228422.32269999999</c:v>
                </c:pt>
                <c:pt idx="1">
                  <c:v>231710.45250000004</c:v>
                </c:pt>
                <c:pt idx="2">
                  <c:v>94454.596559999976</c:v>
                </c:pt>
                <c:pt idx="3">
                  <c:v>109542.39260000002</c:v>
                </c:pt>
                <c:pt idx="4">
                  <c:v>45042.308210000047</c:v>
                </c:pt>
                <c:pt idx="5">
                  <c:v>12513.412469999981</c:v>
                </c:pt>
                <c:pt idx="6">
                  <c:v>3022.378406999982</c:v>
                </c:pt>
                <c:pt idx="7">
                  <c:v>33862.694950000034</c:v>
                </c:pt>
                <c:pt idx="8">
                  <c:v>2006.1568350000307</c:v>
                </c:pt>
                <c:pt idx="9">
                  <c:v>1129.953749999986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CD-4027-86D4-A8E831209D5D}"/>
            </c:ext>
          </c:extLst>
        </c:ser>
        <c:ser>
          <c:idx val="1"/>
          <c:order val="1"/>
          <c:tx>
            <c:strRef>
              <c:f>NL_LIC_Model!$D$426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NL_LIC_Model!$E$424:$N$424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NL_LIC_Model!$E$426:$N$426</c:f>
              <c:numCache>
                <c:formatCode>_-* #,##0.00_-;\-* #,##0.00_-;_-* "-"??_-;_-@_-</c:formatCode>
                <c:ptCount val="10"/>
                <c:pt idx="0">
                  <c:v>170395.93770000001</c:v>
                </c:pt>
                <c:pt idx="1">
                  <c:v>239065.95620000002</c:v>
                </c:pt>
                <c:pt idx="2">
                  <c:v>120989.2439</c:v>
                </c:pt>
                <c:pt idx="3">
                  <c:v>25060.594170000055</c:v>
                </c:pt>
                <c:pt idx="4">
                  <c:v>44706.883359999978</c:v>
                </c:pt>
                <c:pt idx="5">
                  <c:v>3319.1291249999776</c:v>
                </c:pt>
                <c:pt idx="6">
                  <c:v>8714.4361479999498</c:v>
                </c:pt>
                <c:pt idx="7">
                  <c:v>18938.863469999982</c:v>
                </c:pt>
                <c:pt idx="8">
                  <c:v>1772.3998669999419</c:v>
                </c:pt>
                <c:pt idx="9">
                  <c:v>940.36459803360049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CD-4027-86D4-A8E831209D5D}"/>
            </c:ext>
          </c:extLst>
        </c:ser>
        <c:ser>
          <c:idx val="2"/>
          <c:order val="2"/>
          <c:tx>
            <c:strRef>
              <c:f>NL_LIC_Model!$D$427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NL_LIC_Model!$E$424:$N$424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NL_LIC_Model!$E$427:$N$427</c:f>
              <c:numCache>
                <c:formatCode>_-* #,##0.00_-;\-* #,##0.00_-;_-* "-"??_-;_-@_-</c:formatCode>
                <c:ptCount val="10"/>
                <c:pt idx="0">
                  <c:v>181468.1073</c:v>
                </c:pt>
                <c:pt idx="1">
                  <c:v>278172.43359999999</c:v>
                </c:pt>
                <c:pt idx="2">
                  <c:v>137434.98990000004</c:v>
                </c:pt>
                <c:pt idx="3">
                  <c:v>94610.03469999996</c:v>
                </c:pt>
                <c:pt idx="4">
                  <c:v>18156.782119999989</c:v>
                </c:pt>
                <c:pt idx="5">
                  <c:v>58412.223899999983</c:v>
                </c:pt>
                <c:pt idx="6">
                  <c:v>16004.853989999974</c:v>
                </c:pt>
                <c:pt idx="7">
                  <c:v>13316.588390000048</c:v>
                </c:pt>
                <c:pt idx="8">
                  <c:v>2168.4914789127652</c:v>
                </c:pt>
                <c:pt idx="9">
                  <c:v>1188.1435295044212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CD-4027-86D4-A8E831209D5D}"/>
            </c:ext>
          </c:extLst>
        </c:ser>
        <c:ser>
          <c:idx val="3"/>
          <c:order val="3"/>
          <c:tx>
            <c:strRef>
              <c:f>NL_LIC_Model!$D$428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NL_LIC_Model!$E$424:$N$424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NL_LIC_Model!$E$428:$N$428</c:f>
              <c:numCache>
                <c:formatCode>_-* #,##0.00_-;\-* #,##0.00_-;_-* "-"??_-;_-@_-</c:formatCode>
                <c:ptCount val="10"/>
                <c:pt idx="0">
                  <c:v>131324.88990000001</c:v>
                </c:pt>
                <c:pt idx="1">
                  <c:v>331214.73749999999</c:v>
                </c:pt>
                <c:pt idx="2">
                  <c:v>74553.697999999975</c:v>
                </c:pt>
                <c:pt idx="3">
                  <c:v>143143.27159999998</c:v>
                </c:pt>
                <c:pt idx="4">
                  <c:v>22878.265529999975</c:v>
                </c:pt>
                <c:pt idx="5">
                  <c:v>14551.555380000034</c:v>
                </c:pt>
                <c:pt idx="6">
                  <c:v>1163.0892470000545</c:v>
                </c:pt>
                <c:pt idx="7">
                  <c:v>22705.973580723046</c:v>
                </c:pt>
                <c:pt idx="8">
                  <c:v>2016.1255394684849</c:v>
                </c:pt>
                <c:pt idx="9">
                  <c:v>1104.6603307795012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CD-4027-86D4-A8E831209D5D}"/>
            </c:ext>
          </c:extLst>
        </c:ser>
        <c:ser>
          <c:idx val="4"/>
          <c:order val="4"/>
          <c:tx>
            <c:strRef>
              <c:f>NL_LIC_Model!$D$429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NL_LIC_Model!$E$424:$N$424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NL_LIC_Model!$E$429:$N$429</c:f>
              <c:numCache>
                <c:formatCode>_-* #,##0.00_-;\-* #,##0.00_-;_-* "-"??_-;_-@_-</c:formatCode>
                <c:ptCount val="10"/>
                <c:pt idx="0">
                  <c:v>253697.58840000001</c:v>
                </c:pt>
                <c:pt idx="1">
                  <c:v>412897.41519999993</c:v>
                </c:pt>
                <c:pt idx="2">
                  <c:v>125873.80310000002</c:v>
                </c:pt>
                <c:pt idx="3">
                  <c:v>62193.228680000058</c:v>
                </c:pt>
                <c:pt idx="4">
                  <c:v>34825.129779999959</c:v>
                </c:pt>
                <c:pt idx="5">
                  <c:v>43335.803609999944</c:v>
                </c:pt>
                <c:pt idx="6">
                  <c:v>9591.4758814551169</c:v>
                </c:pt>
                <c:pt idx="7">
                  <c:v>29768.44616045244</c:v>
                </c:pt>
                <c:pt idx="8">
                  <c:v>2643.2218094947748</c:v>
                </c:pt>
                <c:pt idx="9">
                  <c:v>1448.2541990763275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CD-4027-86D4-A8E831209D5D}"/>
            </c:ext>
          </c:extLst>
        </c:ser>
        <c:ser>
          <c:idx val="5"/>
          <c:order val="5"/>
          <c:tx>
            <c:strRef>
              <c:f>NL_LIC_Model!$D$430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NL_LIC_Model!$E$424:$N$424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NL_LIC_Model!$E$430:$N$430</c:f>
              <c:numCache>
                <c:formatCode>_-* #,##0.00_-;\-* #,##0.00_-;_-* "-"??_-;_-@_-</c:formatCode>
                <c:ptCount val="10"/>
                <c:pt idx="0">
                  <c:v>214171.8339</c:v>
                </c:pt>
                <c:pt idx="1">
                  <c:v>307036.41399999999</c:v>
                </c:pt>
                <c:pt idx="2">
                  <c:v>135659.09659999993</c:v>
                </c:pt>
                <c:pt idx="3">
                  <c:v>52468.730229999986</c:v>
                </c:pt>
                <c:pt idx="4">
                  <c:v>103728.66150000005</c:v>
                </c:pt>
                <c:pt idx="5">
                  <c:v>29744.428818525863</c:v>
                </c:pt>
                <c:pt idx="6">
                  <c:v>8665.9356060789432</c:v>
                </c:pt>
                <c:pt idx="7">
                  <c:v>26895.906397293089</c:v>
                </c:pt>
                <c:pt idx="8">
                  <c:v>2388.1611419108231</c:v>
                </c:pt>
                <c:pt idx="9">
                  <c:v>1308.5032778630266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CD-4027-86D4-A8E831209D5D}"/>
            </c:ext>
          </c:extLst>
        </c:ser>
        <c:ser>
          <c:idx val="6"/>
          <c:order val="6"/>
          <c:tx>
            <c:strRef>
              <c:f>NL_LIC_Model!$D$431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NL_LIC_Model!$E$424:$N$424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NL_LIC_Model!$E$431:$N$431</c:f>
              <c:numCache>
                <c:formatCode>_-* #,##0.00_-;\-* #,##0.00_-;_-* "-"??_-;_-@_-</c:formatCode>
                <c:ptCount val="10"/>
                <c:pt idx="0">
                  <c:v>170712.4093</c:v>
                </c:pt>
                <c:pt idx="1">
                  <c:v>199506.97889999999</c:v>
                </c:pt>
                <c:pt idx="2">
                  <c:v>144577.71049999999</c:v>
                </c:pt>
                <c:pt idx="3">
                  <c:v>29690.738200000022</c:v>
                </c:pt>
                <c:pt idx="4">
                  <c:v>35290.362597415806</c:v>
                </c:pt>
                <c:pt idx="5">
                  <c:v>21210.084040104877</c:v>
                </c:pt>
                <c:pt idx="6">
                  <c:v>6179.4840174099663</c:v>
                </c:pt>
                <c:pt idx="7">
                  <c:v>19178.866688005626</c:v>
                </c:pt>
                <c:pt idx="8">
                  <c:v>1702.944064929965</c:v>
                </c:pt>
                <c:pt idx="9">
                  <c:v>933.0642944786232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CD-4027-86D4-A8E831209D5D}"/>
            </c:ext>
          </c:extLst>
        </c:ser>
        <c:ser>
          <c:idx val="7"/>
          <c:order val="7"/>
          <c:tx>
            <c:strRef>
              <c:f>NL_LIC_Model!$D$432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NL_LIC_Model!$E$424:$N$424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NL_LIC_Model!$E$432:$N$432</c:f>
              <c:numCache>
                <c:formatCode>_-* #,##0.00_-;\-* #,##0.00_-;_-* "-"??_-;_-@_-</c:formatCode>
                <c:ptCount val="10"/>
                <c:pt idx="0">
                  <c:v>47898.745459999998</c:v>
                </c:pt>
                <c:pt idx="1">
                  <c:v>233156.28700000001</c:v>
                </c:pt>
                <c:pt idx="2">
                  <c:v>97560.440639999986</c:v>
                </c:pt>
                <c:pt idx="3">
                  <c:v>46765.022680602095</c:v>
                </c:pt>
                <c:pt idx="4">
                  <c:v>27570.555154059373</c:v>
                </c:pt>
                <c:pt idx="5">
                  <c:v>16570.353739940503</c:v>
                </c:pt>
                <c:pt idx="6">
                  <c:v>4827.7147749711294</c:v>
                </c:pt>
                <c:pt idx="7">
                  <c:v>14983.467521887447</c:v>
                </c:pt>
                <c:pt idx="8">
                  <c:v>1330.4230903501157</c:v>
                </c:pt>
                <c:pt idx="9">
                  <c:v>728.95540594676277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CD-4027-86D4-A8E831209D5D}"/>
            </c:ext>
          </c:extLst>
        </c:ser>
        <c:ser>
          <c:idx val="8"/>
          <c:order val="8"/>
          <c:tx>
            <c:strRef>
              <c:f>NL_LIC_Model!$D$433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NL_LIC_Model!$E$424:$N$424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NL_LIC_Model!$E$433:$N$433</c:f>
              <c:numCache>
                <c:formatCode>_-* #,##0.00_-;\-* #,##0.00_-;_-* "-"??_-;_-@_-</c:formatCode>
                <c:ptCount val="10"/>
                <c:pt idx="0">
                  <c:v>91160.919049999997</c:v>
                </c:pt>
                <c:pt idx="1">
                  <c:v>169767.73149999999</c:v>
                </c:pt>
                <c:pt idx="2">
                  <c:v>66913.100932423462</c:v>
                </c:pt>
                <c:pt idx="3">
                  <c:v>40493.661862769397</c:v>
                </c:pt>
                <c:pt idx="4">
                  <c:v>23873.242731055128</c:v>
                </c:pt>
                <c:pt idx="5">
                  <c:v>14348.208614682313</c:v>
                </c:pt>
                <c:pt idx="6">
                  <c:v>4180.3005421970156</c:v>
                </c:pt>
                <c:pt idx="7">
                  <c:v>12974.129650422838</c:v>
                </c:pt>
                <c:pt idx="8">
                  <c:v>1152.00848127465</c:v>
                </c:pt>
                <c:pt idx="9">
                  <c:v>631.1998162184027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CD-4027-86D4-A8E831209D5D}"/>
            </c:ext>
          </c:extLst>
        </c:ser>
        <c:ser>
          <c:idx val="9"/>
          <c:order val="9"/>
          <c:tx>
            <c:strRef>
              <c:f>NL_LIC_Model!$D$434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NL_LIC_Model!$E$424:$N$424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NL_LIC_Model!$E$434:$N$434</c:f>
              <c:numCache>
                <c:formatCode>_-* #,##0.00_-;\-* #,##0.00_-;_-* "-"??_-;_-@_-</c:formatCode>
                <c:ptCount val="10"/>
                <c:pt idx="0">
                  <c:v>72671.41158</c:v>
                </c:pt>
                <c:pt idx="1">
                  <c:v>110386.53801415696</c:v>
                </c:pt>
                <c:pt idx="2">
                  <c:v>46943.771915645309</c:v>
                </c:pt>
                <c:pt idx="3">
                  <c:v>28408.864632277051</c:v>
                </c:pt>
                <c:pt idx="4">
                  <c:v>16748.589529355406</c:v>
                </c:pt>
                <c:pt idx="5">
                  <c:v>10066.17572971218</c:v>
                </c:pt>
                <c:pt idx="6">
                  <c:v>2932.7451942472253</c:v>
                </c:pt>
                <c:pt idx="7">
                  <c:v>9102.1724389750161</c:v>
                </c:pt>
                <c:pt idx="8">
                  <c:v>808.20680309622549</c:v>
                </c:pt>
                <c:pt idx="9">
                  <c:v>442.82658840873046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ECD-4027-86D4-A8E831209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NL_LIC_Model!$C$89</c:f>
          <c:strCache>
            <c:ptCount val="1"/>
            <c:pt idx="0">
              <c:v>Inflation Rates (Past Adj)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NL_LIC_Model!$D$92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NL_LIC_Model!$E$91:$N$91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NL_LIC_Model!$E$92:$N$92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4C-433C-9826-462092BB1F93}"/>
            </c:ext>
          </c:extLst>
        </c:ser>
        <c:ser>
          <c:idx val="1"/>
          <c:order val="1"/>
          <c:tx>
            <c:strRef>
              <c:f>NL_LIC_Model!$D$93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NL_LIC_Model!$E$91:$N$91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NL_LIC_Model!$E$93:$N$93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4C-433C-9826-462092BB1F93}"/>
            </c:ext>
          </c:extLst>
        </c:ser>
        <c:ser>
          <c:idx val="2"/>
          <c:order val="2"/>
          <c:tx>
            <c:strRef>
              <c:f>NL_LIC_Model!$D$94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NL_LIC_Model!$E$91:$N$91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NL_LIC_Model!$E$94:$N$94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4C-433C-9826-462092BB1F93}"/>
            </c:ext>
          </c:extLst>
        </c:ser>
        <c:ser>
          <c:idx val="3"/>
          <c:order val="3"/>
          <c:tx>
            <c:strRef>
              <c:f>NL_LIC_Model!$D$95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NL_LIC_Model!$E$91:$N$91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NL_LIC_Model!$E$95:$N$95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4C-433C-9826-462092BB1F93}"/>
            </c:ext>
          </c:extLst>
        </c:ser>
        <c:ser>
          <c:idx val="4"/>
          <c:order val="4"/>
          <c:tx>
            <c:strRef>
              <c:f>NL_LIC_Model!$D$96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NL_LIC_Model!$E$91:$N$91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NL_LIC_Model!$E$96:$N$96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4C-433C-9826-462092BB1F93}"/>
            </c:ext>
          </c:extLst>
        </c:ser>
        <c:ser>
          <c:idx val="5"/>
          <c:order val="5"/>
          <c:tx>
            <c:strRef>
              <c:f>NL_LIC_Model!$D$97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NL_LIC_Model!$E$91:$N$91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NL_LIC_Model!$E$97:$N$97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4C-433C-9826-462092BB1F93}"/>
            </c:ext>
          </c:extLst>
        </c:ser>
        <c:ser>
          <c:idx val="6"/>
          <c:order val="6"/>
          <c:tx>
            <c:strRef>
              <c:f>NL_LIC_Model!$D$98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NL_LIC_Model!$E$91:$N$91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NL_LIC_Model!$E$98:$N$98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4C-433C-9826-462092BB1F93}"/>
            </c:ext>
          </c:extLst>
        </c:ser>
        <c:ser>
          <c:idx val="7"/>
          <c:order val="7"/>
          <c:tx>
            <c:strRef>
              <c:f>NL_LIC_Model!$D$99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NL_LIC_Model!$E$91:$N$91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NL_LIC_Model!$E$99:$N$99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54C-433C-9826-462092BB1F93}"/>
            </c:ext>
          </c:extLst>
        </c:ser>
        <c:ser>
          <c:idx val="8"/>
          <c:order val="8"/>
          <c:tx>
            <c:strRef>
              <c:f>NL_LIC_Model!$D$100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NL_LIC_Model!$E$91:$N$91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NL_LIC_Model!$E$100:$N$100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54C-433C-9826-462092BB1F93}"/>
            </c:ext>
          </c:extLst>
        </c:ser>
        <c:ser>
          <c:idx val="9"/>
          <c:order val="9"/>
          <c:tx>
            <c:strRef>
              <c:f>NL_LIC_Model!$D$101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NL_LIC_Model!$E$91:$N$91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NL_LIC_Model!$E$101:$N$101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54C-433C-9826-462092BB1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NL_LIC_Model!$C$380</c:f>
          <c:strCache>
            <c:ptCount val="1"/>
            <c:pt idx="0">
              <c:v>Inflation Rates (Future Adj)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NL_LIC_Model!$D$383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NL_LIC_Model!$E$383:$N$383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NL_LIC_Model!$E$382:$N$382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9CC-4A3A-9904-A55A2A65DFA6}"/>
            </c:ext>
          </c:extLst>
        </c:ser>
        <c:ser>
          <c:idx val="1"/>
          <c:order val="1"/>
          <c:tx>
            <c:strRef>
              <c:f>NL_LIC_Model!$D$384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NL_LIC_Model!$E$384:$N$384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NL_LIC_Model!$E$382:$N$382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09CC-4A3A-9904-A55A2A65DFA6}"/>
            </c:ext>
          </c:extLst>
        </c:ser>
        <c:ser>
          <c:idx val="2"/>
          <c:order val="2"/>
          <c:tx>
            <c:strRef>
              <c:f>NL_LIC_Model!$D$385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NL_LIC_Model!$E$385:$N$385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NL_LIC_Model!$E$382:$N$382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09CC-4A3A-9904-A55A2A65DFA6}"/>
            </c:ext>
          </c:extLst>
        </c:ser>
        <c:ser>
          <c:idx val="3"/>
          <c:order val="3"/>
          <c:tx>
            <c:strRef>
              <c:f>NL_LIC_Model!$D$386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NL_LIC_Model!$E$386:$N$386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NL_LIC_Model!$E$382:$N$382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09CC-4A3A-9904-A55A2A65DFA6}"/>
            </c:ext>
          </c:extLst>
        </c:ser>
        <c:ser>
          <c:idx val="4"/>
          <c:order val="4"/>
          <c:tx>
            <c:strRef>
              <c:f>NL_LIC_Model!$D$387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NL_LIC_Model!$E$387:$N$387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NL_LIC_Model!$E$382:$N$382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09CC-4A3A-9904-A55A2A65DFA6}"/>
            </c:ext>
          </c:extLst>
        </c:ser>
        <c:ser>
          <c:idx val="5"/>
          <c:order val="5"/>
          <c:tx>
            <c:strRef>
              <c:f>NL_LIC_Model!$D$388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NL_LIC_Model!$E$388:$N$388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NL_LIC_Model!$E$382:$N$382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09CC-4A3A-9904-A55A2A65DFA6}"/>
            </c:ext>
          </c:extLst>
        </c:ser>
        <c:ser>
          <c:idx val="6"/>
          <c:order val="6"/>
          <c:tx>
            <c:strRef>
              <c:f>NL_LIC_Model!$D$389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NL_LIC_Model!$E$389:$N$389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NL_LIC_Model!$E$382:$N$382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09CC-4A3A-9904-A55A2A65DFA6}"/>
            </c:ext>
          </c:extLst>
        </c:ser>
        <c:ser>
          <c:idx val="7"/>
          <c:order val="7"/>
          <c:tx>
            <c:strRef>
              <c:f>NL_LIC_Model!$D$390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NL_LIC_Model!$E$390:$N$390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NL_LIC_Model!$E$382:$N$382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09CC-4A3A-9904-A55A2A65DFA6}"/>
            </c:ext>
          </c:extLst>
        </c:ser>
        <c:ser>
          <c:idx val="8"/>
          <c:order val="8"/>
          <c:tx>
            <c:strRef>
              <c:f>NL_LIC_Model!$D$391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NL_LIC_Model!$E$391:$N$391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NL_LIC_Model!$E$382:$N$382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09CC-4A3A-9904-A55A2A65DFA6}"/>
            </c:ext>
          </c:extLst>
        </c:ser>
        <c:ser>
          <c:idx val="9"/>
          <c:order val="9"/>
          <c:tx>
            <c:strRef>
              <c:f>NL_LIC_Model!$D$392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NL_LIC_Model!$E$392:$N$392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NL_LIC_Model!$E$382:$N$382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09CC-4A3A-9904-A55A2A65D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NL_LIC_Model!$C$61</c:f>
          <c:strCache>
            <c:ptCount val="1"/>
            <c:pt idx="0">
              <c:v>Incremental Claims (Pre-Inflation Adj)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NL_LIC_Model!$D$64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NL_LIC_Model!$Y$64:$AH$64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NL_LIC_Model!$Y$63:$AH$63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1C2-4DBC-9870-5E9FFBF7E6A0}"/>
            </c:ext>
          </c:extLst>
        </c:ser>
        <c:ser>
          <c:idx val="1"/>
          <c:order val="1"/>
          <c:tx>
            <c:strRef>
              <c:f>NL_LIC_Model!$D$65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NL_LIC_Model!$Y$65:$AH$65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NL_LIC_Model!$Y$63:$AH$63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1C2-4DBC-9870-5E9FFBF7E6A0}"/>
            </c:ext>
          </c:extLst>
        </c:ser>
        <c:ser>
          <c:idx val="2"/>
          <c:order val="2"/>
          <c:tx>
            <c:strRef>
              <c:f>NL_LIC_Model!$D$66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NL_LIC_Model!$Y$66:$AH$66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NL_LIC_Model!$Y$63:$AH$63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E1C2-4DBC-9870-5E9FFBF7E6A0}"/>
            </c:ext>
          </c:extLst>
        </c:ser>
        <c:ser>
          <c:idx val="3"/>
          <c:order val="3"/>
          <c:tx>
            <c:strRef>
              <c:f>NL_LIC_Model!$D$67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NL_LIC_Model!$Y$67:$AH$67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NL_LIC_Model!$Y$63:$AH$63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E1C2-4DBC-9870-5E9FFBF7E6A0}"/>
            </c:ext>
          </c:extLst>
        </c:ser>
        <c:ser>
          <c:idx val="4"/>
          <c:order val="4"/>
          <c:tx>
            <c:strRef>
              <c:f>NL_LIC_Model!$D$68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NL_LIC_Model!$Y$68:$AH$68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NL_LIC_Model!$Y$63:$AH$63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E1C2-4DBC-9870-5E9FFBF7E6A0}"/>
            </c:ext>
          </c:extLst>
        </c:ser>
        <c:ser>
          <c:idx val="5"/>
          <c:order val="5"/>
          <c:tx>
            <c:strRef>
              <c:f>NL_LIC_Model!$D$69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NL_LIC_Model!$Y$69:$AH$69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NL_LIC_Model!$Y$63:$AH$63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E1C2-4DBC-9870-5E9FFBF7E6A0}"/>
            </c:ext>
          </c:extLst>
        </c:ser>
        <c:ser>
          <c:idx val="6"/>
          <c:order val="6"/>
          <c:tx>
            <c:strRef>
              <c:f>NL_LIC_Model!$D$70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NL_LIC_Model!$Y$70:$AH$70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NL_LIC_Model!$Y$63:$AH$63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E1C2-4DBC-9870-5E9FFBF7E6A0}"/>
            </c:ext>
          </c:extLst>
        </c:ser>
        <c:ser>
          <c:idx val="7"/>
          <c:order val="7"/>
          <c:tx>
            <c:strRef>
              <c:f>NL_LIC_Model!$D$71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NL_LIC_Model!$Y$71:$AH$71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NL_LIC_Model!$Y$63:$AH$63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E1C2-4DBC-9870-5E9FFBF7E6A0}"/>
            </c:ext>
          </c:extLst>
        </c:ser>
        <c:ser>
          <c:idx val="8"/>
          <c:order val="8"/>
          <c:tx>
            <c:strRef>
              <c:f>NL_LIC_Model!$D$72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NL_LIC_Model!$Y$72:$AH$72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NL_LIC_Model!$Y$63:$AH$63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E1C2-4DBC-9870-5E9FFBF7E6A0}"/>
            </c:ext>
          </c:extLst>
        </c:ser>
        <c:ser>
          <c:idx val="9"/>
          <c:order val="9"/>
          <c:tx>
            <c:strRef>
              <c:f>NL_LIC_Model!$D$73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NL_LIC_Model!$Y$73:$AH$73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NL_LIC_Model!$Y$63:$AH$63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E1C2-4DBC-9870-5E9FFBF7E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NL_LIC_Model!$C$353</c:f>
          <c:strCache>
            <c:ptCount val="1"/>
            <c:pt idx="0">
              <c:v>Cumulative Claims Projected (Pre-Future Inflation Adj)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NL_LIC_Model!$D$356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NL_LIC_Model!$E$356:$N$356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NL_LIC_Model!$E$355:$N$355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D9B-4D75-B633-D33174FCD585}"/>
            </c:ext>
          </c:extLst>
        </c:ser>
        <c:ser>
          <c:idx val="1"/>
          <c:order val="1"/>
          <c:tx>
            <c:strRef>
              <c:f>NL_LIC_Model!$D$357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NL_LIC_Model!$E$357:$N$357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NL_LIC_Model!$E$355:$N$355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D9B-4D75-B633-D33174FCD585}"/>
            </c:ext>
          </c:extLst>
        </c:ser>
        <c:ser>
          <c:idx val="2"/>
          <c:order val="2"/>
          <c:tx>
            <c:strRef>
              <c:f>NL_LIC_Model!$D$358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NL_LIC_Model!$E$358:$N$358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NL_LIC_Model!$E$355:$N$355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FD9B-4D75-B633-D33174FCD585}"/>
            </c:ext>
          </c:extLst>
        </c:ser>
        <c:ser>
          <c:idx val="3"/>
          <c:order val="3"/>
          <c:tx>
            <c:strRef>
              <c:f>NL_LIC_Model!$D$359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NL_LIC_Model!$E$359:$N$359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NL_LIC_Model!$E$355:$N$355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FD9B-4D75-B633-D33174FCD585}"/>
            </c:ext>
          </c:extLst>
        </c:ser>
        <c:ser>
          <c:idx val="4"/>
          <c:order val="4"/>
          <c:tx>
            <c:strRef>
              <c:f>NL_LIC_Model!$D$360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NL_LIC_Model!$E$360:$N$360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NL_LIC_Model!$E$355:$N$355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FD9B-4D75-B633-D33174FCD585}"/>
            </c:ext>
          </c:extLst>
        </c:ser>
        <c:ser>
          <c:idx val="5"/>
          <c:order val="5"/>
          <c:tx>
            <c:strRef>
              <c:f>NL_LIC_Model!$D$361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NL_LIC_Model!$E$361:$N$361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NL_LIC_Model!$E$355:$N$355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FD9B-4D75-B633-D33174FCD585}"/>
            </c:ext>
          </c:extLst>
        </c:ser>
        <c:ser>
          <c:idx val="6"/>
          <c:order val="6"/>
          <c:tx>
            <c:strRef>
              <c:f>NL_LIC_Model!$D$362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NL_LIC_Model!$E$362:$N$362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NL_LIC_Model!$E$355:$N$355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FD9B-4D75-B633-D33174FCD585}"/>
            </c:ext>
          </c:extLst>
        </c:ser>
        <c:ser>
          <c:idx val="7"/>
          <c:order val="7"/>
          <c:tx>
            <c:strRef>
              <c:f>NL_LIC_Model!$D$363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NL_LIC_Model!$E$363:$N$363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NL_LIC_Model!$E$355:$N$355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FD9B-4D75-B633-D33174FCD585}"/>
            </c:ext>
          </c:extLst>
        </c:ser>
        <c:ser>
          <c:idx val="8"/>
          <c:order val="8"/>
          <c:tx>
            <c:strRef>
              <c:f>NL_LIC_Model!$D$364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NL_LIC_Model!$E$364:$N$364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NL_LIC_Model!$E$355:$N$355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FD9B-4D75-B633-D33174FCD585}"/>
            </c:ext>
          </c:extLst>
        </c:ser>
        <c:ser>
          <c:idx val="9"/>
          <c:order val="9"/>
          <c:tx>
            <c:strRef>
              <c:f>NL_LIC_Model!$D$365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NL_LIC_Model!$E$365:$N$365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NL_LIC_Model!$E$355:$N$355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FD9B-4D75-B633-D33174FCD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NL_LIC_Model!$B$367</c:f>
          <c:strCache>
            <c:ptCount val="1"/>
            <c:pt idx="0">
              <c:v>Tri_Claim_Costs_Proj_By_Year_Pre_Infl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NL_LIC_Model!$D$369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NL_LIC_Model!$E$369:$N$369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NL_LIC_Model!$E$368:$N$368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008-459C-83C8-F2B3359D6B8F}"/>
            </c:ext>
          </c:extLst>
        </c:ser>
        <c:ser>
          <c:idx val="1"/>
          <c:order val="1"/>
          <c:tx>
            <c:strRef>
              <c:f>NL_LIC_Model!$D$370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NL_LIC_Model!$E$370:$N$370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NL_LIC_Model!$E$368:$N$368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008-459C-83C8-F2B3359D6B8F}"/>
            </c:ext>
          </c:extLst>
        </c:ser>
        <c:ser>
          <c:idx val="2"/>
          <c:order val="2"/>
          <c:tx>
            <c:strRef>
              <c:f>NL_LIC_Model!$D$371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NL_LIC_Model!$E$371:$N$371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NL_LIC_Model!$E$368:$N$368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008-459C-83C8-F2B3359D6B8F}"/>
            </c:ext>
          </c:extLst>
        </c:ser>
        <c:ser>
          <c:idx val="3"/>
          <c:order val="3"/>
          <c:tx>
            <c:strRef>
              <c:f>NL_LIC_Model!$D$372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NL_LIC_Model!$E$372:$N$372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NL_LIC_Model!$E$368:$N$368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008-459C-83C8-F2B3359D6B8F}"/>
            </c:ext>
          </c:extLst>
        </c:ser>
        <c:ser>
          <c:idx val="4"/>
          <c:order val="4"/>
          <c:tx>
            <c:strRef>
              <c:f>NL_LIC_Model!$D$373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NL_LIC_Model!$E$373:$N$373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NL_LIC_Model!$E$368:$N$368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008-459C-83C8-F2B3359D6B8F}"/>
            </c:ext>
          </c:extLst>
        </c:ser>
        <c:ser>
          <c:idx val="5"/>
          <c:order val="5"/>
          <c:tx>
            <c:strRef>
              <c:f>NL_LIC_Model!$D$374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NL_LIC_Model!$E$374:$N$374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NL_LIC_Model!$E$368:$N$368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008-459C-83C8-F2B3359D6B8F}"/>
            </c:ext>
          </c:extLst>
        </c:ser>
        <c:ser>
          <c:idx val="6"/>
          <c:order val="6"/>
          <c:tx>
            <c:strRef>
              <c:f>NL_LIC_Model!$D$375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NL_LIC_Model!$E$375:$N$375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NL_LIC_Model!$E$368:$N$368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008-459C-83C8-F2B3359D6B8F}"/>
            </c:ext>
          </c:extLst>
        </c:ser>
        <c:ser>
          <c:idx val="7"/>
          <c:order val="7"/>
          <c:tx>
            <c:strRef>
              <c:f>NL_LIC_Model!$D$376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NL_LIC_Model!$E$376:$N$376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NL_LIC_Model!$E$368:$N$368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B008-459C-83C8-F2B3359D6B8F}"/>
            </c:ext>
          </c:extLst>
        </c:ser>
        <c:ser>
          <c:idx val="8"/>
          <c:order val="8"/>
          <c:tx>
            <c:strRef>
              <c:f>NL_LIC_Model!$D$377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NL_LIC_Model!$E$377:$N$377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NL_LIC_Model!$E$368:$N$368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B008-459C-83C8-F2B3359D6B8F}"/>
            </c:ext>
          </c:extLst>
        </c:ser>
        <c:ser>
          <c:idx val="9"/>
          <c:order val="9"/>
          <c:tx>
            <c:strRef>
              <c:f>NL_LIC_Model!$D$378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NL_LIC_Model!$E$378:$N$378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NL_LIC_Model!$E$368:$N$368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B008-459C-83C8-F2B3359D6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NL_LIC_Model!$C$33</c:f>
          <c:strCache>
            <c:ptCount val="1"/>
            <c:pt idx="0">
              <c:v>Claims Numbers (Incremental)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NL_LIC_Model!$D$36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NL_LIC_Model!$Y$36:$AH$36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NL_LIC_Model!$Y$35:$AH$35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225-43BA-92F0-BE15FDD19D83}"/>
            </c:ext>
          </c:extLst>
        </c:ser>
        <c:ser>
          <c:idx val="1"/>
          <c:order val="1"/>
          <c:tx>
            <c:strRef>
              <c:f>NL_LIC_Model!$D$37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NL_LIC_Model!$Y$37:$AH$37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NL_LIC_Model!$Y$35:$AH$35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225-43BA-92F0-BE15FDD19D83}"/>
            </c:ext>
          </c:extLst>
        </c:ser>
        <c:ser>
          <c:idx val="2"/>
          <c:order val="2"/>
          <c:tx>
            <c:strRef>
              <c:f>NL_LIC_Model!$D$38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NL_LIC_Model!$Y$38:$AH$38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NL_LIC_Model!$Y$35:$AH$35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225-43BA-92F0-BE15FDD19D83}"/>
            </c:ext>
          </c:extLst>
        </c:ser>
        <c:ser>
          <c:idx val="3"/>
          <c:order val="3"/>
          <c:tx>
            <c:strRef>
              <c:f>NL_LIC_Model!$D$39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NL_LIC_Model!$Y$39:$AH$39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NL_LIC_Model!$Y$35:$AH$35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225-43BA-92F0-BE15FDD19D83}"/>
            </c:ext>
          </c:extLst>
        </c:ser>
        <c:ser>
          <c:idx val="4"/>
          <c:order val="4"/>
          <c:tx>
            <c:strRef>
              <c:f>NL_LIC_Model!$D$40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NL_LIC_Model!$Y$40:$AH$40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NL_LIC_Model!$Y$35:$AH$35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7225-43BA-92F0-BE15FDD19D83}"/>
            </c:ext>
          </c:extLst>
        </c:ser>
        <c:ser>
          <c:idx val="5"/>
          <c:order val="5"/>
          <c:tx>
            <c:strRef>
              <c:f>NL_LIC_Model!$D$41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NL_LIC_Model!$Y$41:$AH$41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NL_LIC_Model!$Y$35:$AH$35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7225-43BA-92F0-BE15FDD19D83}"/>
            </c:ext>
          </c:extLst>
        </c:ser>
        <c:ser>
          <c:idx val="6"/>
          <c:order val="6"/>
          <c:tx>
            <c:strRef>
              <c:f>NL_LIC_Model!$D$42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NL_LIC_Model!$Y$42:$AH$42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NL_LIC_Model!$Y$35:$AH$35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7225-43BA-92F0-BE15FDD19D83}"/>
            </c:ext>
          </c:extLst>
        </c:ser>
        <c:ser>
          <c:idx val="7"/>
          <c:order val="7"/>
          <c:tx>
            <c:strRef>
              <c:f>NL_LIC_Model!$D$43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NL_LIC_Model!$Y$43:$AH$43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NL_LIC_Model!$Y$35:$AH$35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225-43BA-92F0-BE15FDD19D83}"/>
            </c:ext>
          </c:extLst>
        </c:ser>
        <c:ser>
          <c:idx val="8"/>
          <c:order val="8"/>
          <c:tx>
            <c:strRef>
              <c:f>NL_LIC_Model!$D$44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NL_LIC_Model!$Y$44:$AH$44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NL_LIC_Model!$Y$35:$AH$35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225-43BA-92F0-BE15FDD19D83}"/>
            </c:ext>
          </c:extLst>
        </c:ser>
        <c:ser>
          <c:idx val="9"/>
          <c:order val="9"/>
          <c:tx>
            <c:strRef>
              <c:f>NL_LIC_Model!$D$45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NL_LIC_Model!$Y$45:$AH$45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NL_LIC_Model!$Y$35:$AH$35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7225-43BA-92F0-BE15FDD19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NL_LIC_Model!$C$408</c:f>
          <c:strCache>
            <c:ptCount val="1"/>
            <c:pt idx="0">
              <c:v>Cumulative Claims Numbers Projected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NL_LIC_Model!$D$411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NL_LIC_Model!$E$411:$N$411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NL_LIC_Model!$E$410:$N$410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BCC-4CF7-93C7-37DCEB5A0DE6}"/>
            </c:ext>
          </c:extLst>
        </c:ser>
        <c:ser>
          <c:idx val="1"/>
          <c:order val="1"/>
          <c:tx>
            <c:strRef>
              <c:f>NL_LIC_Model!$D$412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NL_LIC_Model!$E$412:$N$412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NL_LIC_Model!$E$410:$N$410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BCC-4CF7-93C7-37DCEB5A0DE6}"/>
            </c:ext>
          </c:extLst>
        </c:ser>
        <c:ser>
          <c:idx val="2"/>
          <c:order val="2"/>
          <c:tx>
            <c:strRef>
              <c:f>NL_LIC_Model!$D$413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NL_LIC_Model!$E$413:$N$413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NL_LIC_Model!$E$410:$N$410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7BCC-4CF7-93C7-37DCEB5A0DE6}"/>
            </c:ext>
          </c:extLst>
        </c:ser>
        <c:ser>
          <c:idx val="3"/>
          <c:order val="3"/>
          <c:tx>
            <c:strRef>
              <c:f>NL_LIC_Model!$D$414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NL_LIC_Model!$E$414:$N$414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NL_LIC_Model!$E$410:$N$410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BCC-4CF7-93C7-37DCEB5A0DE6}"/>
            </c:ext>
          </c:extLst>
        </c:ser>
        <c:ser>
          <c:idx val="4"/>
          <c:order val="4"/>
          <c:tx>
            <c:strRef>
              <c:f>NL_LIC_Model!$D$415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NL_LIC_Model!$E$415:$N$415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NL_LIC_Model!$E$410:$N$410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7BCC-4CF7-93C7-37DCEB5A0DE6}"/>
            </c:ext>
          </c:extLst>
        </c:ser>
        <c:ser>
          <c:idx val="5"/>
          <c:order val="5"/>
          <c:tx>
            <c:strRef>
              <c:f>NL_LIC_Model!$D$416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NL_LIC_Model!$E$416:$N$416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NL_LIC_Model!$E$410:$N$410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7BCC-4CF7-93C7-37DCEB5A0DE6}"/>
            </c:ext>
          </c:extLst>
        </c:ser>
        <c:ser>
          <c:idx val="6"/>
          <c:order val="6"/>
          <c:tx>
            <c:strRef>
              <c:f>NL_LIC_Model!$D$417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NL_LIC_Model!$E$417:$N$417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NL_LIC_Model!$E$410:$N$410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7BCC-4CF7-93C7-37DCEB5A0DE6}"/>
            </c:ext>
          </c:extLst>
        </c:ser>
        <c:ser>
          <c:idx val="7"/>
          <c:order val="7"/>
          <c:tx>
            <c:strRef>
              <c:f>NL_LIC_Model!$D$418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NL_LIC_Model!$E$418:$N$418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NL_LIC_Model!$E$410:$N$410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BCC-4CF7-93C7-37DCEB5A0DE6}"/>
            </c:ext>
          </c:extLst>
        </c:ser>
        <c:ser>
          <c:idx val="8"/>
          <c:order val="8"/>
          <c:tx>
            <c:strRef>
              <c:f>NL_LIC_Model!$D$419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NL_LIC_Model!$E$419:$N$419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NL_LIC_Model!$E$410:$N$410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BCC-4CF7-93C7-37DCEB5A0DE6}"/>
            </c:ext>
          </c:extLst>
        </c:ser>
        <c:ser>
          <c:idx val="9"/>
          <c:order val="9"/>
          <c:tx>
            <c:strRef>
              <c:f>NL_LIC_Model!$D$420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NL_LIC_Model!$E$420:$N$420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NL_LIC_Model!$E$410:$N$410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7BCC-4CF7-93C7-37DCEB5A0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NL_LIC_Model!$C$47</c:f>
          <c:strCache>
            <c:ptCount val="1"/>
            <c:pt idx="0">
              <c:v>Claims Numbers (Cumulative)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NL_LIC_Model!$D$50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NL_LIC_Model!$Y$50:$AH$50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NL_LIC_Model!$Y$49:$AH$49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B87-454A-98C7-ECD95D238CE0}"/>
            </c:ext>
          </c:extLst>
        </c:ser>
        <c:ser>
          <c:idx val="1"/>
          <c:order val="1"/>
          <c:tx>
            <c:strRef>
              <c:f>NL_LIC_Model!$D$51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NL_LIC_Model!$Y$51:$AH$51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NL_LIC_Model!$Y$49:$AH$49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B87-454A-98C7-ECD95D238CE0}"/>
            </c:ext>
          </c:extLst>
        </c:ser>
        <c:ser>
          <c:idx val="2"/>
          <c:order val="2"/>
          <c:tx>
            <c:strRef>
              <c:f>NL_LIC_Model!$D$52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NL_LIC_Model!$Y$52:$AH$52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NL_LIC_Model!$Y$49:$AH$49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EB87-454A-98C7-ECD95D238CE0}"/>
            </c:ext>
          </c:extLst>
        </c:ser>
        <c:ser>
          <c:idx val="3"/>
          <c:order val="3"/>
          <c:tx>
            <c:strRef>
              <c:f>NL_LIC_Model!$D$53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NL_LIC_Model!$Y$53:$AH$53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NL_LIC_Model!$Y$49:$AH$49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EB87-454A-98C7-ECD95D238CE0}"/>
            </c:ext>
          </c:extLst>
        </c:ser>
        <c:ser>
          <c:idx val="4"/>
          <c:order val="4"/>
          <c:tx>
            <c:strRef>
              <c:f>NL_LIC_Model!$D$54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NL_LIC_Model!$Y$54:$AH$54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NL_LIC_Model!$Y$49:$AH$49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EB87-454A-98C7-ECD95D238CE0}"/>
            </c:ext>
          </c:extLst>
        </c:ser>
        <c:ser>
          <c:idx val="5"/>
          <c:order val="5"/>
          <c:tx>
            <c:strRef>
              <c:f>NL_LIC_Model!$D$55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NL_LIC_Model!$Y$55:$AH$55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NL_LIC_Model!$Y$49:$AH$49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EB87-454A-98C7-ECD95D238CE0}"/>
            </c:ext>
          </c:extLst>
        </c:ser>
        <c:ser>
          <c:idx val="6"/>
          <c:order val="6"/>
          <c:tx>
            <c:strRef>
              <c:f>NL_LIC_Model!$D$56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NL_LIC_Model!$Y$56:$AH$56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NL_LIC_Model!$Y$49:$AH$49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EB87-454A-98C7-ECD95D238CE0}"/>
            </c:ext>
          </c:extLst>
        </c:ser>
        <c:ser>
          <c:idx val="7"/>
          <c:order val="7"/>
          <c:tx>
            <c:strRef>
              <c:f>NL_LIC_Model!$D$57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NL_LIC_Model!$Y$57:$AH$57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NL_LIC_Model!$Y$49:$AH$49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EB87-454A-98C7-ECD95D238CE0}"/>
            </c:ext>
          </c:extLst>
        </c:ser>
        <c:ser>
          <c:idx val="8"/>
          <c:order val="8"/>
          <c:tx>
            <c:strRef>
              <c:f>NL_LIC_Model!$D$58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NL_LIC_Model!$Y$58:$AH$58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NL_LIC_Model!$Y$49:$AH$49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EB87-454A-98C7-ECD95D238CE0}"/>
            </c:ext>
          </c:extLst>
        </c:ser>
        <c:ser>
          <c:idx val="9"/>
          <c:order val="9"/>
          <c:tx>
            <c:strRef>
              <c:f>NL_LIC_Model!$D$59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NL_LIC_Model!$Y$59:$AH$59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NL_LIC_Model!$Y$49:$AH$49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EB87-454A-98C7-ECD95D238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NL_LIC_Model!$C$339</c:f>
          <c:strCache>
            <c:ptCount val="1"/>
            <c:pt idx="0">
              <c:v>Cumulative Claim Numbers Projected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NL_LIC_Model!$D$342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NL_LIC_Model!$E$342:$N$342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NL_LIC_Model!$E$341:$N$341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31F-44ED-B12E-4D59C58D4AB5}"/>
            </c:ext>
          </c:extLst>
        </c:ser>
        <c:ser>
          <c:idx val="1"/>
          <c:order val="1"/>
          <c:tx>
            <c:strRef>
              <c:f>NL_LIC_Model!$D$343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NL_LIC_Model!$E$343:$N$343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NL_LIC_Model!$E$341:$N$341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31F-44ED-B12E-4D59C58D4AB5}"/>
            </c:ext>
          </c:extLst>
        </c:ser>
        <c:ser>
          <c:idx val="2"/>
          <c:order val="2"/>
          <c:tx>
            <c:strRef>
              <c:f>NL_LIC_Model!$D$344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NL_LIC_Model!$E$344:$N$344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NL_LIC_Model!$E$341:$N$341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31F-44ED-B12E-4D59C58D4AB5}"/>
            </c:ext>
          </c:extLst>
        </c:ser>
        <c:ser>
          <c:idx val="3"/>
          <c:order val="3"/>
          <c:tx>
            <c:strRef>
              <c:f>NL_LIC_Model!$D$345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NL_LIC_Model!$E$345:$N$345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NL_LIC_Model!$E$341:$N$341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831F-44ED-B12E-4D59C58D4AB5}"/>
            </c:ext>
          </c:extLst>
        </c:ser>
        <c:ser>
          <c:idx val="4"/>
          <c:order val="4"/>
          <c:tx>
            <c:strRef>
              <c:f>NL_LIC_Model!$D$346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NL_LIC_Model!$E$346:$N$346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NL_LIC_Model!$E$341:$N$341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31F-44ED-B12E-4D59C58D4AB5}"/>
            </c:ext>
          </c:extLst>
        </c:ser>
        <c:ser>
          <c:idx val="5"/>
          <c:order val="5"/>
          <c:tx>
            <c:strRef>
              <c:f>NL_LIC_Model!$D$347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NL_LIC_Model!$E$347:$N$347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NL_LIC_Model!$E$341:$N$341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831F-44ED-B12E-4D59C58D4AB5}"/>
            </c:ext>
          </c:extLst>
        </c:ser>
        <c:ser>
          <c:idx val="6"/>
          <c:order val="6"/>
          <c:tx>
            <c:strRef>
              <c:f>NL_LIC_Model!$D$348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NL_LIC_Model!$E$348:$N$348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NL_LIC_Model!$E$341:$N$341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831F-44ED-B12E-4D59C58D4AB5}"/>
            </c:ext>
          </c:extLst>
        </c:ser>
        <c:ser>
          <c:idx val="7"/>
          <c:order val="7"/>
          <c:tx>
            <c:strRef>
              <c:f>NL_LIC_Model!$D$349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NL_LIC_Model!$E$349:$N$349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NL_LIC_Model!$E$341:$N$341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831F-44ED-B12E-4D59C58D4AB5}"/>
            </c:ext>
          </c:extLst>
        </c:ser>
        <c:ser>
          <c:idx val="8"/>
          <c:order val="8"/>
          <c:tx>
            <c:strRef>
              <c:f>NL_LIC_Model!$D$350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NL_LIC_Model!$E$350:$N$350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NL_LIC_Model!$E$341:$N$341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831F-44ED-B12E-4D59C58D4AB5}"/>
            </c:ext>
          </c:extLst>
        </c:ser>
        <c:ser>
          <c:idx val="9"/>
          <c:order val="9"/>
          <c:tx>
            <c:strRef>
              <c:f>NL_LIC_Model!$D$351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NL_LIC_Model!$E$351:$N$351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NL_LIC_Model!$E$341:$N$341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831F-44ED-B12E-4D59C58D4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NL_LIC_Model!$C$199</c:f>
          <c:strCache>
            <c:ptCount val="1"/>
            <c:pt idx="0">
              <c:v>p-Value (Pre-Outlier)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0"/>
          <c:order val="10"/>
          <c:tx>
            <c:strRef>
              <c:f>NL_LIC_Model!$AC$199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NL_LIC_Model!$AB$200:$AB$201</c:f>
              <c:numCache>
                <c:formatCode>_-* #,##0.0000_-;\-* #,##0.0000_-;_-* "-"??_-;_-@_-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xVal>
          <c:yVal>
            <c:numRef>
              <c:f>NL_LIC_Model!$AC$200:$AC$201</c:f>
              <c:numCache>
                <c:formatCode>_-* #,##0.0000_-;\-* #,##0.0000_-;_-* "-"??_-;_-@_-</c:formatCode>
                <c:ptCount val="2"/>
                <c:pt idx="0">
                  <c:v>0.97499999999999998</c:v>
                </c:pt>
                <c:pt idx="1">
                  <c:v>0.97499999999999998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BFF-4D00-9F47-7CFDD91B5419}"/>
            </c:ext>
          </c:extLst>
        </c:ser>
        <c:ser>
          <c:idx val="11"/>
          <c:order val="11"/>
          <c:tx>
            <c:strRef>
              <c:f>NL_LIC_Model!$Z$199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NL_LIC_Model!$Y$200:$Y$201</c:f>
              <c:numCache>
                <c:formatCode>_-* #,##0.0000_-;\-* #,##0.0000_-;_-* "-"??_-;_-@_-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xVal>
          <c:yVal>
            <c:numRef>
              <c:f>NL_LIC_Model!$Z$200:$Z$201</c:f>
              <c:numCache>
                <c:formatCode>_-* #,##0.0000_-;\-* #,##0.0000_-;_-* "-"??_-;_-@_-</c:formatCode>
                <c:ptCount val="2"/>
                <c:pt idx="0">
                  <c:v>2.5000000000000001E-2</c:v>
                </c:pt>
                <c:pt idx="1">
                  <c:v>2.5000000000000001E-2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BFF-4D00-9F47-7CFDD91B5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902912"/>
        <c:axId val="1878919968"/>
      </c:scatterChart>
      <c:scatterChart>
        <c:scatterStyle val="lineMarker"/>
        <c:varyColors val="0"/>
        <c:ser>
          <c:idx val="0"/>
          <c:order val="0"/>
          <c:tx>
            <c:strRef>
              <c:f>NL_LIC_Model!$D$204</c:f>
              <c:strCache>
                <c:ptCount val="1"/>
                <c:pt idx="0">
                  <c:v>2009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NL_LIC_Model!$Y$203:$AH$203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NL_LIC_Model!$Y$204:$AH$204</c:f>
              <c:numCache>
                <c:formatCode>_-* #,##0.00_-;\-* #,##0.00_-;_-* "-"??_-;_-@_-</c:formatCode>
                <c:ptCount val="10"/>
                <c:pt idx="0">
                  <c:v>0.21754818918491486</c:v>
                </c:pt>
                <c:pt idx="1">
                  <c:v>0.21444901931641067</c:v>
                </c:pt>
                <c:pt idx="2">
                  <c:v>0.80426096405544723</c:v>
                </c:pt>
                <c:pt idx="3">
                  <c:v>0.51756108142838175</c:v>
                </c:pt>
                <c:pt idx="4">
                  <c:v>0.28692925762194943</c:v>
                </c:pt>
                <c:pt idx="5">
                  <c:v>0.24858913641433572</c:v>
                </c:pt>
                <c:pt idx="6">
                  <c:v>0.84612734708870074</c:v>
                </c:pt>
                <c:pt idx="7">
                  <c:v>0.23975006109377539</c:v>
                </c:pt>
                <c:pt idx="8">
                  <c:v>0.5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FF-4D00-9F47-7CFDD91B5419}"/>
            </c:ext>
          </c:extLst>
        </c:ser>
        <c:ser>
          <c:idx val="1"/>
          <c:order val="1"/>
          <c:tx>
            <c:strRef>
              <c:f>NL_LIC_Model!$D$205</c:f>
              <c:strCache>
                <c:ptCount val="1"/>
                <c:pt idx="0">
                  <c:v>2010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NL_LIC_Model!$Y$203:$AH$203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NL_LIC_Model!$Y$205:$AH$205</c:f>
              <c:numCache>
                <c:formatCode>_-* #,##0.00_-;\-* #,##0.00_-;_-* "-"??_-;_-@_-</c:formatCode>
                <c:ptCount val="10"/>
                <c:pt idx="0">
                  <c:v>0.32573710268394784</c:v>
                </c:pt>
                <c:pt idx="1">
                  <c:v>0.63243220069281758</c:v>
                </c:pt>
                <c:pt idx="2">
                  <c:v>0.1692116070036887</c:v>
                </c:pt>
                <c:pt idx="3">
                  <c:v>0.62864176645810077</c:v>
                </c:pt>
                <c:pt idx="4">
                  <c:v>0.16965957300818857</c:v>
                </c:pt>
                <c:pt idx="5">
                  <c:v>0.67916380359510975</c:v>
                </c:pt>
                <c:pt idx="6">
                  <c:v>0.48356718588227432</c:v>
                </c:pt>
                <c:pt idx="7">
                  <c:v>0.76024993890682191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FF-4D00-9F47-7CFDD91B5419}"/>
            </c:ext>
          </c:extLst>
        </c:ser>
        <c:ser>
          <c:idx val="2"/>
          <c:order val="2"/>
          <c:tx>
            <c:strRef>
              <c:f>NL_LIC_Model!$D$206</c:f>
              <c:strCache>
                <c:ptCount val="1"/>
                <c:pt idx="0">
                  <c:v>2011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NL_LIC_Model!$Y$203:$AH$203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NL_LIC_Model!$Y$206:$AH$206</c:f>
              <c:numCache>
                <c:formatCode>_-* #,##0.00_-;\-* #,##0.00_-;_-* "-"??_-;_-@_-</c:formatCode>
                <c:ptCount val="10"/>
                <c:pt idx="0">
                  <c:v>0.3662452855885252</c:v>
                </c:pt>
                <c:pt idx="1">
                  <c:v>0.64891588982350334</c:v>
                </c:pt>
                <c:pt idx="2">
                  <c:v>0.65000248386475756</c:v>
                </c:pt>
                <c:pt idx="3">
                  <c:v>0.18687268770547857</c:v>
                </c:pt>
                <c:pt idx="4">
                  <c:v>0.93764311903670805</c:v>
                </c:pt>
                <c:pt idx="5">
                  <c:v>0.88081931602691033</c:v>
                </c:pt>
                <c:pt idx="6">
                  <c:v>0.16384882675843282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FF-4D00-9F47-7CFDD91B5419}"/>
            </c:ext>
          </c:extLst>
        </c:ser>
        <c:ser>
          <c:idx val="3"/>
          <c:order val="3"/>
          <c:tx>
            <c:strRef>
              <c:f>NL_LIC_Model!$D$207</c:f>
              <c:strCache>
                <c:ptCount val="1"/>
                <c:pt idx="0">
                  <c:v>2012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NL_LIC_Model!$Y$203:$AH$203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NL_LIC_Model!$Y$207:$AH$207</c:f>
              <c:numCache>
                <c:formatCode>_-* #,##0.00_-;\-* #,##0.00_-;_-* "-"??_-;_-@_-</c:formatCode>
                <c:ptCount val="10"/>
                <c:pt idx="0">
                  <c:v>0.689738535319394</c:v>
                </c:pt>
                <c:pt idx="1">
                  <c:v>8.9615697640061581E-2</c:v>
                </c:pt>
                <c:pt idx="2">
                  <c:v>0.9544742777723646</c:v>
                </c:pt>
                <c:pt idx="3">
                  <c:v>0.23462636986225976</c:v>
                </c:pt>
                <c:pt idx="4">
                  <c:v>0.32154498358315231</c:v>
                </c:pt>
                <c:pt idx="5">
                  <c:v>0.16714271037409523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FF-4D00-9F47-7CFDD91B5419}"/>
            </c:ext>
          </c:extLst>
        </c:ser>
        <c:ser>
          <c:idx val="4"/>
          <c:order val="4"/>
          <c:tx>
            <c:strRef>
              <c:f>NL_LIC_Model!$D$208</c:f>
              <c:strCache>
                <c:ptCount val="1"/>
                <c:pt idx="0">
                  <c:v>2013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NL_LIC_Model!$Y$203:$AH$203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NL_LIC_Model!$Y$208:$AH$208</c:f>
              <c:numCache>
                <c:formatCode>_-* #,##0.00_-;\-* #,##0.00_-;_-* "-"??_-;_-@_-</c:formatCode>
                <c:ptCount val="10"/>
                <c:pt idx="0">
                  <c:v>0.39675257385506063</c:v>
                </c:pt>
                <c:pt idx="1">
                  <c:v>0.1593873056313968</c:v>
                </c:pt>
                <c:pt idx="2">
                  <c:v>0.2808961478063412</c:v>
                </c:pt>
                <c:pt idx="3">
                  <c:v>0.28639875848275642</c:v>
                </c:pt>
                <c:pt idx="4">
                  <c:v>0.67219665513653581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FF-4D00-9F47-7CFDD91B5419}"/>
            </c:ext>
          </c:extLst>
        </c:ser>
        <c:ser>
          <c:idx val="5"/>
          <c:order val="5"/>
          <c:tx>
            <c:strRef>
              <c:f>NL_LIC_Model!$D$209</c:f>
              <c:strCache>
                <c:ptCount val="1"/>
                <c:pt idx="0">
                  <c:v>2014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NL_LIC_Model!$Y$203:$AH$203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NL_LIC_Model!$Y$209:$AH$209</c:f>
              <c:numCache>
                <c:formatCode>_-* #,##0.00_-;\-* #,##0.00_-;_-* "-"??_-;_-@_-</c:formatCode>
                <c:ptCount val="10"/>
                <c:pt idx="0">
                  <c:v>0.33511612569254734</c:v>
                </c:pt>
                <c:pt idx="1">
                  <c:v>0.45919298660992885</c:v>
                </c:pt>
                <c:pt idx="2">
                  <c:v>0.28660928178966288</c:v>
                </c:pt>
                <c:pt idx="3">
                  <c:v>0.96444855698229592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FF-4D00-9F47-7CFDD91B5419}"/>
            </c:ext>
          </c:extLst>
        </c:ser>
        <c:ser>
          <c:idx val="6"/>
          <c:order val="6"/>
          <c:tx>
            <c:strRef>
              <c:f>NL_LIC_Model!$D$210</c:f>
              <c:strCache>
                <c:ptCount val="1"/>
                <c:pt idx="0">
                  <c:v>2015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NL_LIC_Model!$Y$203:$AH$203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NL_LIC_Model!$Y$210:$AH$210</c:f>
              <c:numCache>
                <c:formatCode>_-* #,##0.00_-;\-* #,##0.00_-;_-* "-"??_-;_-@_-</c:formatCode>
                <c:ptCount val="10"/>
                <c:pt idx="0">
                  <c:v>0.25785514361974665</c:v>
                </c:pt>
                <c:pt idx="1">
                  <c:v>0.93676097110754075</c:v>
                </c:pt>
                <c:pt idx="2">
                  <c:v>0.20288519166892036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FF-4D00-9F47-7CFDD91B5419}"/>
            </c:ext>
          </c:extLst>
        </c:ser>
        <c:ser>
          <c:idx val="7"/>
          <c:order val="7"/>
          <c:tx>
            <c:strRef>
              <c:f>NL_LIC_Model!$D$211</c:f>
              <c:strCache>
                <c:ptCount val="1"/>
                <c:pt idx="0">
                  <c:v>2016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NL_LIC_Model!$Y$203:$AH$203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NL_LIC_Model!$Y$211:$AH$211</c:f>
              <c:numCache>
                <c:formatCode>_-* #,##0.00_-;\-* #,##0.00_-;_-* "-"??_-;_-@_-</c:formatCode>
                <c:ptCount val="10"/>
                <c:pt idx="0">
                  <c:v>0.9934238302709355</c:v>
                </c:pt>
                <c:pt idx="1">
                  <c:v>0.83764231693394564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FF-4D00-9F47-7CFDD91B5419}"/>
            </c:ext>
          </c:extLst>
        </c:ser>
        <c:ser>
          <c:idx val="8"/>
          <c:order val="8"/>
          <c:tx>
            <c:strRef>
              <c:f>NL_LIC_Model!$D$212</c:f>
              <c:strCache>
                <c:ptCount val="1"/>
                <c:pt idx="0">
                  <c:v>2017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NL_LIC_Model!$Y$203:$AH$203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NL_LIC_Model!$Y$212:$AH$212</c:f>
              <c:numCache>
                <c:formatCode>_-* #,##0.00_-;\-* #,##0.00_-;_-* "-"??_-;_-@_-</c:formatCode>
                <c:ptCount val="10"/>
                <c:pt idx="0">
                  <c:v>0.47482996760896895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BFF-4D00-9F47-7CFDD91B5419}"/>
            </c:ext>
          </c:extLst>
        </c:ser>
        <c:ser>
          <c:idx val="9"/>
          <c:order val="9"/>
          <c:tx>
            <c:strRef>
              <c:f>NL_LIC_Model!$D$213</c:f>
              <c:strCache>
                <c:ptCount val="1"/>
                <c:pt idx="0">
                  <c:v>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NL_LIC_Model!$Y$203:$AH$203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NL_LIC_Model!$Y$213:$AH$213</c:f>
              <c:numCache>
                <c:formatCode>_-* #,##0.00_-;\-* #,##0.00_-;_-* "-"??_-;_-@_-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BFF-4D00-9F47-7CFDD91B5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902912"/>
        <c:axId val="1878919968"/>
      </c:scatterChart>
      <c:valAx>
        <c:axId val="1878902912"/>
        <c:scaling>
          <c:orientation val="minMax"/>
          <c:max val="9"/>
        </c:scaling>
        <c:delete val="0"/>
        <c:axPos val="b"/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crossBetween val="midCat"/>
      </c:val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NL_LIC_Model!$C$436</c:f>
          <c:strCache>
            <c:ptCount val="1"/>
            <c:pt idx="0">
              <c:v>Incremental Claims Numbers Projected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NL_LIC_Model!$D$439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NL_LIC_Model!$E$439:$N$439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NL_LIC_Model!$E$438:$N$438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654-45A8-8592-28B1966F9E82}"/>
            </c:ext>
          </c:extLst>
        </c:ser>
        <c:ser>
          <c:idx val="1"/>
          <c:order val="1"/>
          <c:tx>
            <c:strRef>
              <c:f>NL_LIC_Model!$D$440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NL_LIC_Model!$E$440:$N$440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NL_LIC_Model!$E$438:$N$438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654-45A8-8592-28B1966F9E82}"/>
            </c:ext>
          </c:extLst>
        </c:ser>
        <c:ser>
          <c:idx val="2"/>
          <c:order val="2"/>
          <c:tx>
            <c:strRef>
              <c:f>NL_LIC_Model!$D$441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NL_LIC_Model!$E$441:$N$441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NL_LIC_Model!$E$438:$N$438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654-45A8-8592-28B1966F9E82}"/>
            </c:ext>
          </c:extLst>
        </c:ser>
        <c:ser>
          <c:idx val="3"/>
          <c:order val="3"/>
          <c:tx>
            <c:strRef>
              <c:f>NL_LIC_Model!$D$442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NL_LIC_Model!$E$442:$N$442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NL_LIC_Model!$E$438:$N$438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654-45A8-8592-28B1966F9E82}"/>
            </c:ext>
          </c:extLst>
        </c:ser>
        <c:ser>
          <c:idx val="4"/>
          <c:order val="4"/>
          <c:tx>
            <c:strRef>
              <c:f>NL_LIC_Model!$D$443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NL_LIC_Model!$E$443:$N$443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NL_LIC_Model!$E$438:$N$438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654-45A8-8592-28B1966F9E82}"/>
            </c:ext>
          </c:extLst>
        </c:ser>
        <c:ser>
          <c:idx val="5"/>
          <c:order val="5"/>
          <c:tx>
            <c:strRef>
              <c:f>NL_LIC_Model!$D$444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NL_LIC_Model!$E$444:$N$444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NL_LIC_Model!$E$438:$N$438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654-45A8-8592-28B1966F9E82}"/>
            </c:ext>
          </c:extLst>
        </c:ser>
        <c:ser>
          <c:idx val="6"/>
          <c:order val="6"/>
          <c:tx>
            <c:strRef>
              <c:f>NL_LIC_Model!$D$445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NL_LIC_Model!$E$445:$N$445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NL_LIC_Model!$E$438:$N$438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654-45A8-8592-28B1966F9E82}"/>
            </c:ext>
          </c:extLst>
        </c:ser>
        <c:ser>
          <c:idx val="7"/>
          <c:order val="7"/>
          <c:tx>
            <c:strRef>
              <c:f>NL_LIC_Model!$D$446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NL_LIC_Model!$E$446:$N$446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NL_LIC_Model!$E$438:$N$438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654-45A8-8592-28B1966F9E82}"/>
            </c:ext>
          </c:extLst>
        </c:ser>
        <c:ser>
          <c:idx val="8"/>
          <c:order val="8"/>
          <c:tx>
            <c:strRef>
              <c:f>NL_LIC_Model!$D$447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NL_LIC_Model!$E$447:$N$447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NL_LIC_Model!$E$438:$N$438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654-45A8-8592-28B1966F9E82}"/>
            </c:ext>
          </c:extLst>
        </c:ser>
        <c:ser>
          <c:idx val="9"/>
          <c:order val="9"/>
          <c:tx>
            <c:strRef>
              <c:f>NL_LIC_Model!$D$448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NL_LIC_Model!$E$448:$N$448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NL_LIC_Model!$E$438:$N$438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654-45A8-8592-28B1966F9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NL_LIC_Model!$C$586</c:f>
          <c:strCache>
            <c:ptCount val="1"/>
            <c:pt idx="0">
              <c:v>VaR by Scenario [Parametric]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NL_LIC_Model!$E$587</c:f>
              <c:strCache>
                <c:ptCount val="1"/>
                <c:pt idx="0">
                  <c:v>Scen1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NL_LIC_Model!$D$588:$D$612</c:f>
              <c:numCache>
                <c:formatCode>General</c:formatCode>
                <c:ptCount val="25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0.9</c:v>
                </c:pt>
                <c:pt idx="18">
                  <c:v>0.95</c:v>
                </c:pt>
                <c:pt idx="19">
                  <c:v>0.97499999999999998</c:v>
                </c:pt>
                <c:pt idx="20">
                  <c:v>0.99</c:v>
                </c:pt>
                <c:pt idx="21">
                  <c:v>0.995</c:v>
                </c:pt>
                <c:pt idx="22">
                  <c:v>0.999</c:v>
                </c:pt>
                <c:pt idx="23">
                  <c:v>0.99999000000000005</c:v>
                </c:pt>
                <c:pt idx="24">
                  <c:v>0.99999899999999997</c:v>
                </c:pt>
              </c:numCache>
            </c:numRef>
          </c:xVal>
          <c:yVal>
            <c:numRef>
              <c:f>NL_LIC_Model!$E$588:$E$612</c:f>
              <c:numCache>
                <c:formatCode>_-* #,##0.00_-;\-* #,##0.00_-;_-* "-"??_-;_-@_-</c:formatCode>
                <c:ptCount val="25"/>
                <c:pt idx="0">
                  <c:v>231459.51947159821</c:v>
                </c:pt>
                <c:pt idx="1">
                  <c:v>281128.91976847127</c:v>
                </c:pt>
                <c:pt idx="2">
                  <c:v>400556.92390930763</c:v>
                </c:pt>
                <c:pt idx="3">
                  <c:v>452856.48549868679</c:v>
                </c:pt>
                <c:pt idx="4">
                  <c:v>478221.36346700089</c:v>
                </c:pt>
                <c:pt idx="5">
                  <c:v>515471.76188370364</c:v>
                </c:pt>
                <c:pt idx="6">
                  <c:v>547509.15954711568</c:v>
                </c:pt>
                <c:pt idx="7">
                  <c:v>584446.22725349001</c:v>
                </c:pt>
                <c:pt idx="8">
                  <c:v>629174.12225964421</c:v>
                </c:pt>
                <c:pt idx="9">
                  <c:v>646166.44785628631</c:v>
                </c:pt>
                <c:pt idx="10">
                  <c:v>661426.08141197148</c:v>
                </c:pt>
                <c:pt idx="11">
                  <c:v>688984.19132921984</c:v>
                </c:pt>
                <c:pt idx="12">
                  <c:v>714742.09390071314</c:v>
                </c:pt>
                <c:pt idx="13">
                  <c:v>740499.99647220643</c:v>
                </c:pt>
                <c:pt idx="14">
                  <c:v>768058.1063894548</c:v>
                </c:pt>
                <c:pt idx="15">
                  <c:v>783317.73994513997</c:v>
                </c:pt>
                <c:pt idx="16">
                  <c:v>800310.06554178207</c:v>
                </c:pt>
                <c:pt idx="17">
                  <c:v>845037.96054793627</c:v>
                </c:pt>
                <c:pt idx="18">
                  <c:v>881975.0282543106</c:v>
                </c:pt>
                <c:pt idx="19">
                  <c:v>914012.42591772263</c:v>
                </c:pt>
                <c:pt idx="20">
                  <c:v>951262.82433442539</c:v>
                </c:pt>
                <c:pt idx="21">
                  <c:v>976627.70230273949</c:v>
                </c:pt>
                <c:pt idx="22">
                  <c:v>1028927.2638921186</c:v>
                </c:pt>
                <c:pt idx="23">
                  <c:v>1148355.2680330581</c:v>
                </c:pt>
                <c:pt idx="24">
                  <c:v>1198024.6683292375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D4-47C3-975F-DBB1892EC825}"/>
            </c:ext>
          </c:extLst>
        </c:ser>
        <c:ser>
          <c:idx val="1"/>
          <c:order val="1"/>
          <c:tx>
            <c:strRef>
              <c:f>NL_LIC_Model!$F$587</c:f>
              <c:strCache>
                <c:ptCount val="1"/>
                <c:pt idx="0">
                  <c:v>Scen2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NL_LIC_Model!$D$588:$D$612</c:f>
              <c:numCache>
                <c:formatCode>General</c:formatCode>
                <c:ptCount val="25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0.9</c:v>
                </c:pt>
                <c:pt idx="18">
                  <c:v>0.95</c:v>
                </c:pt>
                <c:pt idx="19">
                  <c:v>0.97499999999999998</c:v>
                </c:pt>
                <c:pt idx="20">
                  <c:v>0.99</c:v>
                </c:pt>
                <c:pt idx="21">
                  <c:v>0.995</c:v>
                </c:pt>
                <c:pt idx="22">
                  <c:v>0.999</c:v>
                </c:pt>
                <c:pt idx="23">
                  <c:v>0.99999000000000005</c:v>
                </c:pt>
                <c:pt idx="24">
                  <c:v>0.99999899999999997</c:v>
                </c:pt>
              </c:numCache>
            </c:numRef>
          </c:xVal>
          <c:yVal>
            <c:numRef>
              <c:f>NL_LIC_Model!$F$588:$F$612</c:f>
              <c:numCache>
                <c:formatCode>_-* #,##0.00_-;\-* #,##0.00_-;_-* "-"??_-;_-@_-</c:formatCode>
                <c:ptCount val="25"/>
                <c:pt idx="0">
                  <c:v>29146.942379050888</c:v>
                </c:pt>
                <c:pt idx="1">
                  <c:v>99358.335284932051</c:v>
                </c:pt>
                <c:pt idx="2">
                  <c:v>268178.70502121333</c:v>
                </c:pt>
                <c:pt idx="3">
                  <c:v>342108.02660773555</c:v>
                </c:pt>
                <c:pt idx="4">
                  <c:v>377963.1688562549</c:v>
                </c:pt>
                <c:pt idx="5">
                  <c:v>430619.37858505209</c:v>
                </c:pt>
                <c:pt idx="6">
                  <c:v>475906.62388262409</c:v>
                </c:pt>
                <c:pt idx="7">
                  <c:v>528119.91733941366</c:v>
                </c:pt>
                <c:pt idx="8">
                  <c:v>591346.12485067686</c:v>
                </c:pt>
                <c:pt idx="9">
                  <c:v>615366.04137311596</c:v>
                </c:pt>
                <c:pt idx="10">
                  <c:v>636936.66877699527</c:v>
                </c:pt>
                <c:pt idx="11">
                  <c:v>675892.10756986507</c:v>
                </c:pt>
                <c:pt idx="12">
                  <c:v>712302.81933745556</c:v>
                </c:pt>
                <c:pt idx="13">
                  <c:v>748713.53110504604</c:v>
                </c:pt>
                <c:pt idx="14">
                  <c:v>787668.96989791584</c:v>
                </c:pt>
                <c:pt idx="15">
                  <c:v>809239.59730179515</c:v>
                </c:pt>
                <c:pt idx="16">
                  <c:v>833259.51382423437</c:v>
                </c:pt>
                <c:pt idx="17">
                  <c:v>896485.72133549745</c:v>
                </c:pt>
                <c:pt idx="18">
                  <c:v>948699.01479228702</c:v>
                </c:pt>
                <c:pt idx="19">
                  <c:v>993986.26008985902</c:v>
                </c:pt>
                <c:pt idx="20">
                  <c:v>1046642.4698186562</c:v>
                </c:pt>
                <c:pt idx="21">
                  <c:v>1082497.6120671756</c:v>
                </c:pt>
                <c:pt idx="22">
                  <c:v>1156426.9336536978</c:v>
                </c:pt>
                <c:pt idx="23">
                  <c:v>1325247.3033901248</c:v>
                </c:pt>
                <c:pt idx="24">
                  <c:v>1395458.6962950253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D4-47C3-975F-DBB1892EC825}"/>
            </c:ext>
          </c:extLst>
        </c:ser>
        <c:ser>
          <c:idx val="2"/>
          <c:order val="2"/>
          <c:tx>
            <c:strRef>
              <c:f>NL_LIC_Model!$G$587</c:f>
              <c:strCache>
                <c:ptCount val="1"/>
                <c:pt idx="0">
                  <c:v>Scen3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NL_LIC_Model!$D$588:$D$612</c:f>
              <c:numCache>
                <c:formatCode>General</c:formatCode>
                <c:ptCount val="25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0.9</c:v>
                </c:pt>
                <c:pt idx="18">
                  <c:v>0.95</c:v>
                </c:pt>
                <c:pt idx="19">
                  <c:v>0.97499999999999998</c:v>
                </c:pt>
                <c:pt idx="20">
                  <c:v>0.99</c:v>
                </c:pt>
                <c:pt idx="21">
                  <c:v>0.995</c:v>
                </c:pt>
                <c:pt idx="22">
                  <c:v>0.999</c:v>
                </c:pt>
                <c:pt idx="23">
                  <c:v>0.99999000000000005</c:v>
                </c:pt>
                <c:pt idx="24">
                  <c:v>0.99999899999999997</c:v>
                </c:pt>
              </c:numCache>
            </c:numRef>
          </c:xVal>
          <c:yVal>
            <c:numRef>
              <c:f>NL_LIC_Model!$G$588:$G$612</c:f>
              <c:numCache>
                <c:formatCode>_-* #,##0.00_-;\-* #,##0.00_-;_-* "-"??_-;_-@_-</c:formatCode>
                <c:ptCount val="25"/>
                <c:pt idx="0">
                  <c:v>-13825.695274591912</c:v>
                </c:pt>
                <c:pt idx="1">
                  <c:v>76262.122944558156</c:v>
                </c:pt>
                <c:pt idx="2">
                  <c:v>292874.5294364664</c:v>
                </c:pt>
                <c:pt idx="3">
                  <c:v>387732.79970436502</c:v>
                </c:pt>
                <c:pt idx="4">
                  <c:v>433738.31823091471</c:v>
                </c:pt>
                <c:pt idx="5">
                  <c:v>501301.18593411305</c:v>
                </c:pt>
                <c:pt idx="6">
                  <c:v>559408.97945820331</c:v>
                </c:pt>
                <c:pt idx="7">
                  <c:v>626403.54394240107</c:v>
                </c:pt>
                <c:pt idx="8">
                  <c:v>707528.71256847214</c:v>
                </c:pt>
                <c:pt idx="9">
                  <c:v>738348.52376654057</c:v>
                </c:pt>
                <c:pt idx="10">
                  <c:v>766025.66674871487</c:v>
                </c:pt>
                <c:pt idx="11">
                  <c:v>816009.15722473583</c:v>
                </c:pt>
                <c:pt idx="12">
                  <c:v>862727.52367767948</c:v>
                </c:pt>
                <c:pt idx="13">
                  <c:v>909445.89013062313</c:v>
                </c:pt>
                <c:pt idx="14">
                  <c:v>959429.38060664409</c:v>
                </c:pt>
                <c:pt idx="15">
                  <c:v>987106.52358881838</c:v>
                </c:pt>
                <c:pt idx="16">
                  <c:v>1017926.3347868869</c:v>
                </c:pt>
                <c:pt idx="17">
                  <c:v>1099051.5034129578</c:v>
                </c:pt>
                <c:pt idx="18">
                  <c:v>1166046.0678971556</c:v>
                </c:pt>
                <c:pt idx="19">
                  <c:v>1224153.8614212458</c:v>
                </c:pt>
                <c:pt idx="20">
                  <c:v>1291716.7291244443</c:v>
                </c:pt>
                <c:pt idx="21">
                  <c:v>1337722.247650994</c:v>
                </c:pt>
                <c:pt idx="22">
                  <c:v>1432580.5179188927</c:v>
                </c:pt>
                <c:pt idx="23">
                  <c:v>1649192.9244109876</c:v>
                </c:pt>
                <c:pt idx="24">
                  <c:v>1739280.7426288796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BD4-47C3-975F-DBB1892EC825}"/>
            </c:ext>
          </c:extLst>
        </c:ser>
        <c:ser>
          <c:idx val="3"/>
          <c:order val="3"/>
          <c:tx>
            <c:strRef>
              <c:f>NL_LIC_Model!$H$587</c:f>
              <c:strCache>
                <c:ptCount val="1"/>
                <c:pt idx="0">
                  <c:v>Scen4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NL_LIC_Model!$D$588:$D$612</c:f>
              <c:numCache>
                <c:formatCode>General</c:formatCode>
                <c:ptCount val="25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0.9</c:v>
                </c:pt>
                <c:pt idx="18">
                  <c:v>0.95</c:v>
                </c:pt>
                <c:pt idx="19">
                  <c:v>0.97499999999999998</c:v>
                </c:pt>
                <c:pt idx="20">
                  <c:v>0.99</c:v>
                </c:pt>
                <c:pt idx="21">
                  <c:v>0.995</c:v>
                </c:pt>
                <c:pt idx="22">
                  <c:v>0.999</c:v>
                </c:pt>
                <c:pt idx="23">
                  <c:v>0.99999000000000005</c:v>
                </c:pt>
                <c:pt idx="24">
                  <c:v>0.99999899999999997</c:v>
                </c:pt>
              </c:numCache>
            </c:numRef>
          </c:xVal>
          <c:yVal>
            <c:numRef>
              <c:f>NL_LIC_Model!$H$588:$H$612</c:f>
              <c:numCache>
                <c:formatCode>_-* #,##0.00_-;\-* #,##0.00_-;_-* "-"??_-;_-@_-</c:formatCode>
                <c:ptCount val="25"/>
                <c:pt idx="0">
                  <c:v>-96391.221175646991</c:v>
                </c:pt>
                <c:pt idx="1">
                  <c:v>-15519.414928183076</c:v>
                </c:pt>
                <c:pt idx="2">
                  <c:v>178933.47465113952</c:v>
                </c:pt>
                <c:pt idx="3">
                  <c:v>264087.71421118203</c:v>
                </c:pt>
                <c:pt idx="4">
                  <c:v>305386.85380786448</c:v>
                </c:pt>
                <c:pt idx="5">
                  <c:v>366038.019020062</c:v>
                </c:pt>
                <c:pt idx="6">
                  <c:v>418201.36709800374</c:v>
                </c:pt>
                <c:pt idx="7">
                  <c:v>478342.36668819643</c:v>
                </c:pt>
                <c:pt idx="8">
                  <c:v>551168.40519831574</c:v>
                </c:pt>
                <c:pt idx="9">
                  <c:v>578835.34007435408</c:v>
                </c:pt>
                <c:pt idx="10">
                  <c:v>603681.10267560615</c:v>
                </c:pt>
                <c:pt idx="11">
                  <c:v>648551.26644753176</c:v>
                </c:pt>
                <c:pt idx="12">
                  <c:v>690490.32940485107</c:v>
                </c:pt>
                <c:pt idx="13">
                  <c:v>732429.39236217039</c:v>
                </c:pt>
                <c:pt idx="14">
                  <c:v>777299.556134096</c:v>
                </c:pt>
                <c:pt idx="15">
                  <c:v>802145.31873534806</c:v>
                </c:pt>
                <c:pt idx="16">
                  <c:v>829812.2536113864</c:v>
                </c:pt>
                <c:pt idx="17">
                  <c:v>902638.29212150571</c:v>
                </c:pt>
                <c:pt idx="18">
                  <c:v>962779.2917116984</c:v>
                </c:pt>
                <c:pt idx="19">
                  <c:v>1014942.6397896402</c:v>
                </c:pt>
                <c:pt idx="20">
                  <c:v>1075593.8050018377</c:v>
                </c:pt>
                <c:pt idx="21">
                  <c:v>1116892.9445985202</c:v>
                </c:pt>
                <c:pt idx="22">
                  <c:v>1202047.1841585627</c:v>
                </c:pt>
                <c:pt idx="23">
                  <c:v>1396500.073738053</c:v>
                </c:pt>
                <c:pt idx="24">
                  <c:v>1477371.8799843874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BD4-47C3-975F-DBB1892EC825}"/>
            </c:ext>
          </c:extLst>
        </c:ser>
        <c:ser>
          <c:idx val="4"/>
          <c:order val="4"/>
          <c:tx>
            <c:strRef>
              <c:f>NL_LIC_Model!$I$587</c:f>
              <c:strCache>
                <c:ptCount val="1"/>
                <c:pt idx="0">
                  <c:v>Scen5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NL_LIC_Model!$D$588:$D$612</c:f>
              <c:numCache>
                <c:formatCode>General</c:formatCode>
                <c:ptCount val="25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0.9</c:v>
                </c:pt>
                <c:pt idx="18">
                  <c:v>0.95</c:v>
                </c:pt>
                <c:pt idx="19">
                  <c:v>0.97499999999999998</c:v>
                </c:pt>
                <c:pt idx="20">
                  <c:v>0.99</c:v>
                </c:pt>
                <c:pt idx="21">
                  <c:v>0.995</c:v>
                </c:pt>
                <c:pt idx="22">
                  <c:v>0.999</c:v>
                </c:pt>
                <c:pt idx="23">
                  <c:v>0.99999000000000005</c:v>
                </c:pt>
                <c:pt idx="24">
                  <c:v>0.99999899999999997</c:v>
                </c:pt>
              </c:numCache>
            </c:numRef>
          </c:xVal>
          <c:yVal>
            <c:numRef>
              <c:f>NL_LIC_Model!$I$588:$I$612</c:f>
              <c:numCache>
                <c:formatCode>_-* #,##0.00_-;\-* #,##0.00_-;_-* "-"??_-;_-@_-</c:formatCode>
                <c:ptCount val="25"/>
                <c:pt idx="0">
                  <c:v>129644.14388263959</c:v>
                </c:pt>
                <c:pt idx="1">
                  <c:v>197741.13705182425</c:v>
                </c:pt>
                <c:pt idx="2">
                  <c:v>361477.52069203282</c:v>
                </c:pt>
                <c:pt idx="3">
                  <c:v>433180.47798599309</c:v>
                </c:pt>
                <c:pt idx="4">
                  <c:v>467955.85098066618</c:v>
                </c:pt>
                <c:pt idx="5">
                  <c:v>519026.33122343465</c:v>
                </c:pt>
                <c:pt idx="6">
                  <c:v>562949.76168170758</c:v>
                </c:pt>
                <c:pt idx="7">
                  <c:v>613590.66397279163</c:v>
                </c:pt>
                <c:pt idx="8">
                  <c:v>674912.82897782873</c:v>
                </c:pt>
                <c:pt idx="9">
                  <c:v>698209.39131131745</c:v>
                </c:pt>
                <c:pt idx="10">
                  <c:v>719130.4242973181</c:v>
                </c:pt>
                <c:pt idx="11">
                  <c:v>756912.72912834003</c:v>
                </c:pt>
                <c:pt idx="12">
                  <c:v>792226.94079547632</c:v>
                </c:pt>
                <c:pt idx="13">
                  <c:v>827541.1524626126</c:v>
                </c:pt>
                <c:pt idx="14">
                  <c:v>865323.45729363454</c:v>
                </c:pt>
                <c:pt idx="15">
                  <c:v>886244.49027963518</c:v>
                </c:pt>
                <c:pt idx="16">
                  <c:v>909541.0526131239</c:v>
                </c:pt>
                <c:pt idx="17">
                  <c:v>970863.217618161</c:v>
                </c:pt>
                <c:pt idx="18">
                  <c:v>1021504.1199092451</c:v>
                </c:pt>
                <c:pt idx="19">
                  <c:v>1065427.5503675179</c:v>
                </c:pt>
                <c:pt idx="20">
                  <c:v>1116498.0306102864</c:v>
                </c:pt>
                <c:pt idx="21">
                  <c:v>1151273.4036049596</c:v>
                </c:pt>
                <c:pt idx="22">
                  <c:v>1222976.3608989199</c:v>
                </c:pt>
                <c:pt idx="23">
                  <c:v>1386712.7445392697</c:v>
                </c:pt>
                <c:pt idx="24">
                  <c:v>1454809.7377075031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BD4-47C3-975F-DBB1892EC825}"/>
            </c:ext>
          </c:extLst>
        </c:ser>
        <c:ser>
          <c:idx val="5"/>
          <c:order val="5"/>
          <c:tx>
            <c:strRef>
              <c:f>NL_LIC_Model!$J$587</c:f>
              <c:strCache>
                <c:ptCount val="1"/>
                <c:pt idx="0">
                  <c:v>Scen6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NL_LIC_Model!$D$588:$D$612</c:f>
              <c:numCache>
                <c:formatCode>General</c:formatCode>
                <c:ptCount val="25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0.9</c:v>
                </c:pt>
                <c:pt idx="18">
                  <c:v>0.95</c:v>
                </c:pt>
                <c:pt idx="19">
                  <c:v>0.97499999999999998</c:v>
                </c:pt>
                <c:pt idx="20">
                  <c:v>0.99</c:v>
                </c:pt>
                <c:pt idx="21">
                  <c:v>0.995</c:v>
                </c:pt>
                <c:pt idx="22">
                  <c:v>0.999</c:v>
                </c:pt>
                <c:pt idx="23">
                  <c:v>0.99999000000000005</c:v>
                </c:pt>
                <c:pt idx="24">
                  <c:v>0.99999899999999997</c:v>
                </c:pt>
              </c:numCache>
              <c:extLst xmlns:c15="http://schemas.microsoft.com/office/drawing/2012/chart"/>
            </c:numRef>
          </c:xVal>
          <c:yVal>
            <c:numRef>
              <c:f>NL_LIC_Model!$J$588:$J$612</c:f>
              <c:numCache>
                <c:formatCode>_-* #,##0.00_-;\-* #,##0.00_-;_-* "-"??_-;_-@_-</c:formatCode>
                <c:ptCount val="25"/>
                <c:pt idx="0">
                  <c:v>144229.47886454</c:v>
                </c:pt>
                <c:pt idx="1">
                  <c:v>207502.06793308863</c:v>
                </c:pt>
                <c:pt idx="2">
                  <c:v>359638.37286358705</c:v>
                </c:pt>
                <c:pt idx="3">
                  <c:v>426261.45768304204</c:v>
                </c:pt>
                <c:pt idx="4">
                  <c:v>458573.13229297398</c:v>
                </c:pt>
                <c:pt idx="5">
                  <c:v>506025.46990068472</c:v>
                </c:pt>
                <c:pt idx="6">
                  <c:v>546837.09808759415</c:v>
                </c:pt>
                <c:pt idx="7">
                  <c:v>593890.29165171529</c:v>
                </c:pt>
                <c:pt idx="8">
                  <c:v>650868.02248217491</c:v>
                </c:pt>
                <c:pt idx="9">
                  <c:v>672514.11501337471</c:v>
                </c:pt>
                <c:pt idx="10">
                  <c:v>691952.97510700638</c:v>
                </c:pt>
                <c:pt idx="11">
                  <c:v>727058.55226070771</c:v>
                </c:pt>
                <c:pt idx="12">
                  <c:v>759870.89094272733</c:v>
                </c:pt>
                <c:pt idx="13">
                  <c:v>792683.22962474695</c:v>
                </c:pt>
                <c:pt idx="14">
                  <c:v>827788.80677844828</c:v>
                </c:pt>
                <c:pt idx="15">
                  <c:v>847227.66687207995</c:v>
                </c:pt>
                <c:pt idx="16">
                  <c:v>868873.75940327987</c:v>
                </c:pt>
                <c:pt idx="17">
                  <c:v>925851.49023373937</c:v>
                </c:pt>
                <c:pt idx="18">
                  <c:v>972904.68379786052</c:v>
                </c:pt>
                <c:pt idx="19">
                  <c:v>1013716.31198477</c:v>
                </c:pt>
                <c:pt idx="20">
                  <c:v>1061168.6495924806</c:v>
                </c:pt>
                <c:pt idx="21">
                  <c:v>1093480.3242024127</c:v>
                </c:pt>
                <c:pt idx="22">
                  <c:v>1160103.4090218677</c:v>
                </c:pt>
                <c:pt idx="23">
                  <c:v>1312239.7139524973</c:v>
                </c:pt>
                <c:pt idx="24">
                  <c:v>1375512.3030201623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6-2BD4-47C3-975F-DBB1892EC825}"/>
            </c:ext>
          </c:extLst>
        </c:ser>
        <c:ser>
          <c:idx val="6"/>
          <c:order val="6"/>
          <c:tx>
            <c:strRef>
              <c:f>NL_LIC_Model!$K$587</c:f>
              <c:strCache>
                <c:ptCount val="1"/>
                <c:pt idx="0">
                  <c:v>Scen7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NL_LIC_Model!$D$588:$D$612</c:f>
              <c:numCache>
                <c:formatCode>General</c:formatCode>
                <c:ptCount val="25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0.9</c:v>
                </c:pt>
                <c:pt idx="18">
                  <c:v>0.95</c:v>
                </c:pt>
                <c:pt idx="19">
                  <c:v>0.97499999999999998</c:v>
                </c:pt>
                <c:pt idx="20">
                  <c:v>0.99</c:v>
                </c:pt>
                <c:pt idx="21">
                  <c:v>0.995</c:v>
                </c:pt>
                <c:pt idx="22">
                  <c:v>0.999</c:v>
                </c:pt>
                <c:pt idx="23">
                  <c:v>0.99999000000000005</c:v>
                </c:pt>
                <c:pt idx="24">
                  <c:v>0.99999899999999997</c:v>
                </c:pt>
              </c:numCache>
              <c:extLst xmlns:c15="http://schemas.microsoft.com/office/drawing/2012/chart"/>
            </c:numRef>
          </c:xVal>
          <c:yVal>
            <c:numRef>
              <c:f>NL_LIC_Model!$K$588:$K$612</c:f>
              <c:numCache>
                <c:formatCode>_-* #,##0.00_-;\-* #,##0.00_-;_-* "-"??_-;_-@_-</c:formatCode>
                <c:ptCount val="25"/>
                <c:pt idx="0">
                  <c:v>-13901.058523460641</c:v>
                </c:pt>
                <c:pt idx="1">
                  <c:v>65315.159061842365</c:v>
                </c:pt>
                <c:pt idx="2">
                  <c:v>255787.2546630156</c:v>
                </c:pt>
                <c:pt idx="3">
                  <c:v>339198.23658987071</c:v>
                </c:pt>
                <c:pt idx="4">
                  <c:v>379651.90988073027</c:v>
                </c:pt>
                <c:pt idx="5">
                  <c:v>439061.43865457608</c:v>
                </c:pt>
                <c:pt idx="6">
                  <c:v>490156.91089710081</c:v>
                </c:pt>
                <c:pt idx="7">
                  <c:v>549066.71803997911</c:v>
                </c:pt>
                <c:pt idx="8">
                  <c:v>620401.87895922933</c:v>
                </c:pt>
                <c:pt idx="9">
                  <c:v>647502.42282926792</c:v>
                </c:pt>
                <c:pt idx="10">
                  <c:v>671839.54880208231</c:v>
                </c:pt>
                <c:pt idx="11">
                  <c:v>715791.14109827275</c:v>
                </c:pt>
                <c:pt idx="12">
                  <c:v>756871.63738872018</c:v>
                </c:pt>
                <c:pt idx="13">
                  <c:v>797952.1336791676</c:v>
                </c:pt>
                <c:pt idx="14">
                  <c:v>841903.72597535804</c:v>
                </c:pt>
                <c:pt idx="15">
                  <c:v>866240.85194817244</c:v>
                </c:pt>
                <c:pt idx="16">
                  <c:v>893341.39581821114</c:v>
                </c:pt>
                <c:pt idx="17">
                  <c:v>964676.55673746124</c:v>
                </c:pt>
                <c:pt idx="18">
                  <c:v>1023586.3638803395</c:v>
                </c:pt>
                <c:pt idx="19">
                  <c:v>1074681.8361228644</c:v>
                </c:pt>
                <c:pt idx="20">
                  <c:v>1134091.36489671</c:v>
                </c:pt>
                <c:pt idx="21">
                  <c:v>1174545.0381875697</c:v>
                </c:pt>
                <c:pt idx="22">
                  <c:v>1257956.0201144246</c:v>
                </c:pt>
                <c:pt idx="23">
                  <c:v>1448428.1157157626</c:v>
                </c:pt>
                <c:pt idx="24">
                  <c:v>1527644.3332999591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2BD4-47C3-975F-DBB1892EC825}"/>
            </c:ext>
          </c:extLst>
        </c:ser>
        <c:ser>
          <c:idx val="7"/>
          <c:order val="7"/>
          <c:tx>
            <c:strRef>
              <c:f>NL_LIC_Model!$L$587</c:f>
              <c:strCache>
                <c:ptCount val="1"/>
                <c:pt idx="0">
                  <c:v>Scen8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NL_LIC_Model!$D$588:$D$612</c:f>
              <c:numCache>
                <c:formatCode>General</c:formatCode>
                <c:ptCount val="25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0.9</c:v>
                </c:pt>
                <c:pt idx="18">
                  <c:v>0.95</c:v>
                </c:pt>
                <c:pt idx="19">
                  <c:v>0.97499999999999998</c:v>
                </c:pt>
                <c:pt idx="20">
                  <c:v>0.99</c:v>
                </c:pt>
                <c:pt idx="21">
                  <c:v>0.995</c:v>
                </c:pt>
                <c:pt idx="22">
                  <c:v>0.999</c:v>
                </c:pt>
                <c:pt idx="23">
                  <c:v>0.99999000000000005</c:v>
                </c:pt>
                <c:pt idx="24">
                  <c:v>0.99999899999999997</c:v>
                </c:pt>
              </c:numCache>
              <c:extLst xmlns:c15="http://schemas.microsoft.com/office/drawing/2012/chart"/>
            </c:numRef>
          </c:xVal>
          <c:yVal>
            <c:numRef>
              <c:f>NL_LIC_Model!$L$588:$L$612</c:f>
              <c:numCache>
                <c:formatCode>_-* #,##0.00_-;\-* #,##0.00_-;_-* "-"??_-;_-@_-</c:formatCode>
                <c:ptCount val="25"/>
                <c:pt idx="0">
                  <c:v>130527.77653646492</c:v>
                </c:pt>
                <c:pt idx="1">
                  <c:v>188648.40708536271</c:v>
                </c:pt>
                <c:pt idx="2">
                  <c:v>328397.04234921094</c:v>
                </c:pt>
                <c:pt idx="3">
                  <c:v>389595.35517033428</c:v>
                </c:pt>
                <c:pt idx="4">
                  <c:v>419276.05782635306</c:v>
                </c:pt>
                <c:pt idx="5">
                  <c:v>462864.59787789721</c:v>
                </c:pt>
                <c:pt idx="6">
                  <c:v>500353.14700903138</c:v>
                </c:pt>
                <c:pt idx="7">
                  <c:v>543575.04324474977</c:v>
                </c:pt>
                <c:pt idx="8">
                  <c:v>595913.37318923743</c:v>
                </c:pt>
                <c:pt idx="9">
                  <c:v>615796.93675686908</c:v>
                </c:pt>
                <c:pt idx="10">
                  <c:v>633652.99136796885</c:v>
                </c:pt>
                <c:pt idx="11">
                  <c:v>665900.10358500818</c:v>
                </c:pt>
                <c:pt idx="12">
                  <c:v>696040.70383635676</c:v>
                </c:pt>
                <c:pt idx="13">
                  <c:v>726181.30408770533</c:v>
                </c:pt>
                <c:pt idx="14">
                  <c:v>758428.41630474466</c:v>
                </c:pt>
                <c:pt idx="15">
                  <c:v>776284.47091584443</c:v>
                </c:pt>
                <c:pt idx="16">
                  <c:v>796168.03448347608</c:v>
                </c:pt>
                <c:pt idx="17">
                  <c:v>848506.36442796374</c:v>
                </c:pt>
                <c:pt idx="18">
                  <c:v>891728.26066368213</c:v>
                </c:pt>
                <c:pt idx="19">
                  <c:v>929216.8097948163</c:v>
                </c:pt>
                <c:pt idx="20">
                  <c:v>972805.34984636051</c:v>
                </c:pt>
                <c:pt idx="21">
                  <c:v>1002486.0525023793</c:v>
                </c:pt>
                <c:pt idx="22">
                  <c:v>1063684.3653235026</c:v>
                </c:pt>
                <c:pt idx="23">
                  <c:v>1203433.0005874715</c:v>
                </c:pt>
                <c:pt idx="24">
                  <c:v>1261553.6311355573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2BD4-47C3-975F-DBB1892EC825}"/>
            </c:ext>
          </c:extLst>
        </c:ser>
        <c:ser>
          <c:idx val="8"/>
          <c:order val="8"/>
          <c:tx>
            <c:strRef>
              <c:f>NL_LIC_Model!$M$587</c:f>
              <c:strCache>
                <c:ptCount val="1"/>
                <c:pt idx="0">
                  <c:v>Scen9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NL_LIC_Model!$D$588:$D$612</c:f>
              <c:numCache>
                <c:formatCode>General</c:formatCode>
                <c:ptCount val="25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0.9</c:v>
                </c:pt>
                <c:pt idx="18">
                  <c:v>0.95</c:v>
                </c:pt>
                <c:pt idx="19">
                  <c:v>0.97499999999999998</c:v>
                </c:pt>
                <c:pt idx="20">
                  <c:v>0.99</c:v>
                </c:pt>
                <c:pt idx="21">
                  <c:v>0.995</c:v>
                </c:pt>
                <c:pt idx="22">
                  <c:v>0.999</c:v>
                </c:pt>
                <c:pt idx="23">
                  <c:v>0.99999000000000005</c:v>
                </c:pt>
                <c:pt idx="24">
                  <c:v>0.99999899999999997</c:v>
                </c:pt>
              </c:numCache>
              <c:extLst xmlns:c15="http://schemas.microsoft.com/office/drawing/2012/chart"/>
            </c:numRef>
          </c:xVal>
          <c:yVal>
            <c:numRef>
              <c:f>NL_LIC_Model!$M$588:$M$612</c:f>
              <c:numCache>
                <c:formatCode>_-* #,##0.00_-;\-* #,##0.00_-;_-* "-"??_-;_-@_-</c:formatCode>
                <c:ptCount val="25"/>
                <c:pt idx="0">
                  <c:v>2590.3635861963267</c:v>
                </c:pt>
                <c:pt idx="1">
                  <c:v>82291.526803515386</c:v>
                </c:pt>
                <c:pt idx="2">
                  <c:v>273929.6539774948</c:v>
                </c:pt>
                <c:pt idx="3">
                  <c:v>357851.26103365555</c:v>
                </c:pt>
                <c:pt idx="4">
                  <c:v>398552.58351503959</c:v>
                </c:pt>
                <c:pt idx="5">
                  <c:v>458325.80538554187</c:v>
                </c:pt>
                <c:pt idx="6">
                  <c:v>509734.07375536376</c:v>
                </c:pt>
                <c:pt idx="7">
                  <c:v>569004.51480033528</c:v>
                </c:pt>
                <c:pt idx="8">
                  <c:v>640776.37511967611</c:v>
                </c:pt>
                <c:pt idx="9">
                  <c:v>668042.82302774698</c:v>
                </c:pt>
                <c:pt idx="10">
                  <c:v>692528.93595419405</c:v>
                </c:pt>
                <c:pt idx="11">
                  <c:v>736749.59099225595</c:v>
                </c:pt>
                <c:pt idx="12">
                  <c:v>778081.57375661458</c:v>
                </c:pt>
                <c:pt idx="13">
                  <c:v>819413.55652097322</c:v>
                </c:pt>
                <c:pt idx="14">
                  <c:v>863634.21155903512</c:v>
                </c:pt>
                <c:pt idx="15">
                  <c:v>888120.32448548218</c:v>
                </c:pt>
                <c:pt idx="16">
                  <c:v>915386.77239355305</c:v>
                </c:pt>
                <c:pt idx="17">
                  <c:v>987158.63271289389</c:v>
                </c:pt>
                <c:pt idx="18">
                  <c:v>1046429.0737578655</c:v>
                </c:pt>
                <c:pt idx="19">
                  <c:v>1097837.3421276873</c:v>
                </c:pt>
                <c:pt idx="20">
                  <c:v>1157610.5639981895</c:v>
                </c:pt>
                <c:pt idx="21">
                  <c:v>1198311.8864795736</c:v>
                </c:pt>
                <c:pt idx="22">
                  <c:v>1282233.4935357342</c:v>
                </c:pt>
                <c:pt idx="23">
                  <c:v>1473871.6207098793</c:v>
                </c:pt>
                <c:pt idx="24">
                  <c:v>1553572.7839260851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9-2BD4-47C3-975F-DBB1892EC825}"/>
            </c:ext>
          </c:extLst>
        </c:ser>
        <c:ser>
          <c:idx val="9"/>
          <c:order val="9"/>
          <c:tx>
            <c:strRef>
              <c:f>NL_LIC_Model!$N$587</c:f>
              <c:strCache>
                <c:ptCount val="1"/>
                <c:pt idx="0">
                  <c:v>Scen10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NL_LIC_Model!$D$588:$D$612</c:f>
              <c:numCache>
                <c:formatCode>General</c:formatCode>
                <c:ptCount val="25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0.9</c:v>
                </c:pt>
                <c:pt idx="18">
                  <c:v>0.95</c:v>
                </c:pt>
                <c:pt idx="19">
                  <c:v>0.97499999999999998</c:v>
                </c:pt>
                <c:pt idx="20">
                  <c:v>0.99</c:v>
                </c:pt>
                <c:pt idx="21">
                  <c:v>0.995</c:v>
                </c:pt>
                <c:pt idx="22">
                  <c:v>0.999</c:v>
                </c:pt>
                <c:pt idx="23">
                  <c:v>0.99999000000000005</c:v>
                </c:pt>
                <c:pt idx="24">
                  <c:v>0.99999899999999997</c:v>
                </c:pt>
              </c:numCache>
              <c:extLst xmlns:c15="http://schemas.microsoft.com/office/drawing/2012/chart"/>
            </c:numRef>
          </c:xVal>
          <c:yVal>
            <c:numRef>
              <c:f>NL_LIC_Model!$N$588:$N$612</c:f>
              <c:numCache>
                <c:formatCode>_-* #,##0.00_-;\-* #,##0.00_-;_-* "-"??_-;_-@_-</c:formatCode>
                <c:ptCount val="25"/>
                <c:pt idx="0">
                  <c:v>54445.071862543351</c:v>
                </c:pt>
                <c:pt idx="1">
                  <c:v>134976.07182443107</c:v>
                </c:pt>
                <c:pt idx="2">
                  <c:v>328609.50688564515</c:v>
                </c:pt>
                <c:pt idx="3">
                  <c:v>413404.89332453045</c:v>
                </c:pt>
                <c:pt idx="4">
                  <c:v>454529.99196656467</c:v>
                </c:pt>
                <c:pt idx="5">
                  <c:v>514925.56379843649</c:v>
                </c:pt>
                <c:pt idx="6">
                  <c:v>566869.08746875636</c:v>
                </c:pt>
                <c:pt idx="7">
                  <c:v>626756.64359537105</c:v>
                </c:pt>
                <c:pt idx="8">
                  <c:v>699275.78192816628</c:v>
                </c:pt>
                <c:pt idx="9">
                  <c:v>726826.12406631617</c:v>
                </c:pt>
                <c:pt idx="10">
                  <c:v>751567.18278549425</c:v>
                </c:pt>
                <c:pt idx="11">
                  <c:v>796248.25675520243</c:v>
                </c:pt>
                <c:pt idx="12">
                  <c:v>838010.58202196867</c:v>
                </c:pt>
                <c:pt idx="13">
                  <c:v>879772.90728873492</c:v>
                </c:pt>
                <c:pt idx="14">
                  <c:v>924453.98125844309</c:v>
                </c:pt>
                <c:pt idx="15">
                  <c:v>949195.03997762117</c:v>
                </c:pt>
                <c:pt idx="16">
                  <c:v>976745.38211577106</c:v>
                </c:pt>
                <c:pt idx="17">
                  <c:v>1049264.5204485664</c:v>
                </c:pt>
                <c:pt idx="18">
                  <c:v>1109152.076575181</c:v>
                </c:pt>
                <c:pt idx="19">
                  <c:v>1161095.6002455009</c:v>
                </c:pt>
                <c:pt idx="20">
                  <c:v>1221491.1720773727</c:v>
                </c:pt>
                <c:pt idx="21">
                  <c:v>1262616.2707194069</c:v>
                </c:pt>
                <c:pt idx="22">
                  <c:v>1347411.6571582921</c:v>
                </c:pt>
                <c:pt idx="23">
                  <c:v>1541045.0922196736</c:v>
                </c:pt>
                <c:pt idx="24">
                  <c:v>1621576.0921804365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A-2BD4-47C3-975F-DBB1892EC825}"/>
            </c:ext>
          </c:extLst>
        </c:ser>
        <c:ser>
          <c:idx val="10"/>
          <c:order val="10"/>
          <c:tx>
            <c:strRef>
              <c:f>NL_LIC_Model!$AD$587</c:f>
              <c:strCache>
                <c:ptCount val="1"/>
                <c:pt idx="0">
                  <c:v>RA@75th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>
              <a:glow rad="139700">
                <a:schemeClr val="accent3">
                  <a:satMod val="175000"/>
                  <a:alpha val="40000"/>
                </a:schemeClr>
              </a:glow>
            </a:effectLst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>
                <a:glow rad="139700">
                  <a:schemeClr val="accent3">
                    <a:satMod val="175000"/>
                    <a:alpha val="40000"/>
                  </a:schemeClr>
                </a:glow>
              </a:effectLst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/>
                </a:solidFill>
                <a:prstDash val="sysDash"/>
                <a:round/>
              </a:ln>
              <a:effectLst/>
            </c:spPr>
          </c:errBars>
          <c:xVal>
            <c:numRef>
              <c:f>NL_LIC_Model!$AC$588:$AC$597</c:f>
              <c:numCache>
                <c:formatCode>General</c:formatCode>
                <c:ptCount val="10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</c:numCache>
            </c:numRef>
          </c:xVal>
          <c:yVal>
            <c:numRef>
              <c:f>NL_LIC_Model!$AD$588:$AD$597</c:f>
              <c:numCache>
                <c:formatCode>_-* #,##0.00_-;\-* #,##0.00_-;_-* "-"??_-;_-@_-</c:formatCode>
                <c:ptCount val="10"/>
                <c:pt idx="0">
                  <c:v>783317.73994513997</c:v>
                </c:pt>
                <c:pt idx="1">
                  <c:v>809239.59730179515</c:v>
                </c:pt>
                <c:pt idx="2">
                  <c:v>987106.52358881838</c:v>
                </c:pt>
                <c:pt idx="3">
                  <c:v>802145.31873534806</c:v>
                </c:pt>
                <c:pt idx="4">
                  <c:v>886244.49027963518</c:v>
                </c:pt>
                <c:pt idx="5">
                  <c:v>847227.66687207995</c:v>
                </c:pt>
                <c:pt idx="6">
                  <c:v>866240.85194817244</c:v>
                </c:pt>
                <c:pt idx="7">
                  <c:v>776284.47091584443</c:v>
                </c:pt>
                <c:pt idx="8">
                  <c:v>888120.32448548218</c:v>
                </c:pt>
                <c:pt idx="9">
                  <c:v>949195.03997762117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BD4-47C3-975F-DBB1892EC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666015"/>
        <c:axId val="1125652287"/>
        <c:extLst/>
      </c:scatterChart>
      <c:valAx>
        <c:axId val="1125666015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52287"/>
        <c:crossesAt val="0"/>
        <c:crossBetween val="midCat"/>
      </c:valAx>
      <c:valAx>
        <c:axId val="112565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D9D9D9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66015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at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NL_LIC_Model!$E$482</c:f>
              <c:strCache>
                <c:ptCount val="1"/>
                <c:pt idx="0">
                  <c:v>VaR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NL_LIC_Model!$D$483:$D$509</c:f>
              <c:numCache>
                <c:formatCode>General</c:formatCode>
                <c:ptCount val="27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0.8</c:v>
                </c:pt>
                <c:pt idx="16">
                  <c:v>0.7</c:v>
                </c:pt>
                <c:pt idx="17">
                  <c:v>0.75</c:v>
                </c:pt>
                <c:pt idx="18">
                  <c:v>0.8</c:v>
                </c:pt>
                <c:pt idx="19">
                  <c:v>0.9</c:v>
                </c:pt>
                <c:pt idx="20">
                  <c:v>0.95</c:v>
                </c:pt>
                <c:pt idx="21">
                  <c:v>0.97499999999999998</c:v>
                </c:pt>
                <c:pt idx="22">
                  <c:v>0.99</c:v>
                </c:pt>
                <c:pt idx="23">
                  <c:v>0.995</c:v>
                </c:pt>
                <c:pt idx="24">
                  <c:v>0.999</c:v>
                </c:pt>
                <c:pt idx="25">
                  <c:v>0.99999000000000005</c:v>
                </c:pt>
                <c:pt idx="26">
                  <c:v>0.99999899999999997</c:v>
                </c:pt>
              </c:numCache>
            </c:numRef>
          </c:xVal>
          <c:yVal>
            <c:numRef>
              <c:f>NL_LIC_Model!$E$483:$E$509</c:f>
              <c:numCache>
                <c:formatCode>_-* #,##0.00_-;\-* #,##0.00_-;_-* "-"??_-;_-@_-</c:formatCode>
                <c:ptCount val="27"/>
                <c:pt idx="0">
                  <c:v>35785.540983849671</c:v>
                </c:pt>
                <c:pt idx="1">
                  <c:v>107159.70183609216</c:v>
                </c:pt>
                <c:pt idx="2">
                  <c:v>278775.8986667787</c:v>
                </c:pt>
                <c:pt idx="3">
                  <c:v>353929.56066130666</c:v>
                </c:pt>
                <c:pt idx="4">
                  <c:v>390378.49842353538</c:v>
                </c:pt>
                <c:pt idx="5">
                  <c:v>443906.74544308387</c:v>
                </c:pt>
                <c:pt idx="6">
                  <c:v>489943.99091913982</c:v>
                </c:pt>
                <c:pt idx="7">
                  <c:v>543021.98654879315</c:v>
                </c:pt>
                <c:pt idx="8">
                  <c:v>607295.28064275137</c:v>
                </c:pt>
                <c:pt idx="9">
                  <c:v>631712.9899998093</c:v>
                </c:pt>
                <c:pt idx="10">
                  <c:v>653640.84766348067</c:v>
                </c:pt>
                <c:pt idx="11">
                  <c:v>693241.42585168337</c:v>
                </c:pt>
                <c:pt idx="12">
                  <c:v>730255.13389659184</c:v>
                </c:pt>
                <c:pt idx="13">
                  <c:v>767268.84194150032</c:v>
                </c:pt>
                <c:pt idx="14">
                  <c:v>806869.42012970301</c:v>
                </c:pt>
                <c:pt idx="15">
                  <c:v>853214.98715043231</c:v>
                </c:pt>
                <c:pt idx="16">
                  <c:v>806869.42012970301</c:v>
                </c:pt>
                <c:pt idx="17">
                  <c:v>828797.27779337438</c:v>
                </c:pt>
                <c:pt idx="18">
                  <c:v>853214.98715043231</c:v>
                </c:pt>
                <c:pt idx="19">
                  <c:v>917488.28124439053</c:v>
                </c:pt>
                <c:pt idx="20">
                  <c:v>970566.27687404386</c:v>
                </c:pt>
                <c:pt idx="21">
                  <c:v>1016603.5223500999</c:v>
                </c:pt>
                <c:pt idx="22">
                  <c:v>1070131.7693696483</c:v>
                </c:pt>
                <c:pt idx="23">
                  <c:v>1106580.7071318771</c:v>
                </c:pt>
                <c:pt idx="24">
                  <c:v>1181734.3691264051</c:v>
                </c:pt>
                <c:pt idx="25">
                  <c:v>1353350.5659572398</c:v>
                </c:pt>
                <c:pt idx="26">
                  <c:v>1424724.7268084851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DE-48D7-8535-86767CF630CC}"/>
            </c:ext>
          </c:extLst>
        </c:ser>
        <c:ser>
          <c:idx val="1"/>
          <c:order val="1"/>
          <c:tx>
            <c:v>RA</c:v>
          </c:tx>
          <c:spPr>
            <a:ln w="19050" cap="rnd">
              <a:solidFill>
                <a:schemeClr val="accent2"/>
              </a:solidFill>
              <a:round/>
            </a:ln>
            <a:effectLst>
              <a:glow rad="139700">
                <a:schemeClr val="accent2">
                  <a:satMod val="175000"/>
                  <a:alpha val="40000"/>
                </a:schemeClr>
              </a:glow>
            </a:effectLst>
          </c:spPr>
          <c:marker>
            <c:symbol val="circle"/>
            <c:size val="7"/>
            <c:spPr>
              <a:solidFill>
                <a:schemeClr val="accent2">
                  <a:alpha val="50000"/>
                </a:schemeClr>
              </a:solidFill>
              <a:ln w="9525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6.4062785892203308E-2"/>
                  <c:y val="-6.93674005035085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B6-4C88-B611-F567159E93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x"/>
            <c:errBarType val="both"/>
            <c:errValType val="percentage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9050" cap="flat" cmpd="sng" algn="ctr">
                <a:solidFill>
                  <a:schemeClr val="accent2"/>
                </a:solidFill>
                <a:prstDash val="sysDot"/>
                <a:round/>
              </a:ln>
              <a:effectLst/>
            </c:spPr>
          </c:errBars>
          <c:xVal>
            <c:numRef>
              <c:f>NL_LIC_Model!$D$500</c:f>
              <c:numCache>
                <c:formatCode>General</c:formatCode>
                <c:ptCount val="1"/>
                <c:pt idx="0">
                  <c:v>0.75</c:v>
                </c:pt>
              </c:numCache>
            </c:numRef>
          </c:xVal>
          <c:yVal>
            <c:numRef>
              <c:f>NL_LIC_Model!$E$500</c:f>
              <c:numCache>
                <c:formatCode>_-* #,##0.00_-;\-* #,##0.00_-;_-* "-"??_-;_-@_-</c:formatCode>
                <c:ptCount val="1"/>
                <c:pt idx="0">
                  <c:v>828797.27779337438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DE-48D7-8535-86767CF63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666015"/>
        <c:axId val="1125652287"/>
      </c:scatterChart>
      <c:valAx>
        <c:axId val="1125666015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52287"/>
        <c:crosses val="autoZero"/>
        <c:crossBetween val="midCat"/>
      </c:valAx>
      <c:valAx>
        <c:axId val="112565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6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NL_LIC_Model!$C$237</c:f>
          <c:strCache>
            <c:ptCount val="1"/>
            <c:pt idx="0">
              <c:v>Development Factors (Post-Outlier)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NL_LIC_Model!$D$239</c:f>
              <c:strCache>
                <c:ptCount val="1"/>
                <c:pt idx="0">
                  <c:v>Grp1_BCL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NL_LIC_Model!$E$239:$N$239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NL_LIC_Model!$E$238:$N$238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478-4E6D-9235-C4BF7D859CC0}"/>
            </c:ext>
          </c:extLst>
        </c:ser>
        <c:ser>
          <c:idx val="1"/>
          <c:order val="1"/>
          <c:tx>
            <c:strRef>
              <c:f>NL_LIC_Model!$D$240</c:f>
              <c:strCache>
                <c:ptCount val="1"/>
                <c:pt idx="0">
                  <c:v>Grp1_Link_Ratio_Av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NL_LIC_Model!$E$240:$N$240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NL_LIC_Model!$E$238:$N$238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478-4E6D-9235-C4BF7D859CC0}"/>
            </c:ext>
          </c:extLst>
        </c:ser>
        <c:ser>
          <c:idx val="2"/>
          <c:order val="2"/>
          <c:tx>
            <c:strRef>
              <c:f>NL_LIC_Model!$D$241</c:f>
              <c:strCache>
                <c:ptCount val="1"/>
                <c:pt idx="0">
                  <c:v>Grp1_Link_Ratio_Weighted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NL_LIC_Model!$E$241:$N$241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NL_LIC_Model!$E$238:$N$238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478-4E6D-9235-C4BF7D859CC0}"/>
            </c:ext>
          </c:extLst>
        </c:ser>
        <c:ser>
          <c:idx val="3"/>
          <c:order val="3"/>
          <c:tx>
            <c:strRef>
              <c:f>NL_LIC_Model!$D$242</c:f>
              <c:strCache>
                <c:ptCount val="1"/>
                <c:pt idx="0">
                  <c:v>Grp1_Link_Ratio_Worst_Case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NL_LIC_Model!$E$242:$N$242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NL_LIC_Model!$E$238:$N$238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478-4E6D-9235-C4BF7D859CC0}"/>
            </c:ext>
          </c:extLst>
        </c:ser>
        <c:ser>
          <c:idx val="4"/>
          <c:order val="4"/>
          <c:tx>
            <c:strRef>
              <c:f>NL_LIC_Model!$D$243</c:f>
              <c:strCache>
                <c:ptCount val="1"/>
                <c:pt idx="0">
                  <c:v>Grp1_Grossing_Up_Std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NL_LIC_Model!$E$243:$N$243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NL_LIC_Model!$E$238:$N$238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478-4E6D-9235-C4BF7D859CC0}"/>
            </c:ext>
          </c:extLst>
        </c:ser>
        <c:ser>
          <c:idx val="5"/>
          <c:order val="5"/>
          <c:tx>
            <c:strRef>
              <c:f>NL_LIC_Model!$D$244</c:f>
              <c:strCache>
                <c:ptCount val="1"/>
                <c:pt idx="0">
                  <c:v>Grp1_Grossing_Up_Av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NL_LIC_Model!$E$244:$N$244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NL_LIC_Model!$E$238:$N$238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478-4E6D-9235-C4BF7D859CC0}"/>
            </c:ext>
          </c:extLst>
        </c:ser>
        <c:ser>
          <c:idx val="6"/>
          <c:order val="6"/>
          <c:tx>
            <c:strRef>
              <c:f>NL_LIC_Model!$D$245</c:f>
              <c:strCache>
                <c:ptCount val="1"/>
                <c:pt idx="0">
                  <c:v>Grp1_Grossing_Up_Worst_Case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NL_LIC_Model!$E$245:$N$245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NL_LIC_Model!$E$238:$N$238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478-4E6D-9235-C4BF7D859CC0}"/>
            </c:ext>
          </c:extLst>
        </c:ser>
        <c:ser>
          <c:idx val="7"/>
          <c:order val="7"/>
          <c:tx>
            <c:strRef>
              <c:f>NL_LIC_Model!$D$246</c:f>
              <c:strCache>
                <c:ptCount val="1"/>
                <c:pt idx="0">
                  <c:v>Grp1_BornhuetterFerguson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NL_LIC_Model!$E$246:$N$246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NL_LIC_Model!$E$238:$N$238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478-4E6D-9235-C4BF7D859CC0}"/>
            </c:ext>
          </c:extLst>
        </c:ser>
        <c:ser>
          <c:idx val="8"/>
          <c:order val="8"/>
          <c:tx>
            <c:strRef>
              <c:f>NL_LIC_Model!$D$247</c:f>
              <c:strCache>
                <c:ptCount val="1"/>
                <c:pt idx="0">
                  <c:v>Grp1_Cape_Cod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NL_LIC_Model!$E$247:$N$247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NL_LIC_Model!$E$238:$N$238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478-4E6D-9235-C4BF7D859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NL_LIC_Model!$C$145</c:f>
          <c:strCache>
            <c:ptCount val="1"/>
            <c:pt idx="0">
              <c:v>Development Factors (Pre-Outlier)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NL_LIC_Model!$D$147</c:f>
              <c:strCache>
                <c:ptCount val="1"/>
                <c:pt idx="0">
                  <c:v>Grp1_BCL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NL_LIC_Model!$E$147:$N$147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NL_LIC_Model!$E$146:$N$146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C29-4D4D-A96E-6B8CE8253118}"/>
            </c:ext>
          </c:extLst>
        </c:ser>
        <c:ser>
          <c:idx val="1"/>
          <c:order val="1"/>
          <c:tx>
            <c:strRef>
              <c:f>NL_LIC_Model!$D$148</c:f>
              <c:strCache>
                <c:ptCount val="1"/>
                <c:pt idx="0">
                  <c:v>Grp1_Link_Ratio_Av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NL_LIC_Model!$E$148:$N$148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NL_LIC_Model!$E$146:$N$146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C29-4D4D-A96E-6B8CE8253118}"/>
            </c:ext>
          </c:extLst>
        </c:ser>
        <c:ser>
          <c:idx val="2"/>
          <c:order val="2"/>
          <c:tx>
            <c:strRef>
              <c:f>NL_LIC_Model!$D$149</c:f>
              <c:strCache>
                <c:ptCount val="1"/>
                <c:pt idx="0">
                  <c:v>Grp1_Link_Ratio_Weighted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NL_LIC_Model!$E$149:$N$149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NL_LIC_Model!$E$146:$N$146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C29-4D4D-A96E-6B8CE8253118}"/>
            </c:ext>
          </c:extLst>
        </c:ser>
        <c:ser>
          <c:idx val="3"/>
          <c:order val="3"/>
          <c:tx>
            <c:strRef>
              <c:f>NL_LIC_Model!$D$150</c:f>
              <c:strCache>
                <c:ptCount val="1"/>
                <c:pt idx="0">
                  <c:v>Grp1_Link_Ratio_Worst_Case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NL_LIC_Model!$E$150:$N$150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NL_LIC_Model!$E$146:$N$146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DC29-4D4D-A96E-6B8CE8253118}"/>
            </c:ext>
          </c:extLst>
        </c:ser>
        <c:ser>
          <c:idx val="4"/>
          <c:order val="4"/>
          <c:tx>
            <c:strRef>
              <c:f>NL_LIC_Model!$D$151</c:f>
              <c:strCache>
                <c:ptCount val="1"/>
                <c:pt idx="0">
                  <c:v>Grp1_Grossing_Up_Std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NL_LIC_Model!$E$151:$N$151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NL_LIC_Model!$E$146:$N$146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DC29-4D4D-A96E-6B8CE8253118}"/>
            </c:ext>
          </c:extLst>
        </c:ser>
        <c:ser>
          <c:idx val="5"/>
          <c:order val="5"/>
          <c:tx>
            <c:strRef>
              <c:f>NL_LIC_Model!$D$152</c:f>
              <c:strCache>
                <c:ptCount val="1"/>
                <c:pt idx="0">
                  <c:v>Grp1_Grossing_Up_Av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NL_LIC_Model!$E$152:$N$152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NL_LIC_Model!$E$146:$N$146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DC29-4D4D-A96E-6B8CE8253118}"/>
            </c:ext>
          </c:extLst>
        </c:ser>
        <c:ser>
          <c:idx val="6"/>
          <c:order val="6"/>
          <c:tx>
            <c:strRef>
              <c:f>NL_LIC_Model!$D$153</c:f>
              <c:strCache>
                <c:ptCount val="1"/>
                <c:pt idx="0">
                  <c:v>Grp1_Grossing_Up_Worst_Case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NL_LIC_Model!$E$153:$N$153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NL_LIC_Model!$E$146:$N$146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DC29-4D4D-A96E-6B8CE8253118}"/>
            </c:ext>
          </c:extLst>
        </c:ser>
        <c:ser>
          <c:idx val="7"/>
          <c:order val="7"/>
          <c:tx>
            <c:strRef>
              <c:f>NL_LIC_Model!$D$154</c:f>
              <c:strCache>
                <c:ptCount val="1"/>
                <c:pt idx="0">
                  <c:v>Grp1_BornhuetterFerguson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NL_LIC_Model!$E$154:$N$154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NL_LIC_Model!$E$146:$N$146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DC29-4D4D-A96E-6B8CE8253118}"/>
            </c:ext>
          </c:extLst>
        </c:ser>
        <c:ser>
          <c:idx val="8"/>
          <c:order val="8"/>
          <c:tx>
            <c:strRef>
              <c:f>NL_LIC_Model!$D$155</c:f>
              <c:strCache>
                <c:ptCount val="1"/>
                <c:pt idx="0">
                  <c:v>Grp1_Cape_Cod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NL_LIC_Model!$E$155:$N$155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NL_LIC_Model!$E$146:$N$146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DC29-4D4D-A96E-6B8CE8253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NL_LIC_Model!$C$450</c:f>
          <c:strCache>
            <c:ptCount val="1"/>
            <c:pt idx="0">
              <c:v>Claim Costs Results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NL_LIC_Model!$E$452</c:f>
              <c:strCache>
                <c:ptCount val="1"/>
                <c:pt idx="0">
                  <c:v>Paid to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NL_LIC_Model!$D$453:$D$462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NL_LIC_Model!$E$453:$E$462</c:f>
              <c:numCache>
                <c:formatCode>_-* #,##0.00_-;\-* #,##0.00_-;_-* "-"??_-;_-@_-</c:formatCode>
                <c:ptCount val="10"/>
                <c:pt idx="0">
                  <c:v>761706.66898200009</c:v>
                </c:pt>
                <c:pt idx="1">
                  <c:v>632963.44393999991</c:v>
                </c:pt>
                <c:pt idx="2">
                  <c:v>797576.01390000002</c:v>
                </c:pt>
                <c:pt idx="3">
                  <c:v>718829.50715700001</c:v>
                </c:pt>
                <c:pt idx="4">
                  <c:v>932822.96876999992</c:v>
                </c:pt>
                <c:pt idx="5">
                  <c:v>813064.73622999992</c:v>
                </c:pt>
                <c:pt idx="6">
                  <c:v>544487.83689999999</c:v>
                </c:pt>
                <c:pt idx="7">
                  <c:v>378615.4731</c:v>
                </c:pt>
                <c:pt idx="8">
                  <c:v>260928.65054999999</c:v>
                </c:pt>
                <c:pt idx="9">
                  <c:v>72671.41158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C-49FF-A6A3-91E0CE7401A9}"/>
            </c:ext>
          </c:extLst>
        </c:ser>
        <c:ser>
          <c:idx val="2"/>
          <c:order val="1"/>
          <c:tx>
            <c:strRef>
              <c:f>NL_LIC_Model!$H$452</c:f>
              <c:strCache>
                <c:ptCount val="1"/>
                <c:pt idx="0">
                  <c:v>Outstanding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NL_LIC_Model!$D$452:$D$462</c:f>
              <c:strCache>
                <c:ptCount val="11"/>
                <c:pt idx="0">
                  <c:v>AY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strCache>
            </c:strRef>
          </c:cat>
          <c:val>
            <c:numRef>
              <c:f>NL_LIC_Model!$H$453:$H$462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940.36459803360049</c:v>
                </c:pt>
                <c:pt idx="2">
                  <c:v>3356.6350084171863</c:v>
                </c:pt>
                <c:pt idx="3">
                  <c:v>25826.759450971032</c:v>
                </c:pt>
                <c:pt idx="4">
                  <c:v>43451.39805047866</c:v>
                </c:pt>
                <c:pt idx="5">
                  <c:v>69002.935241671745</c:v>
                </c:pt>
                <c:pt idx="6">
                  <c:v>84494.805702344864</c:v>
                </c:pt>
                <c:pt idx="7">
                  <c:v>112776.49236775743</c:v>
                </c:pt>
                <c:pt idx="8">
                  <c:v>164565.85263104321</c:v>
                </c:pt>
                <c:pt idx="9">
                  <c:v>225839.89084587409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1C-49FF-A6A3-91E0CE740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559336624"/>
        <c:axId val="559344112"/>
      </c:barChart>
      <c:catAx>
        <c:axId val="55933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44112"/>
        <c:crosses val="autoZero"/>
        <c:auto val="1"/>
        <c:lblAlgn val="ctr"/>
        <c:lblOffset val="100"/>
        <c:noMultiLvlLbl val="0"/>
      </c:catAx>
      <c:valAx>
        <c:axId val="5593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3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NL_LIC_Model!$B$586</c:f>
          <c:strCache>
            <c:ptCount val="1"/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NL_LIC_Model!$B$587</c:f>
              <c:strCache>
                <c:ptCount val="1"/>
                <c:pt idx="0">
                  <c:v>Overall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c:spPr>
          </c:marker>
          <c:xVal>
            <c:numRef>
              <c:f>NL_LIC_Model!$D$588:$D$612</c:f>
              <c:numCache>
                <c:formatCode>General</c:formatCode>
                <c:ptCount val="25"/>
                <c:pt idx="0">
                  <c:v>9.9999999999999995E-7</c:v>
                </c:pt>
                <c:pt idx="1">
                  <c:v>1.0000000000000001E-5</c:v>
                </c:pt>
                <c:pt idx="2">
                  <c:v>1.0000000000000009E-3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2.5000000000000022E-2</c:v>
                </c:pt>
                <c:pt idx="6">
                  <c:v>5.0000000000000044E-2</c:v>
                </c:pt>
                <c:pt idx="7">
                  <c:v>0.1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0.9</c:v>
                </c:pt>
                <c:pt idx="18">
                  <c:v>0.95</c:v>
                </c:pt>
                <c:pt idx="19">
                  <c:v>0.97499999999999998</c:v>
                </c:pt>
                <c:pt idx="20">
                  <c:v>0.99</c:v>
                </c:pt>
                <c:pt idx="21">
                  <c:v>0.995</c:v>
                </c:pt>
                <c:pt idx="22">
                  <c:v>0.999</c:v>
                </c:pt>
                <c:pt idx="23">
                  <c:v>0.99999000000000005</c:v>
                </c:pt>
                <c:pt idx="24">
                  <c:v>0.99999899999999997</c:v>
                </c:pt>
              </c:numCache>
            </c:numRef>
          </c:xVal>
          <c:yVal>
            <c:numRef>
              <c:f>NL_LIC_Model!$B$588:$B$612</c:f>
              <c:numCache>
                <c:formatCode>_-* #,##0.00_-;\-* #,##0.00_-;_-* "-"??_-;_-@_-</c:formatCode>
                <c:ptCount val="25"/>
                <c:pt idx="0">
                  <c:v>59792.532160933377</c:v>
                </c:pt>
                <c:pt idx="1">
                  <c:v>131770.43328298428</c:v>
                </c:pt>
                <c:pt idx="2">
                  <c:v>304838.29844491126</c:v>
                </c:pt>
                <c:pt idx="3">
                  <c:v>380627.67078093952</c:v>
                </c:pt>
                <c:pt idx="4">
                  <c:v>417384.92308243632</c:v>
                </c:pt>
                <c:pt idx="5">
                  <c:v>471365.95522635023</c:v>
                </c:pt>
                <c:pt idx="6">
                  <c:v>517792.62088855013</c:v>
                </c:pt>
                <c:pt idx="7">
                  <c:v>571319.5930528444</c:v>
                </c:pt>
                <c:pt idx="8">
                  <c:v>636136.56255334208</c:v>
                </c:pt>
                <c:pt idx="9">
                  <c:v>660760.81660751894</c:v>
                </c:pt>
                <c:pt idx="10">
                  <c:v>682874.15779273515</c:v>
                </c:pt>
                <c:pt idx="11">
                  <c:v>722809.70963911409</c:v>
                </c:pt>
                <c:pt idx="12">
                  <c:v>760136.50950625632</c:v>
                </c:pt>
                <c:pt idx="13">
                  <c:v>797463.30937339866</c:v>
                </c:pt>
                <c:pt idx="14">
                  <c:v>837398.86121977749</c:v>
                </c:pt>
                <c:pt idx="15">
                  <c:v>859512.20240499382</c:v>
                </c:pt>
                <c:pt idx="16">
                  <c:v>884136.45645917056</c:v>
                </c:pt>
                <c:pt idx="17">
                  <c:v>948953.42595966836</c:v>
                </c:pt>
                <c:pt idx="18">
                  <c:v>1002480.3981239626</c:v>
                </c:pt>
                <c:pt idx="19">
                  <c:v>1048907.0637861625</c:v>
                </c:pt>
                <c:pt idx="20">
                  <c:v>1102888.0959300762</c:v>
                </c:pt>
                <c:pt idx="21">
                  <c:v>1139645.3482315731</c:v>
                </c:pt>
                <c:pt idx="22">
                  <c:v>1215434.7205676013</c:v>
                </c:pt>
                <c:pt idx="23">
                  <c:v>1388502.5857296777</c:v>
                </c:pt>
                <c:pt idx="24">
                  <c:v>1460480.4868507232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23-471E-8047-B76BD0537993}"/>
            </c:ext>
          </c:extLst>
        </c:ser>
        <c:ser>
          <c:idx val="1"/>
          <c:order val="1"/>
          <c:tx>
            <c:v>RA@75th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2263497585797656E-2"/>
                  <c:y val="-4.89795918367347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23-471E-8047-B76BD05379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x"/>
            <c:errBarType val="both"/>
            <c:errValType val="percentage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9050" cap="flat" cmpd="sng" algn="ctr">
                <a:solidFill>
                  <a:schemeClr val="accent2"/>
                </a:solidFill>
                <a:prstDash val="sysDot"/>
                <a:round/>
              </a:ln>
              <a:effectLst/>
            </c:spPr>
          </c:errBars>
          <c:xVal>
            <c:numRef>
              <c:f>NL_LIC_Model!$D$603</c:f>
              <c:numCache>
                <c:formatCode>General</c:formatCode>
                <c:ptCount val="1"/>
                <c:pt idx="0">
                  <c:v>0.75</c:v>
                </c:pt>
              </c:numCache>
            </c:numRef>
          </c:xVal>
          <c:yVal>
            <c:numRef>
              <c:f>NL_LIC_Model!$B$603</c:f>
              <c:numCache>
                <c:formatCode>_-* #,##0.00_-;\-* #,##0.00_-;_-* "-"??_-;_-@_-</c:formatCode>
                <c:ptCount val="1"/>
                <c:pt idx="0">
                  <c:v>859512.20240499382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23-471E-8047-B76BD0537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666015"/>
        <c:axId val="1125652287"/>
      </c:scatterChart>
      <c:valAx>
        <c:axId val="1125666015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52287"/>
        <c:crossesAt val="0"/>
        <c:crossBetween val="midCat"/>
      </c:valAx>
      <c:valAx>
        <c:axId val="112565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66015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NL_LIC_Model!$C$75</c:f>
          <c:strCache>
            <c:ptCount val="1"/>
            <c:pt idx="0">
              <c:v>Incremental Average Claims (Average Cost per Claim)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NL_LIC_Model!$D$78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NL_LIC_Model!$Y$78:$AH$78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NL_LIC_Model!$Y$77:$AH$77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610-46C0-A28F-A92C11743FA6}"/>
            </c:ext>
          </c:extLst>
        </c:ser>
        <c:ser>
          <c:idx val="1"/>
          <c:order val="1"/>
          <c:tx>
            <c:strRef>
              <c:f>NL_LIC_Model!$D$79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NL_LIC_Model!$Y$79:$AH$79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NL_LIC_Model!$Y$77:$AH$77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610-46C0-A28F-A92C11743FA6}"/>
            </c:ext>
          </c:extLst>
        </c:ser>
        <c:ser>
          <c:idx val="2"/>
          <c:order val="2"/>
          <c:tx>
            <c:strRef>
              <c:f>NL_LIC_Model!$D$80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NL_LIC_Model!$Y$80:$AH$80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NL_LIC_Model!$Y$77:$AH$77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610-46C0-A28F-A92C11743FA6}"/>
            </c:ext>
          </c:extLst>
        </c:ser>
        <c:ser>
          <c:idx val="3"/>
          <c:order val="3"/>
          <c:tx>
            <c:strRef>
              <c:f>NL_LIC_Model!$D$81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NL_LIC_Model!$Y$81:$AH$81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NL_LIC_Model!$Y$77:$AH$77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610-46C0-A28F-A92C11743FA6}"/>
            </c:ext>
          </c:extLst>
        </c:ser>
        <c:ser>
          <c:idx val="4"/>
          <c:order val="4"/>
          <c:tx>
            <c:strRef>
              <c:f>NL_LIC_Model!$D$82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NL_LIC_Model!$Y$82:$AH$82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NL_LIC_Model!$Y$77:$AH$77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610-46C0-A28F-A92C11743FA6}"/>
            </c:ext>
          </c:extLst>
        </c:ser>
        <c:ser>
          <c:idx val="5"/>
          <c:order val="5"/>
          <c:tx>
            <c:strRef>
              <c:f>NL_LIC_Model!$D$83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NL_LIC_Model!$Y$83:$AH$83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NL_LIC_Model!$Y$77:$AH$77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610-46C0-A28F-A92C11743FA6}"/>
            </c:ext>
          </c:extLst>
        </c:ser>
        <c:ser>
          <c:idx val="6"/>
          <c:order val="6"/>
          <c:tx>
            <c:strRef>
              <c:f>NL_LIC_Model!$D$84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NL_LIC_Model!$Y$84:$AH$84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NL_LIC_Model!$Y$77:$AH$77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610-46C0-A28F-A92C11743FA6}"/>
            </c:ext>
          </c:extLst>
        </c:ser>
        <c:ser>
          <c:idx val="7"/>
          <c:order val="7"/>
          <c:tx>
            <c:strRef>
              <c:f>NL_LIC_Model!$D$85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NL_LIC_Model!$Y$85:$AH$85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NL_LIC_Model!$Y$77:$AH$77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610-46C0-A28F-A92C11743FA6}"/>
            </c:ext>
          </c:extLst>
        </c:ser>
        <c:ser>
          <c:idx val="8"/>
          <c:order val="8"/>
          <c:tx>
            <c:strRef>
              <c:f>NL_LIC_Model!$D$86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NL_LIC_Model!$Y$86:$AH$86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NL_LIC_Model!$Y$77:$AH$77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610-46C0-A28F-A92C11743FA6}"/>
            </c:ext>
          </c:extLst>
        </c:ser>
        <c:ser>
          <c:idx val="9"/>
          <c:order val="9"/>
          <c:tx>
            <c:strRef>
              <c:f>NL_LIC_Model!$D$87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NL_LIC_Model!$Y$87:$AH$87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NL_LIC_Model!$Y$77:$AH$77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6610-46C0-A28F-A92C11743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NL_LIC_Model!$Y$236</c:f>
          <c:strCache>
            <c:ptCount val="1"/>
            <c:pt idx="0">
              <c:v>Link Ratio to Mean (Post_Outlier_Analysis)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NL_LIC_Model!$E$219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NL_LIC_Model!$D$220:$D$229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NL_LIC_Model!$Y$257:$Y$266</c:f>
              <c:numCache>
                <c:formatCode>_-* #,##0.00_-;\-* #,##0.00_-;_-* "-"??_-;_-@_-</c:formatCode>
                <c:ptCount val="10"/>
                <c:pt idx="0">
                  <c:v>0.77142502910027766</c:v>
                </c:pt>
                <c:pt idx="1">
                  <c:v>0.9202447613249024</c:v>
                </c:pt>
                <c:pt idx="2">
                  <c:v>0.96998968788640094</c:v>
                </c:pt>
                <c:pt idx="3">
                  <c:v>1.3488106940893596</c:v>
                </c:pt>
                <c:pt idx="4">
                  <c:v>1.0062243319411388</c:v>
                </c:pt>
                <c:pt idx="5">
                  <c:v>0.93196161210538664</c:v>
                </c:pt>
                <c:pt idx="6">
                  <c:v>0.83050675063893031</c:v>
                </c:pt>
                <c:pt idx="7">
                  <c:v>1.1247068579246304</c:v>
                </c:pt>
                <c:pt idx="8">
                  <c:v>1.0961302749889736</c:v>
                </c:pt>
                <c:pt idx="9">
                  <c:v>0.38295619532733627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C32-47FA-B451-053C3895727D}"/>
            </c:ext>
          </c:extLst>
        </c:ser>
        <c:ser>
          <c:idx val="0"/>
          <c:order val="1"/>
          <c:tx>
            <c:strRef>
              <c:f>NL_LIC_Model!$F$219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NL_LIC_Model!$D$220:$D$229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NL_LIC_Model!$Z$257:$Z$266</c:f>
              <c:numCache>
                <c:formatCode>_-* #,##0.00_-;\-* #,##0.00_-;_-* "-"??_-;_-@_-</c:formatCode>
                <c:ptCount val="10"/>
                <c:pt idx="0">
                  <c:v>0.95018725174412377</c:v>
                </c:pt>
                <c:pt idx="1">
                  <c:v>1.0213022452631517</c:v>
                </c:pt>
                <c:pt idx="2">
                  <c:v>1.0240787125618438</c:v>
                </c:pt>
                <c:pt idx="3">
                  <c:v>0.91542591193268719</c:v>
                </c:pt>
                <c:pt idx="4">
                  <c:v>0.93722208644107052</c:v>
                </c:pt>
                <c:pt idx="5">
                  <c:v>0.99354784226226256</c:v>
                </c:pt>
                <c:pt idx="6">
                  <c:v>1.0962240456647887</c:v>
                </c:pt>
                <c:pt idx="7">
                  <c:v>1.0620119041300708</c:v>
                </c:pt>
                <c:pt idx="8">
                  <c:v>0.78835602714352848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C32-47FA-B451-053C3895727D}"/>
            </c:ext>
          </c:extLst>
        </c:ser>
        <c:ser>
          <c:idx val="2"/>
          <c:order val="2"/>
          <c:tx>
            <c:strRef>
              <c:f>NL_LIC_Model!$G$219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NL_LIC_Model!$D$220:$D$229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NL_LIC_Model!$AA$257:$AA$266</c:f>
              <c:numCache>
                <c:formatCode>_-* #,##0.00_-;\-* #,##0.00_-;_-* "-"??_-;_-@_-</c:formatCode>
                <c:ptCount val="10"/>
                <c:pt idx="0">
                  <c:v>1.0630092960242334</c:v>
                </c:pt>
                <c:pt idx="1">
                  <c:v>0.92961247738002695</c:v>
                </c:pt>
                <c:pt idx="2">
                  <c:v>1.0283324331322188</c:v>
                </c:pt>
                <c:pt idx="3">
                  <c:v>1.1242537175864409</c:v>
                </c:pt>
                <c:pt idx="4">
                  <c:v>0.95734027629176477</c:v>
                </c:pt>
                <c:pt idx="5">
                  <c:v>0.95858023420756822</c:v>
                </c:pt>
                <c:pt idx="6">
                  <c:v>0.93887156537774674</c:v>
                </c:pt>
                <c:pt idx="7">
                  <c:v>0.88767521541010819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C32-47FA-B451-053C3895727D}"/>
            </c:ext>
          </c:extLst>
        </c:ser>
        <c:ser>
          <c:idx val="3"/>
          <c:order val="3"/>
          <c:tx>
            <c:strRef>
              <c:f>NL_LIC_Model!$H$219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NL_LIC_Model!$D$220:$D$229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NL_LIC_Model!$AB$257:$AB$266</c:f>
              <c:numCache>
                <c:formatCode>_-* #,##0.00_-;\-* #,##0.00_-;_-* "-"??_-;_-@_-</c:formatCode>
                <c:ptCount val="10"/>
                <c:pt idx="0">
                  <c:v>1.001839739759278</c:v>
                </c:pt>
                <c:pt idx="1">
                  <c:v>1.0137148298470653</c:v>
                </c:pt>
                <c:pt idx="2">
                  <c:v>0.96283699062987527</c:v>
                </c:pt>
                <c:pt idx="3">
                  <c:v>0.9697635565187932</c:v>
                </c:pt>
                <c:pt idx="4">
                  <c:v>0.9764383939310981</c:v>
                </c:pt>
                <c:pt idx="5">
                  <c:v>1.0754064893138904</c:v>
                </c:pt>
                <c:pt idx="6">
                  <c:v>0.93820895665224935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C32-47FA-B451-053C3895727D}"/>
            </c:ext>
          </c:extLst>
        </c:ser>
        <c:ser>
          <c:idx val="4"/>
          <c:order val="4"/>
          <c:tx>
            <c:strRef>
              <c:f>NL_LIC_Model!$I$219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NL_LIC_Model!$D$220:$D$229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NL_LIC_Model!$AC$257:$AC$266</c:f>
              <c:numCache>
                <c:formatCode>_-* #,##0.00_-;\-* #,##0.00_-;_-* "-"??_-;_-@_-</c:formatCode>
                <c:ptCount val="10"/>
                <c:pt idx="0">
                  <c:v>0.98325481759716071</c:v>
                </c:pt>
                <c:pt idx="1">
                  <c:v>0.97154900616026019</c:v>
                </c:pt>
                <c:pt idx="2">
                  <c:v>1.0457141516513559</c:v>
                </c:pt>
                <c:pt idx="3">
                  <c:v>0.98620246417134738</c:v>
                </c:pt>
                <c:pt idx="4">
                  <c:v>1.0132795604198757</c:v>
                </c:pt>
                <c:pt idx="5">
                  <c:v>0.9662060153824038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C32-47FA-B451-053C3895727D}"/>
            </c:ext>
          </c:extLst>
        </c:ser>
        <c:ser>
          <c:idx val="5"/>
          <c:order val="5"/>
          <c:tx>
            <c:strRef>
              <c:f>NL_LIC_Model!$J$219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NL_LIC_Model!$D$220:$D$229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NL_LIC_Model!$AD$257:$AD$266</c:f>
              <c:numCache>
                <c:formatCode>_-* #,##0.00_-;\-* #,##0.00_-;_-* "-"??_-;_-@_-</c:formatCode>
                <c:ptCount val="10"/>
                <c:pt idx="0">
                  <c:v>0.99397970499506705</c:v>
                </c:pt>
                <c:pt idx="1">
                  <c:v>1.0041264778052106</c:v>
                </c:pt>
                <c:pt idx="2">
                  <c:v>1.0104553035978656</c:v>
                </c:pt>
                <c:pt idx="3">
                  <c:v>0.99143851360185653</c:v>
                </c:pt>
                <c:pt idx="4">
                  <c:v>0.98983433422030509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C32-47FA-B451-053C3895727D}"/>
            </c:ext>
          </c:extLst>
        </c:ser>
        <c:ser>
          <c:idx val="6"/>
          <c:order val="6"/>
          <c:tx>
            <c:strRef>
              <c:f>NL_LIC_Model!$K$219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NL_LIC_Model!$D$220:$D$229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NL_LIC_Model!$AE$257:$AE$266</c:f>
              <c:numCache>
                <c:formatCode>_-* #,##0.00_-;\-* #,##0.00_-;_-* "-"??_-;_-@_-</c:formatCode>
                <c:ptCount val="10"/>
                <c:pt idx="0">
                  <c:v>1.0147154654682409</c:v>
                </c:pt>
                <c:pt idx="1">
                  <c:v>0.9994055522351043</c:v>
                </c:pt>
                <c:pt idx="2">
                  <c:v>0.98587898229665483</c:v>
                </c:pt>
                <c:pt idx="3">
                  <c:v>0.96941842633610065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C32-47FA-B451-053C3895727D}"/>
            </c:ext>
          </c:extLst>
        </c:ser>
        <c:ser>
          <c:idx val="7"/>
          <c:order val="7"/>
          <c:tx>
            <c:strRef>
              <c:f>NL_LIC_Model!$L$219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NL_LIC_Model!$D$220:$D$229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NL_LIC_Model!$AF$257:$AF$266</c:f>
              <c:numCache>
                <c:formatCode>_-* #,##0.00_-;\-* #,##0.00_-;_-* "-"??_-;_-@_-</c:formatCode>
                <c:ptCount val="10"/>
                <c:pt idx="0">
                  <c:v>0.99991853699887878</c:v>
                </c:pt>
                <c:pt idx="1">
                  <c:v>1.0000814630011214</c:v>
                </c:pt>
                <c:pt idx="2">
                  <c:v>0.99728107339097471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C32-47FA-B451-053C3895727D}"/>
            </c:ext>
          </c:extLst>
        </c:ser>
        <c:ser>
          <c:idx val="8"/>
          <c:order val="8"/>
          <c:tx>
            <c:strRef>
              <c:f>NL_LIC_Model!$M$219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NL_LIC_Model!$D$220:$D$229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NL_LIC_Model!$AG$257:$AG$266</c:f>
              <c:numCache>
                <c:formatCode>_-* #,##0.00_-;\-* #,##0.00_-;_-* "-"??_-;_-@_-</c:formatCode>
                <c:ptCount val="10"/>
                <c:pt idx="0">
                  <c:v>1</c:v>
                </c:pt>
                <c:pt idx="1">
                  <c:v>0.99851655001063588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C32-47FA-B451-053C3895727D}"/>
            </c:ext>
          </c:extLst>
        </c:ser>
        <c:ser>
          <c:idx val="9"/>
          <c:order val="9"/>
          <c:tx>
            <c:strRef>
              <c:f>NL_LIC_Model!$N$219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NL_LIC_Model!$D$220:$D$229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NL_LIC_Model!$AH$257:$AH$266</c:f>
              <c:numCache>
                <c:formatCode>_-* #,##0.00_-;\-* #,##0.00_-;_-* "-"??_-;_-@_-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C32-47FA-B451-053C38957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902912"/>
        <c:axId val="1878919968"/>
      </c:lineChart>
      <c:catAx>
        <c:axId val="18789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19968"/>
        <c:crosses val="autoZero"/>
        <c:auto val="1"/>
        <c:lblAlgn val="ctr"/>
        <c:lblOffset val="100"/>
        <c:noMultiLvlLbl val="0"/>
      </c:catAx>
      <c:valAx>
        <c:axId val="1878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02912"/>
        <c:crosses val="autoZero"/>
        <c:crossBetween val="between"/>
      </c:valAx>
    </c:plotArea>
    <c:plotVisOnly val="1"/>
    <c:dispBlanksAs val="gap"/>
    <c:showDLblsOverMax val="0"/>
    <c:extLst/>
  </c:chart>
  <c:spPr>
    <a:ln>
      <a:solidFill>
        <a:srgbClr val="D9D9D9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NL_LRC_Fit!$E$7</c:f>
          <c:strCache>
            <c:ptCount val="1"/>
            <c:pt idx="0">
              <c:v>#NAME?</c:v>
            </c:pt>
          </c:strCache>
        </c:strRef>
      </c:tx>
      <c:layout>
        <c:manualLayout>
          <c:xMode val="edge"/>
          <c:yMode val="edge"/>
          <c:x val="0.41436882464228986"/>
          <c:y val="3.1847053190998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NL_LRC_Fit!$J$9</c:f>
              <c:strCache>
                <c:ptCount val="1"/>
                <c:pt idx="0">
                  <c:v>Input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50000"/>
                </a:schemeClr>
              </a:solidFill>
              <a:ln w="9525">
                <a:solidFill>
                  <a:srgbClr val="0000FF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8.4012213705074945E-2"/>
                  <c:y val="0.16236445152527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NL_LRC_Fit!$J$12:$J$22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xVal>
          <c:yVal>
            <c:numRef>
              <c:f>NL_LRC_Fit!$K$12:$K$22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D-402A-9FA4-A34AEB907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328303"/>
        <c:axId val="1147313743"/>
      </c:scatterChart>
      <c:valAx>
        <c:axId val="114732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13743"/>
        <c:crosses val="autoZero"/>
        <c:crossBetween val="midCat"/>
        <c:majorUnit val="1"/>
      </c:valAx>
      <c:valAx>
        <c:axId val="114731374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2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NL_LRC_Fit!$C$9</c:f>
          <c:strCache>
            <c:ptCount val="1"/>
            <c:pt idx="0">
              <c:v>Claims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52382119044439"/>
          <c:y val="0.28315996338075905"/>
          <c:w val="0.82278052160673298"/>
          <c:h val="0.586614720261642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NL_LRC_Fit!$E$10</c:f>
              <c:strCache>
                <c:ptCount val="1"/>
                <c:pt idx="0">
                  <c:v>Premium_Annual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NL_LRC_Fit!$D$12:$D$22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NL_LRC_Fit!$E$12:$E$22</c:f>
              <c:numCache>
                <c:formatCode>_-* #,##0.00_-;\-* #,##0.00_-;_-*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0-449C-8622-D56831449BFE}"/>
            </c:ext>
          </c:extLst>
        </c:ser>
        <c:ser>
          <c:idx val="1"/>
          <c:order val="1"/>
          <c:tx>
            <c:strRef>
              <c:f>NL_LRC_Fit!$F$10</c:f>
              <c:strCache>
                <c:ptCount val="1"/>
                <c:pt idx="0">
                  <c:v>Outgo_Total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NL_LRC_Fit!$D$12:$D$22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NL_LRC_Fit!$F$12:$F$22</c:f>
              <c:numCache>
                <c:formatCode>_-* #,##0.00_-;\-* #,##0.00_-;_-*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0-449C-8622-D56831449BFE}"/>
            </c:ext>
          </c:extLst>
        </c:ser>
        <c:ser>
          <c:idx val="2"/>
          <c:order val="2"/>
          <c:tx>
            <c:strRef>
              <c:f>NL_LRC_Fit!$G$10</c:f>
              <c:strCache>
                <c:ptCount val="1"/>
                <c:pt idx="0">
                  <c:v>Claim_Outgo_Net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NL_LRC_Fit!$D$12:$D$22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NL_LRC_Fit!$G$12:$G$22</c:f>
              <c:numCache>
                <c:formatCode>_-* #,##0.00_-;\-* #,##0.00_-;_-*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0-449C-8622-D56831449BFE}"/>
            </c:ext>
          </c:extLst>
        </c:ser>
        <c:ser>
          <c:idx val="3"/>
          <c:order val="3"/>
          <c:tx>
            <c:strRef>
              <c:f>NL_LRC_Fit!$H$10</c:f>
              <c:strCache>
                <c:ptCount val="1"/>
                <c:pt idx="0">
                  <c:v>Expense_Commission_Total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NL_LRC_Fit!$D$12:$D$22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NL_LRC_Fit!$H$12:$H$22</c:f>
              <c:numCache>
                <c:formatCode>_-* #,##0.00_-;\-* #,##0.00_-;_-*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C0-449C-8622-D56831449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2754175"/>
        <c:axId val="942739199"/>
      </c:barChart>
      <c:catAx>
        <c:axId val="94275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739199"/>
        <c:crosses val="autoZero"/>
        <c:auto val="1"/>
        <c:lblAlgn val="ctr"/>
        <c:lblOffset val="100"/>
        <c:noMultiLvlLbl val="0"/>
      </c:catAx>
      <c:valAx>
        <c:axId val="94273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75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Chi-Squared Test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NL_LRC_Fit!$G$105:$G$106</c:f>
              <c:strCache>
                <c:ptCount val="2"/>
                <c:pt idx="0">
                  <c:v>MME</c:v>
                </c:pt>
                <c:pt idx="1">
                  <c:v>Normal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NL_LRC_Fit!$G$107:$G$110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5-4969-9BD4-186DFC4E4804}"/>
            </c:ext>
          </c:extLst>
        </c:ser>
        <c:ser>
          <c:idx val="2"/>
          <c:order val="1"/>
          <c:tx>
            <c:strRef>
              <c:f>NL_LRC_Fit!$H$105:$H$106</c:f>
              <c:strCache>
                <c:ptCount val="2"/>
                <c:pt idx="0">
                  <c:v>MME</c:v>
                </c:pt>
                <c:pt idx="1">
                  <c:v>LogNormal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NL_LRC_Fit!$H$107:$H$110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E5-4969-9BD4-186DFC4E4804}"/>
            </c:ext>
          </c:extLst>
        </c:ser>
        <c:ser>
          <c:idx val="3"/>
          <c:order val="2"/>
          <c:tx>
            <c:strRef>
              <c:f>NL_LRC_Fit!$I$105:$I$106</c:f>
              <c:strCache>
                <c:ptCount val="2"/>
                <c:pt idx="0">
                  <c:v>MME</c:v>
                </c:pt>
                <c:pt idx="1">
                  <c:v>Gamma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NL_LRC_Fit!$I$107:$I$110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E5-4969-9BD4-186DFC4E4804}"/>
            </c:ext>
          </c:extLst>
        </c:ser>
        <c:ser>
          <c:idx val="4"/>
          <c:order val="3"/>
          <c:tx>
            <c:strRef>
              <c:f>NL_LRC_Fit!$J$105:$J$106</c:f>
              <c:strCache>
                <c:ptCount val="2"/>
                <c:pt idx="0">
                  <c:v>MME</c:v>
                </c:pt>
                <c:pt idx="1">
                  <c:v>Weibull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NL_LRC_Fit!$J$107:$J$110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E5-4969-9BD4-186DFC4E4804}"/>
            </c:ext>
          </c:extLst>
        </c:ser>
        <c:ser>
          <c:idx val="5"/>
          <c:order val="4"/>
          <c:tx>
            <c:strRef>
              <c:f>NL_LRC_Fit!$K$105:$K$106</c:f>
              <c:strCache>
                <c:ptCount val="2"/>
                <c:pt idx="0">
                  <c:v>MME</c:v>
                </c:pt>
                <c:pt idx="1">
                  <c:v>Pareto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NL_LRC_Fit!$K$107:$K$110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E5-4969-9BD4-186DFC4E4804}"/>
            </c:ext>
          </c:extLst>
        </c:ser>
        <c:ser>
          <c:idx val="6"/>
          <c:order val="5"/>
          <c:tx>
            <c:strRef>
              <c:f>NL_LRC_Fit!$L$105:$L$106</c:f>
              <c:strCache>
                <c:ptCount val="2"/>
                <c:pt idx="0">
                  <c:v>MLE</c:v>
                </c:pt>
                <c:pt idx="1">
                  <c:v>Normal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NL_LRC_Fit!$L$107:$L$110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4BA-4FF0-B1FC-C801A27F15D6}"/>
            </c:ext>
          </c:extLst>
        </c:ser>
        <c:ser>
          <c:idx val="7"/>
          <c:order val="6"/>
          <c:tx>
            <c:strRef>
              <c:f>NL_LRC_Fit!$M$105:$M$106</c:f>
              <c:strCache>
                <c:ptCount val="2"/>
                <c:pt idx="0">
                  <c:v>MLE</c:v>
                </c:pt>
                <c:pt idx="1">
                  <c:v>LogNormal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NL_LRC_Fit!$M$107:$M$110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4BA-4FF0-B1FC-C801A27F15D6}"/>
            </c:ext>
          </c:extLst>
        </c:ser>
        <c:ser>
          <c:idx val="8"/>
          <c:order val="7"/>
          <c:tx>
            <c:strRef>
              <c:f>NL_LRC_Fit!$N$105:$N$106</c:f>
              <c:strCache>
                <c:ptCount val="2"/>
                <c:pt idx="0">
                  <c:v>MLE</c:v>
                </c:pt>
                <c:pt idx="1">
                  <c:v>Gamma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NL_LRC_Fit!$N$107:$N$110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4BA-4FF0-B1FC-C801A27F15D6}"/>
            </c:ext>
          </c:extLst>
        </c:ser>
        <c:ser>
          <c:idx val="9"/>
          <c:order val="8"/>
          <c:tx>
            <c:strRef>
              <c:f>NL_LRC_Fit!$O$105:$O$106</c:f>
              <c:strCache>
                <c:ptCount val="2"/>
                <c:pt idx="0">
                  <c:v>MLE</c:v>
                </c:pt>
                <c:pt idx="1">
                  <c:v>Weibull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NL_LRC_Fit!$O$107:$O$110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4BA-4FF0-B1FC-C801A27F15D6}"/>
            </c:ext>
          </c:extLst>
        </c:ser>
        <c:ser>
          <c:idx val="10"/>
          <c:order val="9"/>
          <c:tx>
            <c:strRef>
              <c:f>NL_LRC_Fit!$P$105:$P$106</c:f>
              <c:strCache>
                <c:ptCount val="2"/>
                <c:pt idx="0">
                  <c:v>MLE</c:v>
                </c:pt>
                <c:pt idx="1">
                  <c:v>Pareto</c:v>
                </c:pt>
              </c:strCache>
            </c:strRef>
          </c:tx>
          <c:marker>
            <c:symbol val="none"/>
          </c:marker>
          <c:dPt>
            <c:idx val="3"/>
            <c:bubble3D val="0"/>
            <c:spPr>
              <a:ln w="28575"/>
            </c:spPr>
            <c:extLst>
              <c:ext xmlns:c16="http://schemas.microsoft.com/office/drawing/2014/chart" uri="{C3380CC4-5D6E-409C-BE32-E72D297353CC}">
                <c16:uniqueId val="{00000018-B4BA-4FF0-B1FC-C801A27F15D6}"/>
              </c:ext>
            </c:extLst>
          </c:dPt>
          <c:val>
            <c:numRef>
              <c:f>NL_LRC_Fit!$P$107:$P$110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4BA-4FF0-B1FC-C801A27F15D6}"/>
            </c:ext>
          </c:extLst>
        </c:ser>
        <c:ser>
          <c:idx val="0"/>
          <c:order val="10"/>
          <c:tx>
            <c:strRef>
              <c:f>NL_LRC_Fit!$F$106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circle"/>
            <c:size val="6"/>
            <c:spPr>
              <a:solidFill>
                <a:srgbClr val="FF0000">
                  <a:alpha val="50000"/>
                </a:srgbClr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NL_LRC_Fit!$F$107:$F$110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E5-4969-9BD4-186DFC4E4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7347439"/>
        <c:axId val="1147350767"/>
      </c:lineChart>
      <c:catAx>
        <c:axId val="114734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50767"/>
        <c:crosses val="autoZero"/>
        <c:auto val="1"/>
        <c:lblAlgn val="ctr"/>
        <c:lblOffset val="100"/>
        <c:noMultiLvlLbl val="1"/>
      </c:catAx>
      <c:valAx>
        <c:axId val="114735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47439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spPr>
    <a:ln>
      <a:solidFill>
        <a:srgbClr val="D9D9D9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NL_LRC_Fit!$F$125</c:f>
              <c:strCache>
                <c:ptCount val="1"/>
                <c:pt idx="0">
                  <c:v>Chi-Sq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NL_LRC_Fit!$G$122:$P$123</c:f>
              <c:multiLvlStrCache>
                <c:ptCount val="10"/>
                <c:lvl>
                  <c:pt idx="0">
                    <c:v>Normal</c:v>
                  </c:pt>
                  <c:pt idx="1">
                    <c:v>LogNormal</c:v>
                  </c:pt>
                  <c:pt idx="2">
                    <c:v>Gamma</c:v>
                  </c:pt>
                  <c:pt idx="3">
                    <c:v>Weibull</c:v>
                  </c:pt>
                  <c:pt idx="4">
                    <c:v>Pareto</c:v>
                  </c:pt>
                  <c:pt idx="5">
                    <c:v>Normal</c:v>
                  </c:pt>
                  <c:pt idx="6">
                    <c:v>LogNormal</c:v>
                  </c:pt>
                  <c:pt idx="7">
                    <c:v>Gamma</c:v>
                  </c:pt>
                  <c:pt idx="8">
                    <c:v>Weibull</c:v>
                  </c:pt>
                  <c:pt idx="9">
                    <c:v>Pareto</c:v>
                  </c:pt>
                </c:lvl>
                <c:lvl>
                  <c:pt idx="0">
                    <c:v>MME</c:v>
                  </c:pt>
                  <c:pt idx="5">
                    <c:v>MLE</c:v>
                  </c:pt>
                </c:lvl>
              </c:multiLvlStrCache>
            </c:multiLvlStrRef>
          </c:cat>
          <c:val>
            <c:numRef>
              <c:f>NL_LRC_Fit!$G$125:$P$125</c:f>
              <c:numCache>
                <c:formatCode>_-* #,##0.0000_-;\-* #,##0.0000_-;_-*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73-4219-9E45-352D3FD008E1}"/>
            </c:ext>
          </c:extLst>
        </c:ser>
        <c:ser>
          <c:idx val="1"/>
          <c:order val="1"/>
          <c:tx>
            <c:strRef>
              <c:f>NL_LRC_Fit!$F$126</c:f>
              <c:strCache>
                <c:ptCount val="1"/>
                <c:pt idx="0">
                  <c:v>K-S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NL_LRC_Fit!$G$122:$P$123</c:f>
              <c:multiLvlStrCache>
                <c:ptCount val="10"/>
                <c:lvl>
                  <c:pt idx="0">
                    <c:v>Normal</c:v>
                  </c:pt>
                  <c:pt idx="1">
                    <c:v>LogNormal</c:v>
                  </c:pt>
                  <c:pt idx="2">
                    <c:v>Gamma</c:v>
                  </c:pt>
                  <c:pt idx="3">
                    <c:v>Weibull</c:v>
                  </c:pt>
                  <c:pt idx="4">
                    <c:v>Pareto</c:v>
                  </c:pt>
                  <c:pt idx="5">
                    <c:v>Normal</c:v>
                  </c:pt>
                  <c:pt idx="6">
                    <c:v>LogNormal</c:v>
                  </c:pt>
                  <c:pt idx="7">
                    <c:v>Gamma</c:v>
                  </c:pt>
                  <c:pt idx="8">
                    <c:v>Weibull</c:v>
                  </c:pt>
                  <c:pt idx="9">
                    <c:v>Pareto</c:v>
                  </c:pt>
                </c:lvl>
                <c:lvl>
                  <c:pt idx="0">
                    <c:v>MME</c:v>
                  </c:pt>
                  <c:pt idx="5">
                    <c:v>MLE</c:v>
                  </c:pt>
                </c:lvl>
              </c:multiLvlStrCache>
            </c:multiLvlStrRef>
          </c:cat>
          <c:val>
            <c:numRef>
              <c:f>NL_LRC_Fit!$G$126:$P$126</c:f>
              <c:numCache>
                <c:formatCode>_-* #,##0.0000_-;\-* #,##0.0000_-;_-*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73-4219-9E45-352D3FD008E1}"/>
            </c:ext>
          </c:extLst>
        </c:ser>
        <c:ser>
          <c:idx val="2"/>
          <c:order val="2"/>
          <c:tx>
            <c:strRef>
              <c:f>NL_LRC_Fit!$F$127</c:f>
              <c:strCache>
                <c:ptCount val="1"/>
                <c:pt idx="0">
                  <c:v>A-D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NL_LRC_Fit!$G$122:$P$123</c:f>
              <c:multiLvlStrCache>
                <c:ptCount val="10"/>
                <c:lvl>
                  <c:pt idx="0">
                    <c:v>Normal</c:v>
                  </c:pt>
                  <c:pt idx="1">
                    <c:v>LogNormal</c:v>
                  </c:pt>
                  <c:pt idx="2">
                    <c:v>Gamma</c:v>
                  </c:pt>
                  <c:pt idx="3">
                    <c:v>Weibull</c:v>
                  </c:pt>
                  <c:pt idx="4">
                    <c:v>Pareto</c:v>
                  </c:pt>
                  <c:pt idx="5">
                    <c:v>Normal</c:v>
                  </c:pt>
                  <c:pt idx="6">
                    <c:v>LogNormal</c:v>
                  </c:pt>
                  <c:pt idx="7">
                    <c:v>Gamma</c:v>
                  </c:pt>
                  <c:pt idx="8">
                    <c:v>Weibull</c:v>
                  </c:pt>
                  <c:pt idx="9">
                    <c:v>Pareto</c:v>
                  </c:pt>
                </c:lvl>
                <c:lvl>
                  <c:pt idx="0">
                    <c:v>MME</c:v>
                  </c:pt>
                  <c:pt idx="5">
                    <c:v>MLE</c:v>
                  </c:pt>
                </c:lvl>
              </c:multiLvlStrCache>
            </c:multiLvlStrRef>
          </c:cat>
          <c:val>
            <c:numRef>
              <c:f>NL_LRC_Fit!$G$127:$P$127</c:f>
              <c:numCache>
                <c:formatCode>_-* #,##0.0000_-;\-* #,##0.0000_-;_-*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73-4219-9E45-352D3FD008E1}"/>
            </c:ext>
          </c:extLst>
        </c:ser>
        <c:ser>
          <c:idx val="3"/>
          <c:order val="3"/>
          <c:tx>
            <c:strRef>
              <c:f>NL_LRC_Fit!$F$128</c:f>
              <c:strCache>
                <c:ptCount val="1"/>
                <c:pt idx="0">
                  <c:v>mod A-D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NL_LRC_Fit!$G$122:$P$123</c:f>
              <c:multiLvlStrCache>
                <c:ptCount val="10"/>
                <c:lvl>
                  <c:pt idx="0">
                    <c:v>Normal</c:v>
                  </c:pt>
                  <c:pt idx="1">
                    <c:v>LogNormal</c:v>
                  </c:pt>
                  <c:pt idx="2">
                    <c:v>Gamma</c:v>
                  </c:pt>
                  <c:pt idx="3">
                    <c:v>Weibull</c:v>
                  </c:pt>
                  <c:pt idx="4">
                    <c:v>Pareto</c:v>
                  </c:pt>
                  <c:pt idx="5">
                    <c:v>Normal</c:v>
                  </c:pt>
                  <c:pt idx="6">
                    <c:v>LogNormal</c:v>
                  </c:pt>
                  <c:pt idx="7">
                    <c:v>Gamma</c:v>
                  </c:pt>
                  <c:pt idx="8">
                    <c:v>Weibull</c:v>
                  </c:pt>
                  <c:pt idx="9">
                    <c:v>Pareto</c:v>
                  </c:pt>
                </c:lvl>
                <c:lvl>
                  <c:pt idx="0">
                    <c:v>MME</c:v>
                  </c:pt>
                  <c:pt idx="5">
                    <c:v>MLE</c:v>
                  </c:pt>
                </c:lvl>
              </c:multiLvlStrCache>
            </c:multiLvlStrRef>
          </c:cat>
          <c:val>
            <c:numRef>
              <c:f>NL_LRC_Fit!$G$128:$P$128</c:f>
              <c:numCache>
                <c:formatCode>_-* #,##0.0000_-;\-* #,##0.0000_-;_-*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73-4219-9E45-352D3FD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576800"/>
        <c:axId val="1538578880"/>
      </c:radarChart>
      <c:catAx>
        <c:axId val="15385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578880"/>
        <c:crosses val="autoZero"/>
        <c:auto val="1"/>
        <c:lblAlgn val="ctr"/>
        <c:lblOffset val="100"/>
        <c:noMultiLvlLbl val="0"/>
      </c:catAx>
      <c:valAx>
        <c:axId val="15385788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57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 p-Value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NL_LRC_Fit!$F$130</c:f>
              <c:strCache>
                <c:ptCount val="1"/>
                <c:pt idx="0">
                  <c:v>Chi-Sq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NL_LRC_Fit!$G$122:$P$123</c:f>
              <c:multiLvlStrCache>
                <c:ptCount val="10"/>
                <c:lvl>
                  <c:pt idx="0">
                    <c:v>Normal</c:v>
                  </c:pt>
                  <c:pt idx="1">
                    <c:v>LogNormal</c:v>
                  </c:pt>
                  <c:pt idx="2">
                    <c:v>Gamma</c:v>
                  </c:pt>
                  <c:pt idx="3">
                    <c:v>Weibull</c:v>
                  </c:pt>
                  <c:pt idx="4">
                    <c:v>Pareto</c:v>
                  </c:pt>
                  <c:pt idx="5">
                    <c:v>Normal</c:v>
                  </c:pt>
                  <c:pt idx="6">
                    <c:v>LogNormal</c:v>
                  </c:pt>
                  <c:pt idx="7">
                    <c:v>Gamma</c:v>
                  </c:pt>
                  <c:pt idx="8">
                    <c:v>Weibull</c:v>
                  </c:pt>
                  <c:pt idx="9">
                    <c:v>Pareto</c:v>
                  </c:pt>
                </c:lvl>
                <c:lvl>
                  <c:pt idx="0">
                    <c:v>MME</c:v>
                  </c:pt>
                  <c:pt idx="5">
                    <c:v>MLE</c:v>
                  </c:pt>
                </c:lvl>
              </c:multiLvlStrCache>
            </c:multiLvlStrRef>
          </c:cat>
          <c:val>
            <c:numRef>
              <c:f>NL_LRC_Fit!$G$130:$P$130</c:f>
              <c:numCache>
                <c:formatCode>_-* #,##0.0000_-;\-* #,##0.0000_-;_-*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0-41D0-A201-F6B90018D9D8}"/>
            </c:ext>
          </c:extLst>
        </c:ser>
        <c:ser>
          <c:idx val="1"/>
          <c:order val="1"/>
          <c:tx>
            <c:strRef>
              <c:f>NL_LRC_Fit!$F$131</c:f>
              <c:strCache>
                <c:ptCount val="1"/>
                <c:pt idx="0">
                  <c:v>K-S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NL_LRC_Fit!$G$122:$P$123</c:f>
              <c:multiLvlStrCache>
                <c:ptCount val="10"/>
                <c:lvl>
                  <c:pt idx="0">
                    <c:v>Normal</c:v>
                  </c:pt>
                  <c:pt idx="1">
                    <c:v>LogNormal</c:v>
                  </c:pt>
                  <c:pt idx="2">
                    <c:v>Gamma</c:v>
                  </c:pt>
                  <c:pt idx="3">
                    <c:v>Weibull</c:v>
                  </c:pt>
                  <c:pt idx="4">
                    <c:v>Pareto</c:v>
                  </c:pt>
                  <c:pt idx="5">
                    <c:v>Normal</c:v>
                  </c:pt>
                  <c:pt idx="6">
                    <c:v>LogNormal</c:v>
                  </c:pt>
                  <c:pt idx="7">
                    <c:v>Gamma</c:v>
                  </c:pt>
                  <c:pt idx="8">
                    <c:v>Weibull</c:v>
                  </c:pt>
                  <c:pt idx="9">
                    <c:v>Pareto</c:v>
                  </c:pt>
                </c:lvl>
                <c:lvl>
                  <c:pt idx="0">
                    <c:v>MME</c:v>
                  </c:pt>
                  <c:pt idx="5">
                    <c:v>MLE</c:v>
                  </c:pt>
                </c:lvl>
              </c:multiLvlStrCache>
            </c:multiLvlStrRef>
          </c:cat>
          <c:val>
            <c:numRef>
              <c:f>NL_LRC_Fit!$G$131:$P$131</c:f>
              <c:numCache>
                <c:formatCode>_-* #,##0.0000_-;\-* #,##0.0000_-;_-*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0-41D0-A201-F6B90018D9D8}"/>
            </c:ext>
          </c:extLst>
        </c:ser>
        <c:ser>
          <c:idx val="2"/>
          <c:order val="2"/>
          <c:tx>
            <c:strRef>
              <c:f>NL_LRC_Fit!$F$132</c:f>
              <c:strCache>
                <c:ptCount val="1"/>
                <c:pt idx="0">
                  <c:v>A-D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NL_LRC_Fit!$G$122:$P$123</c:f>
              <c:multiLvlStrCache>
                <c:ptCount val="10"/>
                <c:lvl>
                  <c:pt idx="0">
                    <c:v>Normal</c:v>
                  </c:pt>
                  <c:pt idx="1">
                    <c:v>LogNormal</c:v>
                  </c:pt>
                  <c:pt idx="2">
                    <c:v>Gamma</c:v>
                  </c:pt>
                  <c:pt idx="3">
                    <c:v>Weibull</c:v>
                  </c:pt>
                  <c:pt idx="4">
                    <c:v>Pareto</c:v>
                  </c:pt>
                  <c:pt idx="5">
                    <c:v>Normal</c:v>
                  </c:pt>
                  <c:pt idx="6">
                    <c:v>LogNormal</c:v>
                  </c:pt>
                  <c:pt idx="7">
                    <c:v>Gamma</c:v>
                  </c:pt>
                  <c:pt idx="8">
                    <c:v>Weibull</c:v>
                  </c:pt>
                  <c:pt idx="9">
                    <c:v>Pareto</c:v>
                  </c:pt>
                </c:lvl>
                <c:lvl>
                  <c:pt idx="0">
                    <c:v>MME</c:v>
                  </c:pt>
                  <c:pt idx="5">
                    <c:v>MLE</c:v>
                  </c:pt>
                </c:lvl>
              </c:multiLvlStrCache>
            </c:multiLvlStrRef>
          </c:cat>
          <c:val>
            <c:numRef>
              <c:f>NL_LRC_Fit!$G$132:$P$132</c:f>
              <c:numCache>
                <c:formatCode>_-* #,##0.0000_-;\-* #,##0.0000_-;_-*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A0-41D0-A201-F6B90018D9D8}"/>
            </c:ext>
          </c:extLst>
        </c:ser>
        <c:ser>
          <c:idx val="3"/>
          <c:order val="3"/>
          <c:tx>
            <c:strRef>
              <c:f>NL_LRC_Fit!$F$133</c:f>
              <c:strCache>
                <c:ptCount val="1"/>
                <c:pt idx="0">
                  <c:v>mod A-D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NL_LRC_Fit!$G$122:$P$123</c:f>
              <c:multiLvlStrCache>
                <c:ptCount val="10"/>
                <c:lvl>
                  <c:pt idx="0">
                    <c:v>Normal</c:v>
                  </c:pt>
                  <c:pt idx="1">
                    <c:v>LogNormal</c:v>
                  </c:pt>
                  <c:pt idx="2">
                    <c:v>Gamma</c:v>
                  </c:pt>
                  <c:pt idx="3">
                    <c:v>Weibull</c:v>
                  </c:pt>
                  <c:pt idx="4">
                    <c:v>Pareto</c:v>
                  </c:pt>
                  <c:pt idx="5">
                    <c:v>Normal</c:v>
                  </c:pt>
                  <c:pt idx="6">
                    <c:v>LogNormal</c:v>
                  </c:pt>
                  <c:pt idx="7">
                    <c:v>Gamma</c:v>
                  </c:pt>
                  <c:pt idx="8">
                    <c:v>Weibull</c:v>
                  </c:pt>
                  <c:pt idx="9">
                    <c:v>Pareto</c:v>
                  </c:pt>
                </c:lvl>
                <c:lvl>
                  <c:pt idx="0">
                    <c:v>MME</c:v>
                  </c:pt>
                  <c:pt idx="5">
                    <c:v>MLE</c:v>
                  </c:pt>
                </c:lvl>
              </c:multiLvlStrCache>
            </c:multiLvlStrRef>
          </c:cat>
          <c:val>
            <c:numRef>
              <c:f>NL_LRC_Fit!$G$133:$P$133</c:f>
              <c:numCache>
                <c:formatCode>_-* #,##0.0000_-;\-* #,##0.0000_-;_-*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A0-41D0-A201-F6B90018D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576800"/>
        <c:axId val="1538578880"/>
      </c:radarChart>
      <c:catAx>
        <c:axId val="15385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578880"/>
        <c:crosses val="autoZero"/>
        <c:auto val="1"/>
        <c:lblAlgn val="ctr"/>
        <c:lblOffset val="100"/>
        <c:noMultiLvlLbl val="0"/>
      </c:catAx>
      <c:valAx>
        <c:axId val="15385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57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NL_LRC_Fit!$E$139</c:f>
              <c:strCache>
                <c:ptCount val="1"/>
                <c:pt idx="0">
                  <c:v>Overall Score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cat>
            <c:multiLvlStrRef>
              <c:f>NL_LRC_Fit!$G$122:$P$123</c:f>
              <c:multiLvlStrCache>
                <c:ptCount val="10"/>
                <c:lvl>
                  <c:pt idx="0">
                    <c:v>Normal</c:v>
                  </c:pt>
                  <c:pt idx="1">
                    <c:v>LogNormal</c:v>
                  </c:pt>
                  <c:pt idx="2">
                    <c:v>Gamma</c:v>
                  </c:pt>
                  <c:pt idx="3">
                    <c:v>Weibull</c:v>
                  </c:pt>
                  <c:pt idx="4">
                    <c:v>Pareto</c:v>
                  </c:pt>
                  <c:pt idx="5">
                    <c:v>Normal</c:v>
                  </c:pt>
                  <c:pt idx="6">
                    <c:v>LogNormal</c:v>
                  </c:pt>
                  <c:pt idx="7">
                    <c:v>Gamma</c:v>
                  </c:pt>
                  <c:pt idx="8">
                    <c:v>Weibull</c:v>
                  </c:pt>
                  <c:pt idx="9">
                    <c:v>Pareto</c:v>
                  </c:pt>
                </c:lvl>
                <c:lvl>
                  <c:pt idx="0">
                    <c:v>MME</c:v>
                  </c:pt>
                  <c:pt idx="5">
                    <c:v>MLE</c:v>
                  </c:pt>
                </c:lvl>
              </c:multiLvlStrCache>
            </c:multiLvlStrRef>
          </c:cat>
          <c:val>
            <c:numRef>
              <c:f>NL_LRC_Fit!$G$139:$P$139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8-42F0-8FA8-02ED90568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576800"/>
        <c:axId val="1538578880"/>
      </c:radarChart>
      <c:catAx>
        <c:axId val="15385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578880"/>
        <c:crosses val="autoZero"/>
        <c:auto val="1"/>
        <c:lblAlgn val="ctr"/>
        <c:lblOffset val="100"/>
        <c:noMultiLvlLbl val="0"/>
      </c:catAx>
      <c:valAx>
        <c:axId val="15385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57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Chi-Squared Test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NL_LRC_Fit!$G$105:$G$106</c:f>
              <c:strCache>
                <c:ptCount val="2"/>
                <c:pt idx="0">
                  <c:v>MME</c:v>
                </c:pt>
                <c:pt idx="1">
                  <c:v>Normal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NL_LRC_Fit!$G$107:$G$110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9-449E-B4ED-6BFC609951D0}"/>
            </c:ext>
          </c:extLst>
        </c:ser>
        <c:ser>
          <c:idx val="2"/>
          <c:order val="1"/>
          <c:tx>
            <c:strRef>
              <c:f>NL_LRC_Fit!$H$105:$H$106</c:f>
              <c:strCache>
                <c:ptCount val="2"/>
                <c:pt idx="0">
                  <c:v>MME</c:v>
                </c:pt>
                <c:pt idx="1">
                  <c:v>LogNormal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NL_LRC_Fit!$H$107:$H$110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19-449E-B4ED-6BFC609951D0}"/>
            </c:ext>
          </c:extLst>
        </c:ser>
        <c:ser>
          <c:idx val="3"/>
          <c:order val="2"/>
          <c:tx>
            <c:strRef>
              <c:f>NL_LRC_Fit!$I$105:$I$106</c:f>
              <c:strCache>
                <c:ptCount val="2"/>
                <c:pt idx="0">
                  <c:v>MME</c:v>
                </c:pt>
                <c:pt idx="1">
                  <c:v>Gamma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NL_LRC_Fit!$I$107:$I$110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19-449E-B4ED-6BFC609951D0}"/>
            </c:ext>
          </c:extLst>
        </c:ser>
        <c:ser>
          <c:idx val="4"/>
          <c:order val="3"/>
          <c:tx>
            <c:strRef>
              <c:f>NL_LRC_Fit!$J$105:$J$106</c:f>
              <c:strCache>
                <c:ptCount val="2"/>
                <c:pt idx="0">
                  <c:v>MME</c:v>
                </c:pt>
                <c:pt idx="1">
                  <c:v>Weibull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NL_LRC_Fit!$J$107:$J$110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19-449E-B4ED-6BFC609951D0}"/>
            </c:ext>
          </c:extLst>
        </c:ser>
        <c:ser>
          <c:idx val="5"/>
          <c:order val="4"/>
          <c:tx>
            <c:strRef>
              <c:f>NL_LRC_Fit!$K$105:$K$106</c:f>
              <c:strCache>
                <c:ptCount val="2"/>
                <c:pt idx="0">
                  <c:v>MME</c:v>
                </c:pt>
                <c:pt idx="1">
                  <c:v>Pareto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NL_LRC_Fit!$K$107:$K$110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19-449E-B4ED-6BFC609951D0}"/>
            </c:ext>
          </c:extLst>
        </c:ser>
        <c:ser>
          <c:idx val="6"/>
          <c:order val="5"/>
          <c:tx>
            <c:strRef>
              <c:f>NL_LRC_Fit!$L$105:$L$106</c:f>
              <c:strCache>
                <c:ptCount val="2"/>
                <c:pt idx="0">
                  <c:v>MLE</c:v>
                </c:pt>
                <c:pt idx="1">
                  <c:v>Normal</c:v>
                </c:pt>
              </c:strCache>
            </c:strRef>
          </c:tx>
          <c:marker>
            <c:symbol val="none"/>
          </c:marker>
          <c:val>
            <c:numRef>
              <c:f>NL_LRC_Fit!$L$107:$L$110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D-4C34-A5D4-628219069CBE}"/>
            </c:ext>
          </c:extLst>
        </c:ser>
        <c:ser>
          <c:idx val="7"/>
          <c:order val="6"/>
          <c:tx>
            <c:strRef>
              <c:f>NL_LRC_Fit!$M$105:$M$106</c:f>
              <c:strCache>
                <c:ptCount val="2"/>
                <c:pt idx="0">
                  <c:v>MLE</c:v>
                </c:pt>
                <c:pt idx="1">
                  <c:v>LogNormal</c:v>
                </c:pt>
              </c:strCache>
            </c:strRef>
          </c:tx>
          <c:marker>
            <c:symbol val="none"/>
          </c:marker>
          <c:val>
            <c:numRef>
              <c:f>NL_LRC_Fit!$M$107:$M$110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D-4C34-A5D4-628219069CBE}"/>
            </c:ext>
          </c:extLst>
        </c:ser>
        <c:ser>
          <c:idx val="8"/>
          <c:order val="7"/>
          <c:tx>
            <c:strRef>
              <c:f>NL_LRC_Fit!$N$105:$N$106</c:f>
              <c:strCache>
                <c:ptCount val="2"/>
                <c:pt idx="0">
                  <c:v>MLE</c:v>
                </c:pt>
                <c:pt idx="1">
                  <c:v>Gamma</c:v>
                </c:pt>
              </c:strCache>
            </c:strRef>
          </c:tx>
          <c:marker>
            <c:symbol val="none"/>
          </c:marker>
          <c:val>
            <c:numRef>
              <c:f>NL_LRC_Fit!$N$107:$N$110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CD-4C34-A5D4-628219069CBE}"/>
            </c:ext>
          </c:extLst>
        </c:ser>
        <c:ser>
          <c:idx val="9"/>
          <c:order val="8"/>
          <c:tx>
            <c:strRef>
              <c:f>NL_LRC_Fit!$O$105:$O$106</c:f>
              <c:strCache>
                <c:ptCount val="2"/>
                <c:pt idx="0">
                  <c:v>MLE</c:v>
                </c:pt>
                <c:pt idx="1">
                  <c:v>Weibull</c:v>
                </c:pt>
              </c:strCache>
            </c:strRef>
          </c:tx>
          <c:marker>
            <c:symbol val="none"/>
          </c:marker>
          <c:val>
            <c:numRef>
              <c:f>NL_LRC_Fit!$O$107:$O$110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CD-4C34-A5D4-628219069CBE}"/>
            </c:ext>
          </c:extLst>
        </c:ser>
        <c:ser>
          <c:idx val="10"/>
          <c:order val="9"/>
          <c:tx>
            <c:strRef>
              <c:f>NL_LRC_Fit!$P$105:$P$106</c:f>
              <c:strCache>
                <c:ptCount val="2"/>
                <c:pt idx="0">
                  <c:v>MLE</c:v>
                </c:pt>
                <c:pt idx="1">
                  <c:v>Pareto</c:v>
                </c:pt>
              </c:strCache>
            </c:strRef>
          </c:tx>
          <c:marker>
            <c:symbol val="none"/>
          </c:marker>
          <c:val>
            <c:numRef>
              <c:f>NL_LRC_Fit!$P$107:$P$110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CD-4C34-A5D4-628219069CBE}"/>
            </c:ext>
          </c:extLst>
        </c:ser>
        <c:ser>
          <c:idx val="0"/>
          <c:order val="10"/>
          <c:tx>
            <c:strRef>
              <c:f>NL_LRC_Fit!$E$73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circle"/>
            <c:size val="6"/>
            <c:spPr>
              <a:solidFill>
                <a:srgbClr val="FF0000">
                  <a:alpha val="50000"/>
                </a:srgbClr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NL_LRC_Fit!$D$107:$D$110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NL_LRC_Fit!$F$107:$F$110</c:f>
              <c:numCache>
                <c:formatCode>_-* #,##0.0000_-;\-* #,##0.0000_-;_-*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19-449E-B4ED-6BFC60995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347439"/>
        <c:axId val="1147350767"/>
      </c:radarChart>
      <c:catAx>
        <c:axId val="114734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50767"/>
        <c:crosses val="autoZero"/>
        <c:auto val="1"/>
        <c:lblAlgn val="ctr"/>
        <c:lblOffset val="100"/>
        <c:noMultiLvlLbl val="1"/>
      </c:catAx>
      <c:valAx>
        <c:axId val="1147350767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47439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spPr>
    <a:ln>
      <a:solidFill>
        <a:srgbClr val="D9D9D9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A-D Test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NL_LRC_Fit!$G$73:$G$74</c:f>
              <c:strCache>
                <c:ptCount val="2"/>
                <c:pt idx="0">
                  <c:v>MME</c:v>
                </c:pt>
                <c:pt idx="1">
                  <c:v>Normal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NL_LRC_Fit!$G$75:$G$85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D-441F-BAD7-FE508ACC6035}"/>
            </c:ext>
          </c:extLst>
        </c:ser>
        <c:ser>
          <c:idx val="2"/>
          <c:order val="1"/>
          <c:tx>
            <c:strRef>
              <c:f>NL_LRC_Fit!$H$73:$H$74</c:f>
              <c:strCache>
                <c:ptCount val="2"/>
                <c:pt idx="0">
                  <c:v>MME</c:v>
                </c:pt>
                <c:pt idx="1">
                  <c:v>LogNormal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NL_LRC_Fit!$H$75:$H$85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D-441F-BAD7-FE508ACC6035}"/>
            </c:ext>
          </c:extLst>
        </c:ser>
        <c:ser>
          <c:idx val="3"/>
          <c:order val="2"/>
          <c:tx>
            <c:strRef>
              <c:f>NL_LRC_Fit!$I$73:$I$74</c:f>
              <c:strCache>
                <c:ptCount val="2"/>
                <c:pt idx="0">
                  <c:v>MME</c:v>
                </c:pt>
                <c:pt idx="1">
                  <c:v>Gamma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NL_LRC_Fit!$I$75:$I$85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9D-441F-BAD7-FE508ACC6035}"/>
            </c:ext>
          </c:extLst>
        </c:ser>
        <c:ser>
          <c:idx val="4"/>
          <c:order val="3"/>
          <c:tx>
            <c:strRef>
              <c:f>NL_LRC_Fit!$J$73:$J$74</c:f>
              <c:strCache>
                <c:ptCount val="2"/>
                <c:pt idx="0">
                  <c:v>MME</c:v>
                </c:pt>
                <c:pt idx="1">
                  <c:v>Weibull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NL_LRC_Fit!$J$75:$J$85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9D-441F-BAD7-FE508ACC6035}"/>
            </c:ext>
          </c:extLst>
        </c:ser>
        <c:ser>
          <c:idx val="5"/>
          <c:order val="4"/>
          <c:tx>
            <c:strRef>
              <c:f>NL_LRC_Fit!$K$73:$K$74</c:f>
              <c:strCache>
                <c:ptCount val="2"/>
                <c:pt idx="0">
                  <c:v>MME</c:v>
                </c:pt>
                <c:pt idx="1">
                  <c:v>Pareto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NL_LRC_Fit!$K$75:$K$85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9D-441F-BAD7-FE508ACC6035}"/>
            </c:ext>
          </c:extLst>
        </c:ser>
        <c:ser>
          <c:idx val="6"/>
          <c:order val="5"/>
          <c:tx>
            <c:strRef>
              <c:f>NL_LRC_Fit!$L$73:$L$74</c:f>
              <c:strCache>
                <c:ptCount val="2"/>
                <c:pt idx="0">
                  <c:v>MLE</c:v>
                </c:pt>
                <c:pt idx="1">
                  <c:v>Normal</c:v>
                </c:pt>
              </c:strCache>
            </c:strRef>
          </c:tx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NL_LRC_Fit!$L$75:$L$85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69-40BF-A473-2A47CF3FDB2D}"/>
            </c:ext>
          </c:extLst>
        </c:ser>
        <c:ser>
          <c:idx val="7"/>
          <c:order val="6"/>
          <c:tx>
            <c:strRef>
              <c:f>NL_LRC_Fit!$M$73:$M$74</c:f>
              <c:strCache>
                <c:ptCount val="2"/>
                <c:pt idx="0">
                  <c:v>MLE</c:v>
                </c:pt>
                <c:pt idx="1">
                  <c:v>LogNormal</c:v>
                </c:pt>
              </c:strCache>
            </c:strRef>
          </c:tx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NL_LRC_Fit!$M$75:$M$85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69-40BF-A473-2A47CF3FDB2D}"/>
            </c:ext>
          </c:extLst>
        </c:ser>
        <c:ser>
          <c:idx val="8"/>
          <c:order val="7"/>
          <c:tx>
            <c:strRef>
              <c:f>NL_LRC_Fit!$N$73:$N$74</c:f>
              <c:strCache>
                <c:ptCount val="2"/>
                <c:pt idx="0">
                  <c:v>MLE</c:v>
                </c:pt>
                <c:pt idx="1">
                  <c:v>Gamma</c:v>
                </c:pt>
              </c:strCache>
            </c:strRef>
          </c:tx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NL_LRC_Fit!$N$75:$N$85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69-40BF-A473-2A47CF3FDB2D}"/>
            </c:ext>
          </c:extLst>
        </c:ser>
        <c:ser>
          <c:idx val="9"/>
          <c:order val="8"/>
          <c:tx>
            <c:strRef>
              <c:f>NL_LRC_Fit!$O$73:$O$74</c:f>
              <c:strCache>
                <c:ptCount val="2"/>
                <c:pt idx="0">
                  <c:v>MLE</c:v>
                </c:pt>
                <c:pt idx="1">
                  <c:v>Weibull</c:v>
                </c:pt>
              </c:strCache>
            </c:strRef>
          </c:tx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NL_LRC_Fit!$O$75:$O$85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69-40BF-A473-2A47CF3FDB2D}"/>
            </c:ext>
          </c:extLst>
        </c:ser>
        <c:ser>
          <c:idx val="10"/>
          <c:order val="9"/>
          <c:tx>
            <c:strRef>
              <c:f>NL_LRC_Fit!$P$73:$P$74</c:f>
              <c:strCache>
                <c:ptCount val="2"/>
                <c:pt idx="0">
                  <c:v>MLE</c:v>
                </c:pt>
                <c:pt idx="1">
                  <c:v>Pareto</c:v>
                </c:pt>
              </c:strCache>
            </c:strRef>
          </c:tx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NL_LRC_Fit!$P$75:$P$85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69-40BF-A473-2A47CF3FDB2D}"/>
            </c:ext>
          </c:extLst>
        </c:ser>
        <c:ser>
          <c:idx val="0"/>
          <c:order val="10"/>
          <c:tx>
            <c:strRef>
              <c:f>NL_LRC_Fit!$E$73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circle"/>
            <c:size val="6"/>
            <c:spPr>
              <a:solidFill>
                <a:srgbClr val="FF0000">
                  <a:alpha val="50000"/>
                </a:srgbClr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NL_LRC_Fit!$E$75:$E$85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9D-441F-BAD7-FE508ACC6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347439"/>
        <c:axId val="1147350767"/>
      </c:radarChart>
      <c:catAx>
        <c:axId val="114734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50767"/>
        <c:crosses val="autoZero"/>
        <c:auto val="1"/>
        <c:lblAlgn val="ctr"/>
        <c:lblOffset val="100"/>
        <c:noMultiLvlLbl val="0"/>
      </c:catAx>
      <c:valAx>
        <c:axId val="1147350767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47439"/>
        <c:crosses val="autoZero"/>
        <c:crossBetween val="between"/>
      </c:valAx>
    </c:plotArea>
    <c:legend>
      <c:legendPos val="r"/>
      <c:overlay val="0"/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D9D9D9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K-S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NL_LRC_Fit!$G$50:$G$51</c:f>
              <c:strCache>
                <c:ptCount val="2"/>
                <c:pt idx="0">
                  <c:v>MME</c:v>
                </c:pt>
                <c:pt idx="1">
                  <c:v>Normal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NL_LRC_Fit!$D$52:$D$62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NL_LRC_Fit!$G$52:$G$62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F-4EDC-A9C2-BB232FEDA508}"/>
            </c:ext>
          </c:extLst>
        </c:ser>
        <c:ser>
          <c:idx val="2"/>
          <c:order val="1"/>
          <c:tx>
            <c:strRef>
              <c:f>NL_LRC_Fit!$H$50:$H$51</c:f>
              <c:strCache>
                <c:ptCount val="2"/>
                <c:pt idx="0">
                  <c:v>MME</c:v>
                </c:pt>
                <c:pt idx="1">
                  <c:v>LogNormal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NL_LRC_Fit!$D$52:$D$62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NL_LRC_Fit!$H$52:$H$62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8F-4EDC-A9C2-BB232FEDA508}"/>
            </c:ext>
          </c:extLst>
        </c:ser>
        <c:ser>
          <c:idx val="3"/>
          <c:order val="2"/>
          <c:tx>
            <c:strRef>
              <c:f>NL_LRC_Fit!$I$50:$I$51</c:f>
              <c:strCache>
                <c:ptCount val="2"/>
                <c:pt idx="0">
                  <c:v>MME</c:v>
                </c:pt>
                <c:pt idx="1">
                  <c:v>Gamma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NL_LRC_Fit!$D$52:$D$62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NL_LRC_Fit!$I$52:$I$62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8F-4EDC-A9C2-BB232FEDA508}"/>
            </c:ext>
          </c:extLst>
        </c:ser>
        <c:ser>
          <c:idx val="4"/>
          <c:order val="3"/>
          <c:tx>
            <c:strRef>
              <c:f>NL_LRC_Fit!$J$50:$J$51</c:f>
              <c:strCache>
                <c:ptCount val="2"/>
                <c:pt idx="0">
                  <c:v>MME</c:v>
                </c:pt>
                <c:pt idx="1">
                  <c:v>Weibull</c:v>
                </c:pt>
              </c:strCache>
            </c:strRef>
          </c:tx>
          <c:spPr>
            <a:ln w="28575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NL_LRC_Fit!$D$52:$D$62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NL_LRC_Fit!$J$52:$J$62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8F-4EDC-A9C2-BB232FEDA508}"/>
            </c:ext>
          </c:extLst>
        </c:ser>
        <c:ser>
          <c:idx val="5"/>
          <c:order val="4"/>
          <c:tx>
            <c:strRef>
              <c:f>NL_LRC_Fit!$K$50:$K$51</c:f>
              <c:strCache>
                <c:ptCount val="2"/>
                <c:pt idx="0">
                  <c:v>MME</c:v>
                </c:pt>
                <c:pt idx="1">
                  <c:v>Pareto</c:v>
                </c:pt>
              </c:strCache>
            </c:strRef>
          </c:tx>
          <c:spPr>
            <a:ln w="28575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NL_LRC_Fit!$D$52:$D$62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NL_LRC_Fit!$K$52:$K$62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8F-4EDC-A9C2-BB232FEDA508}"/>
            </c:ext>
          </c:extLst>
        </c:ser>
        <c:ser>
          <c:idx val="6"/>
          <c:order val="5"/>
          <c:tx>
            <c:strRef>
              <c:f>NL_LRC_Fit!$L$50:$L$51</c:f>
              <c:strCache>
                <c:ptCount val="2"/>
                <c:pt idx="0">
                  <c:v>MLE</c:v>
                </c:pt>
                <c:pt idx="1">
                  <c:v>Normal</c:v>
                </c:pt>
              </c:strCache>
            </c:strRef>
          </c:tx>
          <c:spPr>
            <a:ln w="19050" cap="rnd" cmpd="sng" algn="ctr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NL_LRC_Fit!$D$52:$D$62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NL_LRC_Fit!$L$52:$L$62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22-407E-924E-CCBC997FD637}"/>
            </c:ext>
          </c:extLst>
        </c:ser>
        <c:ser>
          <c:idx val="7"/>
          <c:order val="6"/>
          <c:tx>
            <c:strRef>
              <c:f>NL_LRC_Fit!$M$50:$M$51</c:f>
              <c:strCache>
                <c:ptCount val="2"/>
                <c:pt idx="0">
                  <c:v>MLE</c:v>
                </c:pt>
                <c:pt idx="1">
                  <c:v>LogNormal</c:v>
                </c:pt>
              </c:strCache>
            </c:strRef>
          </c:tx>
          <c:spPr>
            <a:ln w="19050" cap="rnd" cmpd="sng" algn="ctr">
              <a:solidFill>
                <a:schemeClr val="accent2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NL_LRC_Fit!$D$52:$D$62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NL_LRC_Fit!$M$52:$M$62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22-407E-924E-CCBC997FD637}"/>
            </c:ext>
          </c:extLst>
        </c:ser>
        <c:ser>
          <c:idx val="8"/>
          <c:order val="7"/>
          <c:tx>
            <c:strRef>
              <c:f>NL_LRC_Fit!$N$50:$N$51</c:f>
              <c:strCache>
                <c:ptCount val="2"/>
                <c:pt idx="0">
                  <c:v>MLE</c:v>
                </c:pt>
                <c:pt idx="1">
                  <c:v>Gamma</c:v>
                </c:pt>
              </c:strCache>
            </c:strRef>
          </c:tx>
          <c:spPr>
            <a:ln w="19050" cap="rnd" cmpd="sng" algn="ctr">
              <a:solidFill>
                <a:schemeClr val="accent3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NL_LRC_Fit!$D$52:$D$62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NL_LRC_Fit!$N$52:$N$62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22-407E-924E-CCBC997FD637}"/>
            </c:ext>
          </c:extLst>
        </c:ser>
        <c:ser>
          <c:idx val="9"/>
          <c:order val="8"/>
          <c:tx>
            <c:strRef>
              <c:f>NL_LRC_Fit!$O$50:$O$51</c:f>
              <c:strCache>
                <c:ptCount val="2"/>
                <c:pt idx="0">
                  <c:v>MLE</c:v>
                </c:pt>
                <c:pt idx="1">
                  <c:v>Weibull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NL_LRC_Fit!$D$52:$D$62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NL_LRC_Fit!$O$52:$O$62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22-407E-924E-CCBC997FD637}"/>
            </c:ext>
          </c:extLst>
        </c:ser>
        <c:ser>
          <c:idx val="10"/>
          <c:order val="9"/>
          <c:tx>
            <c:strRef>
              <c:f>NL_LRC_Fit!$P$50:$P$51</c:f>
              <c:strCache>
                <c:ptCount val="2"/>
                <c:pt idx="0">
                  <c:v>MLE</c:v>
                </c:pt>
                <c:pt idx="1">
                  <c:v>Pareto</c:v>
                </c:pt>
              </c:strCache>
            </c:strRef>
          </c:tx>
          <c:spPr>
            <a:ln w="19050" cap="rnd" cmpd="sng" algn="ctr">
              <a:solidFill>
                <a:schemeClr val="accent5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NL_LRC_Fit!$D$52:$D$62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NL_LRC_Fit!$P$52:$P$62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22-407E-924E-CCBC997FD637}"/>
            </c:ext>
          </c:extLst>
        </c:ser>
        <c:ser>
          <c:idx val="0"/>
          <c:order val="10"/>
          <c:tx>
            <c:strRef>
              <c:f>NL_LRC_Fit!$E$50</c:f>
              <c:strCache>
                <c:ptCount val="1"/>
                <c:pt idx="0">
                  <c:v>Observed</c:v>
                </c:pt>
              </c:strCache>
            </c:strRef>
          </c:tx>
          <c:spPr>
            <a:ln w="19050" cap="rnd" cmpd="sng" algn="ctr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FF0000">
                  <a:alpha val="50000"/>
                </a:srgbClr>
              </a:solidFill>
              <a:ln w="6350" cap="flat" cmpd="sng" algn="ctr">
                <a:solidFill>
                  <a:srgbClr val="C00000"/>
                </a:solidFill>
                <a:prstDash val="solid"/>
                <a:round/>
              </a:ln>
              <a:effectLst/>
            </c:spPr>
          </c:marker>
          <c:cat>
            <c:numRef>
              <c:f>NL_LRC_Fit!$D$52:$D$62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NL_LRC_Fit!$F$52:$F$62</c:f>
              <c:numCache>
                <c:formatCode>0.000%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8F-4EDC-A9C2-BB232FEDA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347439"/>
        <c:axId val="1147350767"/>
      </c:radarChart>
      <c:catAx>
        <c:axId val="114734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50767"/>
        <c:crosses val="autoZero"/>
        <c:auto val="1"/>
        <c:lblAlgn val="ctr"/>
        <c:lblOffset val="100"/>
        <c:noMultiLvlLbl val="0"/>
      </c:catAx>
      <c:valAx>
        <c:axId val="11473507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4743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rgbClr val="D9D9D9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K-S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NL_LRC_Fit!$G$51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NL_LRC_Fit!$G$52:$G$62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14-4CC0-BC4F-2028019B32D2}"/>
            </c:ext>
          </c:extLst>
        </c:ser>
        <c:ser>
          <c:idx val="2"/>
          <c:order val="1"/>
          <c:tx>
            <c:strRef>
              <c:f>NL_LRC_Fit!$H$51</c:f>
              <c:strCache>
                <c:ptCount val="1"/>
                <c:pt idx="0">
                  <c:v>LogNormal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NL_LRC_Fit!$H$52:$H$62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14-4CC0-BC4F-2028019B32D2}"/>
            </c:ext>
          </c:extLst>
        </c:ser>
        <c:ser>
          <c:idx val="3"/>
          <c:order val="2"/>
          <c:tx>
            <c:strRef>
              <c:f>NL_LRC_Fit!$I$51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NL_LRC_Fit!$I$52:$I$62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14-4CC0-BC4F-2028019B32D2}"/>
            </c:ext>
          </c:extLst>
        </c:ser>
        <c:ser>
          <c:idx val="4"/>
          <c:order val="3"/>
          <c:tx>
            <c:strRef>
              <c:f>NL_LRC_Fit!$J$51</c:f>
              <c:strCache>
                <c:ptCount val="1"/>
                <c:pt idx="0">
                  <c:v>Weibull</c:v>
                </c:pt>
              </c:strCache>
            </c:strRef>
          </c:tx>
          <c:spPr>
            <a:ln w="28575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NL_LRC_Fit!$J$52:$J$62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14-4CC0-BC4F-2028019B32D2}"/>
            </c:ext>
          </c:extLst>
        </c:ser>
        <c:ser>
          <c:idx val="5"/>
          <c:order val="4"/>
          <c:tx>
            <c:strRef>
              <c:f>NL_LRC_Fit!$K$51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NL_LRC_Fit!$K$52:$K$62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214-4CC0-BC4F-2028019B3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347439"/>
        <c:axId val="1147350767"/>
      </c:scatterChart>
      <c:scatterChart>
        <c:scatterStyle val="lineMarker"/>
        <c:varyColors val="0"/>
        <c:ser>
          <c:idx val="0"/>
          <c:order val="5"/>
          <c:tx>
            <c:strRef>
              <c:f>NL_LRC_Fit!$E$50</c:f>
              <c:strCache>
                <c:ptCount val="1"/>
                <c:pt idx="0">
                  <c:v>Observed</c:v>
                </c:pt>
              </c:strCache>
            </c:strRef>
          </c:tx>
          <c:spPr>
            <a:ln w="19050" cap="rnd" cmpd="sng" algn="ctr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rgbClr val="FF0000">
                  <a:alpha val="50000"/>
                </a:srgbClr>
              </a:solidFill>
              <a:ln w="6350" cap="flat" cmpd="sng" algn="ctr">
                <a:solidFill>
                  <a:srgbClr val="C00000"/>
                </a:solidFill>
                <a:prstDash val="solid"/>
                <a:round/>
              </a:ln>
              <a:effectLst/>
            </c:spPr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NL_LRC_Fit!$F$52:$F$62</c:f>
              <c:numCache>
                <c:formatCode>0.000%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14-4CC0-BC4F-2028019B3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347439"/>
        <c:axId val="1147350767"/>
      </c:scatterChart>
      <c:valAx>
        <c:axId val="114734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50767"/>
        <c:crosses val="autoZero"/>
        <c:crossBetween val="midCat"/>
      </c:valAx>
      <c:valAx>
        <c:axId val="11473507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47439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rgbClr val="D9D9D9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A-D Test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NL_LRC_Fit!$G$73:$G$74</c:f>
              <c:strCache>
                <c:ptCount val="2"/>
                <c:pt idx="0">
                  <c:v>MME</c:v>
                </c:pt>
                <c:pt idx="1">
                  <c:v>Normal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NL_LRC_Fit!$G$75:$G$85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8BB-4287-9036-1404679C325C}"/>
            </c:ext>
          </c:extLst>
        </c:ser>
        <c:ser>
          <c:idx val="2"/>
          <c:order val="1"/>
          <c:tx>
            <c:strRef>
              <c:f>NL_LRC_Fit!$H$73:$H$74</c:f>
              <c:strCache>
                <c:ptCount val="2"/>
                <c:pt idx="0">
                  <c:v>MME</c:v>
                </c:pt>
                <c:pt idx="1">
                  <c:v>LogNormal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NL_LRC_Fit!$H$75:$H$85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8BB-4287-9036-1404679C325C}"/>
            </c:ext>
          </c:extLst>
        </c:ser>
        <c:ser>
          <c:idx val="3"/>
          <c:order val="2"/>
          <c:tx>
            <c:strRef>
              <c:f>NL_LRC_Fit!$I$73:$I$74</c:f>
              <c:strCache>
                <c:ptCount val="2"/>
                <c:pt idx="0">
                  <c:v>MME</c:v>
                </c:pt>
                <c:pt idx="1">
                  <c:v>Gamma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NL_LRC_Fit!$I$75:$I$85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8BB-4287-9036-1404679C325C}"/>
            </c:ext>
          </c:extLst>
        </c:ser>
        <c:ser>
          <c:idx val="4"/>
          <c:order val="3"/>
          <c:tx>
            <c:strRef>
              <c:f>NL_LRC_Fit!$J$73:$J$74</c:f>
              <c:strCache>
                <c:ptCount val="2"/>
                <c:pt idx="0">
                  <c:v>MME</c:v>
                </c:pt>
                <c:pt idx="1">
                  <c:v>Weibull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NL_LRC_Fit!$J$75:$J$85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8BB-4287-9036-1404679C325C}"/>
            </c:ext>
          </c:extLst>
        </c:ser>
        <c:ser>
          <c:idx val="5"/>
          <c:order val="4"/>
          <c:tx>
            <c:strRef>
              <c:f>NL_LRC_Fit!$K$73:$K$74</c:f>
              <c:strCache>
                <c:ptCount val="2"/>
                <c:pt idx="0">
                  <c:v>MME</c:v>
                </c:pt>
                <c:pt idx="1">
                  <c:v>Pareto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NL_LRC_Fit!$K$75:$K$85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D8BB-4287-9036-1404679C325C}"/>
            </c:ext>
          </c:extLst>
        </c:ser>
        <c:ser>
          <c:idx val="6"/>
          <c:order val="5"/>
          <c:tx>
            <c:strRef>
              <c:f>NL_LRC_Fit!$L$74</c:f>
              <c:strCache>
                <c:ptCount val="1"/>
                <c:pt idx="0">
                  <c:v>Normal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NL_LRC_Fit!$L$75:$L$85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4-465C-8DF0-A7D87FA177EA}"/>
            </c:ext>
          </c:extLst>
        </c:ser>
        <c:ser>
          <c:idx val="7"/>
          <c:order val="6"/>
          <c:tx>
            <c:strRef>
              <c:f>NL_LRC_Fit!$M$74</c:f>
              <c:strCache>
                <c:ptCount val="1"/>
                <c:pt idx="0">
                  <c:v>LogNormal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NL_LRC_Fit!$M$75:$M$85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44-465C-8DF0-A7D87FA177EA}"/>
            </c:ext>
          </c:extLst>
        </c:ser>
        <c:ser>
          <c:idx val="8"/>
          <c:order val="7"/>
          <c:tx>
            <c:strRef>
              <c:f>NL_LRC_Fit!$N$74</c:f>
              <c:strCache>
                <c:ptCount val="1"/>
                <c:pt idx="0">
                  <c:v>Gamma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NL_LRC_Fit!$N$75:$N$85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44-465C-8DF0-A7D87FA177EA}"/>
            </c:ext>
          </c:extLst>
        </c:ser>
        <c:ser>
          <c:idx val="9"/>
          <c:order val="8"/>
          <c:tx>
            <c:strRef>
              <c:f>NL_LRC_Fit!$O$74</c:f>
              <c:strCache>
                <c:ptCount val="1"/>
                <c:pt idx="0">
                  <c:v>Weibull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NL_LRC_Fit!$O$75:$O$85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44-465C-8DF0-A7D87FA177EA}"/>
            </c:ext>
          </c:extLst>
        </c:ser>
        <c:ser>
          <c:idx val="10"/>
          <c:order val="9"/>
          <c:tx>
            <c:strRef>
              <c:f>NL_LRC_Fit!$P$74</c:f>
              <c:strCache>
                <c:ptCount val="1"/>
                <c:pt idx="0">
                  <c:v>Pareto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NL_LRC_Fit!$P$75:$P$85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44-465C-8DF0-A7D87FA177EA}"/>
            </c:ext>
          </c:extLst>
        </c:ser>
        <c:ser>
          <c:idx val="0"/>
          <c:order val="10"/>
          <c:tx>
            <c:strRef>
              <c:f>NL_LRC_Fit!$E$73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circle"/>
            <c:size val="6"/>
            <c:spPr>
              <a:solidFill>
                <a:srgbClr val="FF0000">
                  <a:alpha val="50000"/>
                </a:srgbClr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NL_LRC_Fit!$D$75:$D$85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NL_LRC_Fit!$E$75:$E$85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D8BB-4287-9036-1404679C3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7347439"/>
        <c:axId val="1147350767"/>
      </c:lineChart>
      <c:catAx>
        <c:axId val="114734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50767"/>
        <c:crosses val="autoZero"/>
        <c:auto val="1"/>
        <c:lblAlgn val="ctr"/>
        <c:lblOffset val="100"/>
        <c:noMultiLvlLbl val="0"/>
      </c:catAx>
      <c:valAx>
        <c:axId val="114735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47439"/>
        <c:crosses val="autoZero"/>
        <c:crossBetween val="between"/>
      </c:valAx>
    </c:plotArea>
    <c:legend>
      <c:legendPos val="b"/>
      <c:overlay val="0"/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D9D9D9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NL_LRC_Fit!$M$11</c:f>
          <c:strCache>
            <c:ptCount val="1"/>
            <c:pt idx="0">
              <c:v>from Mean</c:v>
            </c:pt>
          </c:strCache>
        </c:strRef>
      </c:tx>
      <c:layout>
        <c:manualLayout>
          <c:xMode val="edge"/>
          <c:yMode val="edge"/>
          <c:x val="0.44971862119933342"/>
          <c:y val="3.18472625099806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NL_LRC_Fit!$J$9</c:f>
              <c:strCache>
                <c:ptCount val="1"/>
                <c:pt idx="0">
                  <c:v>Input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NL_LRC_Fit!$J$12:$J$22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NL_LRC_Fit!$M$12:$M$22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E5-4B8A-8257-3C8755AC5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7328303"/>
        <c:axId val="1147313743"/>
      </c:barChart>
      <c:catAx>
        <c:axId val="114732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13743"/>
        <c:crosses val="autoZero"/>
        <c:auto val="1"/>
        <c:lblAlgn val="ctr"/>
        <c:lblOffset val="100"/>
        <c:tickMarkSkip val="1"/>
        <c:noMultiLvlLbl val="0"/>
      </c:catAx>
      <c:valAx>
        <c:axId val="114731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2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K-S Test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strRef>
              <c:f>NL_LRC_Fit!$G$50:$G$51</c:f>
              <c:strCache>
                <c:ptCount val="2"/>
                <c:pt idx="0">
                  <c:v>MME</c:v>
                </c:pt>
                <c:pt idx="1">
                  <c:v>Normal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NL_LRC_Fit!$G$52:$G$62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0CA-4907-85A0-8D50A1B318CC}"/>
            </c:ext>
          </c:extLst>
        </c:ser>
        <c:ser>
          <c:idx val="7"/>
          <c:order val="1"/>
          <c:tx>
            <c:strRef>
              <c:f>NL_LRC_Fit!$H$50:$H$51</c:f>
              <c:strCache>
                <c:ptCount val="2"/>
                <c:pt idx="0">
                  <c:v>MME</c:v>
                </c:pt>
                <c:pt idx="1">
                  <c:v>LogNormal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NL_LRC_Fit!$H$52:$H$62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0CA-4907-85A0-8D50A1B318CC}"/>
            </c:ext>
          </c:extLst>
        </c:ser>
        <c:ser>
          <c:idx val="8"/>
          <c:order val="2"/>
          <c:tx>
            <c:strRef>
              <c:f>NL_LRC_Fit!$I$50:$I$51</c:f>
              <c:strCache>
                <c:ptCount val="2"/>
                <c:pt idx="0">
                  <c:v>MME</c:v>
                </c:pt>
                <c:pt idx="1">
                  <c:v>Gamma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NL_LRC_Fit!$I$52:$I$62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0CA-4907-85A0-8D50A1B318CC}"/>
            </c:ext>
          </c:extLst>
        </c:ser>
        <c:ser>
          <c:idx val="9"/>
          <c:order val="3"/>
          <c:tx>
            <c:strRef>
              <c:f>NL_LRC_Fit!$J$50:$J$51</c:f>
              <c:strCache>
                <c:ptCount val="2"/>
                <c:pt idx="0">
                  <c:v>MME</c:v>
                </c:pt>
                <c:pt idx="1">
                  <c:v>Weibull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NL_LRC_Fit!$J$52:$J$62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30CA-4907-85A0-8D50A1B318CC}"/>
            </c:ext>
          </c:extLst>
        </c:ser>
        <c:ser>
          <c:idx val="10"/>
          <c:order val="4"/>
          <c:tx>
            <c:strRef>
              <c:f>NL_LRC_Fit!$K$50:$K$51</c:f>
              <c:strCache>
                <c:ptCount val="2"/>
                <c:pt idx="0">
                  <c:v>MME</c:v>
                </c:pt>
                <c:pt idx="1">
                  <c:v>Pareto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NL_LRC_Fit!$K$52:$K$62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30CA-4907-85A0-8D50A1B318CC}"/>
            </c:ext>
          </c:extLst>
        </c:ser>
        <c:ser>
          <c:idx val="1"/>
          <c:order val="5"/>
          <c:tx>
            <c:strRef>
              <c:f>NL_LRC_Fit!$L$50:$L$51</c:f>
              <c:strCache>
                <c:ptCount val="2"/>
                <c:pt idx="0">
                  <c:v>MLE</c:v>
                </c:pt>
                <c:pt idx="1">
                  <c:v>Normal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NL_LRC_Fit!$L$52:$L$62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0CA-4907-85A0-8D50A1B318CC}"/>
            </c:ext>
          </c:extLst>
        </c:ser>
        <c:ser>
          <c:idx val="2"/>
          <c:order val="6"/>
          <c:tx>
            <c:strRef>
              <c:f>NL_LRC_Fit!$M$50:$M$51</c:f>
              <c:strCache>
                <c:ptCount val="2"/>
                <c:pt idx="0">
                  <c:v>MLE</c:v>
                </c:pt>
                <c:pt idx="1">
                  <c:v>LogNormal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NL_LRC_Fit!$M$52:$M$62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0CA-4907-85A0-8D50A1B318CC}"/>
            </c:ext>
          </c:extLst>
        </c:ser>
        <c:ser>
          <c:idx val="3"/>
          <c:order val="7"/>
          <c:tx>
            <c:strRef>
              <c:f>NL_LRC_Fit!$N$50:$N$51</c:f>
              <c:strCache>
                <c:ptCount val="2"/>
                <c:pt idx="0">
                  <c:v>MLE</c:v>
                </c:pt>
                <c:pt idx="1">
                  <c:v>Gamma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NL_LRC_Fit!$N$52:$N$62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0CA-4907-85A0-8D50A1B318CC}"/>
            </c:ext>
          </c:extLst>
        </c:ser>
        <c:ser>
          <c:idx val="4"/>
          <c:order val="8"/>
          <c:tx>
            <c:strRef>
              <c:f>NL_LRC_Fit!$O$50:$O$51</c:f>
              <c:strCache>
                <c:ptCount val="2"/>
                <c:pt idx="0">
                  <c:v>MLE</c:v>
                </c:pt>
                <c:pt idx="1">
                  <c:v>Weibull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NL_LRC_Fit!$O$52:$O$62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0CA-4907-85A0-8D50A1B318CC}"/>
            </c:ext>
          </c:extLst>
        </c:ser>
        <c:ser>
          <c:idx val="5"/>
          <c:order val="9"/>
          <c:tx>
            <c:strRef>
              <c:f>NL_LRC_Fit!$P$50:$P$51</c:f>
              <c:strCache>
                <c:ptCount val="2"/>
                <c:pt idx="0">
                  <c:v>MLE</c:v>
                </c:pt>
                <c:pt idx="1">
                  <c:v>Pareto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NL_LRC_Fit!$E$52:$E$62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NL_LRC_Fit!$P$52:$P$62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0CA-4907-85A0-8D50A1B31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347439"/>
        <c:axId val="1147350767"/>
      </c:scatterChart>
      <c:scatterChart>
        <c:scatterStyle val="lineMarker"/>
        <c:varyColors val="0"/>
        <c:ser>
          <c:idx val="0"/>
          <c:order val="10"/>
          <c:tx>
            <c:strRef>
              <c:f>NL_LRC_Fit!$E$50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circle"/>
            <c:size val="6"/>
            <c:spPr>
              <a:solidFill>
                <a:srgbClr val="FF0000">
                  <a:alpha val="50000"/>
                </a:srgbClr>
              </a:solidFill>
              <a:ln w="6350" cap="flat" cmpd="sng" algn="ctr">
                <a:solidFill>
                  <a:srgbClr val="C00000"/>
                </a:solidFill>
                <a:prstDash val="solid"/>
                <a:round/>
              </a:ln>
              <a:effectLst/>
            </c:spPr>
          </c:marker>
          <c:xVal>
            <c:strRef>
              <c:f>NL_LRC_Fit!$AP$51:$AP$71</c:f>
              <c:strCache>
                <c:ptCount val="21"/>
                <c:pt idx="0">
                  <c:v>  </c:v>
                </c:pt>
                <c:pt idx="1">
                  <c:v>  </c:v>
                </c:pt>
                <c:pt idx="2">
                  <c:v> 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  <c:pt idx="6">
                  <c:v>  </c:v>
                </c:pt>
                <c:pt idx="7">
                  <c:v>  </c:v>
                </c:pt>
                <c:pt idx="8">
                  <c:v>  </c:v>
                </c:pt>
                <c:pt idx="9">
                  <c:v>  </c:v>
                </c:pt>
                <c:pt idx="10">
                  <c:v>  </c:v>
                </c:pt>
                <c:pt idx="11">
                  <c:v>  </c:v>
                </c:pt>
                <c:pt idx="12">
                  <c:v>  </c:v>
                </c:pt>
                <c:pt idx="13">
                  <c:v>  </c:v>
                </c:pt>
                <c:pt idx="14">
                  <c:v>  </c:v>
                </c:pt>
                <c:pt idx="15">
                  <c:v>  </c:v>
                </c:pt>
                <c:pt idx="16">
                  <c:v>  </c:v>
                </c:pt>
                <c:pt idx="17">
                  <c:v>  </c:v>
                </c:pt>
                <c:pt idx="18">
                  <c:v>  </c:v>
                </c:pt>
                <c:pt idx="19">
                  <c:v>  </c:v>
                </c:pt>
                <c:pt idx="20">
                  <c:v>  </c:v>
                </c:pt>
              </c:strCache>
            </c:strRef>
          </c:xVal>
          <c:yVal>
            <c:numRef>
              <c:f>NL_LRC_Fit!$AQ$51:$AQ$71</c:f>
              <c:numCache>
                <c:formatCode>_-* #,##0.0000_-;\-* #,##0.0000_-;_-* "-"??_-;_-@_-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0CA-4907-85A0-8D50A1B31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347439"/>
        <c:axId val="1147350767"/>
      </c:scatterChart>
      <c:valAx>
        <c:axId val="1147347439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50767"/>
        <c:crosses val="autoZero"/>
        <c:crossBetween val="midCat"/>
      </c:valAx>
      <c:valAx>
        <c:axId val="114735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47439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6000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/>
  </c:chart>
  <c:spPr>
    <a:solidFill>
      <a:schemeClr val="bg1"/>
    </a:solidFill>
    <a:ln w="6350" cap="flat" cmpd="sng" algn="ctr">
      <a:solidFill>
        <a:srgbClr val="D9D9D9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Inverse Function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NL_LRC_Eval!$E$25</c:f>
              <c:strCache>
                <c:ptCount val="1"/>
                <c:pt idx="0">
                  <c:v>Function_Quantile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NL_LRC_Eval!$D$26:$D$124</c:f>
              <c:numCache>
                <c:formatCode>0.000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xVal>
          <c:yVal>
            <c:numRef>
              <c:f>NL_LRC_Eval!$E$26:$E$124</c:f>
              <c:numCache>
                <c:formatCode>_-* #,##0.00000_-;\-* #,##0.00000_-;_-* "-"??_-;_-@_-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F33-4F58-B101-C6A73B6EE713}"/>
            </c:ext>
          </c:extLst>
        </c:ser>
        <c:ser>
          <c:idx val="0"/>
          <c:order val="1"/>
          <c:tx>
            <c:strRef>
              <c:f>NL_LRC_Eval!$F$25</c:f>
              <c:strCache>
                <c:ptCount val="1"/>
                <c:pt idx="0">
                  <c:v>Observed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NL_LRC_Eval!$D$26:$D$124</c:f>
              <c:numCache>
                <c:formatCode>0.000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xVal>
          <c:yVal>
            <c:numRef>
              <c:f>NL_LRC_Eval!$F$26:$F$124</c:f>
              <c:numCache>
                <c:formatCode>_-* #,##0.0000_-;\-* #,##0.0000_-;_-* "-"??_-;_-@_-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33-4F58-B101-C6A73B6EE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093759"/>
        <c:axId val="1743085855"/>
      </c:scatterChart>
      <c:valAx>
        <c:axId val="174309375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85855"/>
        <c:crosses val="autoZero"/>
        <c:crossBetween val="midCat"/>
      </c:valAx>
      <c:valAx>
        <c:axId val="174308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0_-;\-* #,##0.0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93759"/>
        <c:crosses val="autoZero"/>
        <c:crossBetween val="midCat"/>
      </c:valAx>
    </c:plotArea>
    <c:legend>
      <c:legendPos val="t"/>
      <c:overlay val="0"/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D9D9D9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NL_LRC_Eval!$I$25</c:f>
              <c:strCache>
                <c:ptCount val="1"/>
                <c:pt idx="0">
                  <c:v>Function_PDF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NL_LRC_Eval!$H$26:$H$124</c:f>
              <c:numCache>
                <c:formatCode>_-* #,##0.00000_-;\-* #,##0.00000_-;_-* "-"??_-;_-@_-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xVal>
          <c:yVal>
            <c:numRef>
              <c:f>NL_LRC_Eval!$I$26:$I$124</c:f>
              <c:numCache>
                <c:formatCode>_-* #,##0.000_-;\-* #,##0.000_-;_-* "-"??_-;_-@_-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ED4-4AB5-87A5-12B7CBAE38BD}"/>
            </c:ext>
          </c:extLst>
        </c:ser>
        <c:ser>
          <c:idx val="0"/>
          <c:order val="1"/>
          <c:tx>
            <c:strRef>
              <c:f>NL_LRC_Eval!$J$25</c:f>
              <c:strCache>
                <c:ptCount val="1"/>
                <c:pt idx="0">
                  <c:v>Observed_PDF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NL_LRC_Eval!$H$26:$H$124</c:f>
              <c:numCache>
                <c:formatCode>_-* #,##0.00000_-;\-* #,##0.00000_-;_-* "-"??_-;_-@_-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xVal>
          <c:yVal>
            <c:numRef>
              <c:f>NL_LRC_Eval!$J$26:$J$124</c:f>
              <c:numCache>
                <c:formatCode>_-* #,##0.000_-;\-* #,##0.000_-;_-* "-"???_-;_-@_-</c:formatCode>
                <c:ptCount val="9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D4-4AB5-87A5-12B7CBAE3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093759"/>
        <c:axId val="1743085855"/>
      </c:scatterChart>
      <c:valAx>
        <c:axId val="1743093759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0_-;\-* #,##0.0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85855"/>
        <c:crosses val="autoZero"/>
        <c:crossBetween val="midCat"/>
      </c:valAx>
      <c:valAx>
        <c:axId val="17430858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_-* #,##0.000_-;\-* #,##0.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93759"/>
        <c:crosses val="autoZero"/>
        <c:crossBetween val="midCat"/>
      </c:valAx>
    </c:plotArea>
    <c:legend>
      <c:legendPos val="t"/>
      <c:overlay val="0"/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D9D9D9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NL_LRC_Eval!$K$25</c:f>
              <c:strCache>
                <c:ptCount val="1"/>
                <c:pt idx="0">
                  <c:v>Function_CDF</c:v>
                </c:pt>
              </c:strCache>
            </c:strRef>
          </c:tx>
          <c:spPr>
            <a:ln w="28575"/>
          </c:spPr>
          <c:marker>
            <c:symbol val="none"/>
          </c:marker>
          <c:xVal>
            <c:numRef>
              <c:f>NL_LRC_Eval!$H$26:$H$124</c:f>
              <c:numCache>
                <c:formatCode>_-* #,##0.00000_-;\-* #,##0.00000_-;_-* "-"??_-;_-@_-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xVal>
          <c:yVal>
            <c:numRef>
              <c:f>NL_LRC_Eval!$K$26:$K$124</c:f>
              <c:numCache>
                <c:formatCode>_-* #,##0.00000000_-;\-* #,##0.00000000_-;_-* "-"??_-;_-@_-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5-CEC0-4455-89F0-0967E9CB2F8C}"/>
            </c:ext>
          </c:extLst>
        </c:ser>
        <c:ser>
          <c:idx val="0"/>
          <c:order val="1"/>
          <c:tx>
            <c:strRef>
              <c:f>NL_LRC_Eval!$L$25</c:f>
              <c:strCache>
                <c:ptCount val="1"/>
                <c:pt idx="0">
                  <c:v>Observed_CDF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NL_LRC_Eval!$H$26:$H$124</c:f>
              <c:numCache>
                <c:formatCode>_-* #,##0.00000_-;\-* #,##0.00000_-;_-* "-"??_-;_-@_-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xVal>
          <c:yVal>
            <c:numRef>
              <c:f>NL_LRC_Eval!$L$26:$L$124</c:f>
              <c:numCache>
                <c:formatCode>_-* #,##0.000_-;\-* #,##0.000_-;_-* "-"??_-;_-@_-</c:formatCode>
                <c:ptCount val="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4-CEC0-4455-89F0-0967E9CB2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093759"/>
        <c:axId val="1743085855"/>
      </c:scatterChart>
      <c:valAx>
        <c:axId val="1743093759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0_-;\-* #,##0.0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85855"/>
        <c:crosses val="autoZero"/>
        <c:crossBetween val="midCat"/>
      </c:valAx>
      <c:valAx>
        <c:axId val="17430858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_-* #,##0.00000000_-;\-* #,##0.0000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93759"/>
        <c:crosses val="autoZero"/>
        <c:crossBetween val="midCat"/>
      </c:valAx>
    </c:plotArea>
    <c:legend>
      <c:legendPos val="t"/>
      <c:overlay val="0"/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D9D9D9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NL_LRC_Eval!$L$5</c:f>
          <c:strCache>
            <c:ptCount val="1"/>
            <c:pt idx="0">
              <c:v>Historical LR (Sorted)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NL_LRC_Eval!$L$7:$L$17</c:f>
              <c:numCache>
                <c:formatCode>_-* #,##0.0000_-;\-* #,##0.0000_-;_-*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51-4EB7-8901-205A1D22E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675935"/>
        <c:axId val="859668447"/>
      </c:scatterChart>
      <c:valAx>
        <c:axId val="85967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668447"/>
        <c:crosses val="autoZero"/>
        <c:crossBetween val="midCat"/>
        <c:majorUnit val="1"/>
      </c:valAx>
      <c:valAx>
        <c:axId val="859668447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67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NL_LRC_Eval!$J$158</c:f>
              <c:strCache>
                <c:ptCount val="1"/>
                <c:pt idx="0">
                  <c:v>Function_Fitted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NL_LRC_Eval!$I$159:$I$208</c:f>
              <c:numCache>
                <c:formatCode>_-* #,##0.0000_-;\-* #,##0.0000_-;_-*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NL_LRC_Eval!$J$159:$J$208</c:f>
              <c:numCache>
                <c:formatCode>_-* #,##0.0000_-;\-* #,##0.0000_-;_-*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C-44A2-81AB-B3C0AD71B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617696"/>
        <c:axId val="1209596064"/>
      </c:scatterChart>
      <c:valAx>
        <c:axId val="120961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596064"/>
        <c:crosses val="autoZero"/>
        <c:crossBetween val="midCat"/>
      </c:valAx>
      <c:valAx>
        <c:axId val="1209596064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61769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9.xml"/><Relationship Id="rId13" Type="http://schemas.openxmlformats.org/officeDocument/2006/relationships/chart" Target="../charts/chart44.xml"/><Relationship Id="rId3" Type="http://schemas.openxmlformats.org/officeDocument/2006/relationships/chart" Target="../charts/chart34.xml"/><Relationship Id="rId7" Type="http://schemas.openxmlformats.org/officeDocument/2006/relationships/chart" Target="../charts/chart38.xml"/><Relationship Id="rId12" Type="http://schemas.openxmlformats.org/officeDocument/2006/relationships/chart" Target="../charts/chart43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openxmlformats.org/officeDocument/2006/relationships/chart" Target="../charts/chart37.xml"/><Relationship Id="rId11" Type="http://schemas.openxmlformats.org/officeDocument/2006/relationships/chart" Target="../charts/chart42.xml"/><Relationship Id="rId5" Type="http://schemas.openxmlformats.org/officeDocument/2006/relationships/chart" Target="../charts/chart36.xml"/><Relationship Id="rId10" Type="http://schemas.openxmlformats.org/officeDocument/2006/relationships/chart" Target="../charts/chart41.xml"/><Relationship Id="rId4" Type="http://schemas.openxmlformats.org/officeDocument/2006/relationships/chart" Target="../charts/chart35.xml"/><Relationship Id="rId9" Type="http://schemas.openxmlformats.org/officeDocument/2006/relationships/chart" Target="../charts/chart4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103</xdr:row>
      <xdr:rowOff>0</xdr:rowOff>
    </xdr:from>
    <xdr:to>
      <xdr:col>21</xdr:col>
      <xdr:colOff>114300</xdr:colOff>
      <xdr:row>115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2DA2AA-4721-47A2-A98F-8411A1B29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163</xdr:row>
      <xdr:rowOff>0</xdr:rowOff>
    </xdr:from>
    <xdr:to>
      <xdr:col>21</xdr:col>
      <xdr:colOff>115530</xdr:colOff>
      <xdr:row>181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85A7C08-8AF8-45D3-866E-3FE9A322C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117</xdr:row>
      <xdr:rowOff>0</xdr:rowOff>
    </xdr:from>
    <xdr:to>
      <xdr:col>21</xdr:col>
      <xdr:colOff>114300</xdr:colOff>
      <xdr:row>129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299E814C-A980-4FFF-AF4A-76296BAB6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131</xdr:row>
      <xdr:rowOff>0</xdr:rowOff>
    </xdr:from>
    <xdr:to>
      <xdr:col>21</xdr:col>
      <xdr:colOff>114300</xdr:colOff>
      <xdr:row>143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6146A9F-0E68-43B1-AE1F-44F8EF3F1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183</xdr:row>
      <xdr:rowOff>0</xdr:rowOff>
    </xdr:from>
    <xdr:to>
      <xdr:col>21</xdr:col>
      <xdr:colOff>114300</xdr:colOff>
      <xdr:row>197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E3CD2BB3-E56E-417E-81B5-59921A21E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217</xdr:row>
      <xdr:rowOff>0</xdr:rowOff>
    </xdr:from>
    <xdr:to>
      <xdr:col>21</xdr:col>
      <xdr:colOff>114300</xdr:colOff>
      <xdr:row>231</xdr:row>
      <xdr:rowOff>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3D072CDD-E1BF-4519-9EF1-AC62A998F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268</xdr:row>
      <xdr:rowOff>0</xdr:rowOff>
    </xdr:from>
    <xdr:to>
      <xdr:col>21</xdr:col>
      <xdr:colOff>114300</xdr:colOff>
      <xdr:row>282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247E308C-366A-4BAD-8869-B1343FD26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284</xdr:row>
      <xdr:rowOff>0</xdr:rowOff>
    </xdr:from>
    <xdr:to>
      <xdr:col>21</xdr:col>
      <xdr:colOff>114300</xdr:colOff>
      <xdr:row>301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CB874BD3-4342-4CFB-A1A3-2F8B9B11C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304</xdr:row>
      <xdr:rowOff>748</xdr:rowOff>
    </xdr:from>
    <xdr:to>
      <xdr:col>21</xdr:col>
      <xdr:colOff>114300</xdr:colOff>
      <xdr:row>320</xdr:row>
      <xdr:rowOff>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522893D2-3904-4DDB-AE5E-5F48DDE25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0</xdr:colOff>
      <xdr:row>325</xdr:row>
      <xdr:rowOff>0</xdr:rowOff>
    </xdr:from>
    <xdr:to>
      <xdr:col>21</xdr:col>
      <xdr:colOff>114300</xdr:colOff>
      <xdr:row>337</xdr:row>
      <xdr:rowOff>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4C3C92B8-8676-4CB4-8824-AF9A34421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0</xdr:colOff>
      <xdr:row>394</xdr:row>
      <xdr:rowOff>0</xdr:rowOff>
    </xdr:from>
    <xdr:to>
      <xdr:col>21</xdr:col>
      <xdr:colOff>114300</xdr:colOff>
      <xdr:row>406</xdr:row>
      <xdr:rowOff>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289BFE7-D9D9-4DC2-971A-4C0380802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422</xdr:row>
      <xdr:rowOff>0</xdr:rowOff>
    </xdr:from>
    <xdr:to>
      <xdr:col>21</xdr:col>
      <xdr:colOff>114300</xdr:colOff>
      <xdr:row>434</xdr:row>
      <xdr:rowOff>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9E2D980D-B42B-40CE-A82A-B6E145BD0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0</xdr:colOff>
      <xdr:row>89</xdr:row>
      <xdr:rowOff>0</xdr:rowOff>
    </xdr:from>
    <xdr:to>
      <xdr:col>21</xdr:col>
      <xdr:colOff>114300</xdr:colOff>
      <xdr:row>101</xdr:row>
      <xdr:rowOff>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C072A27A-0165-43B2-B2CD-432F87496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0</xdr:colOff>
      <xdr:row>380</xdr:row>
      <xdr:rowOff>0</xdr:rowOff>
    </xdr:from>
    <xdr:to>
      <xdr:col>21</xdr:col>
      <xdr:colOff>114300</xdr:colOff>
      <xdr:row>392</xdr:row>
      <xdr:rowOff>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694FC6DA-521B-4AE8-83D7-AA5B64731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0</xdr:colOff>
      <xdr:row>61</xdr:row>
      <xdr:rowOff>0</xdr:rowOff>
    </xdr:from>
    <xdr:to>
      <xdr:col>21</xdr:col>
      <xdr:colOff>114300</xdr:colOff>
      <xdr:row>73</xdr:row>
      <xdr:rowOff>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EB46C09-E148-4C01-AF48-BACCD412D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0</xdr:colOff>
      <xdr:row>353</xdr:row>
      <xdr:rowOff>0</xdr:rowOff>
    </xdr:from>
    <xdr:to>
      <xdr:col>21</xdr:col>
      <xdr:colOff>114300</xdr:colOff>
      <xdr:row>365</xdr:row>
      <xdr:rowOff>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BB8757FA-09B6-4039-AA15-FD7963A9C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0</xdr:colOff>
      <xdr:row>366</xdr:row>
      <xdr:rowOff>0</xdr:rowOff>
    </xdr:from>
    <xdr:to>
      <xdr:col>21</xdr:col>
      <xdr:colOff>114300</xdr:colOff>
      <xdr:row>378</xdr:row>
      <xdr:rowOff>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363ECDF4-8C78-440C-8D05-510AF92F6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15</xdr:col>
      <xdr:colOff>0</xdr:colOff>
      <xdr:row>33</xdr:row>
      <xdr:rowOff>0</xdr:rowOff>
    </xdr:from>
    <xdr:to>
      <xdr:col>21</xdr:col>
      <xdr:colOff>114300</xdr:colOff>
      <xdr:row>45</xdr:row>
      <xdr:rowOff>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14ADE1F0-0B80-4E7A-8748-A8F9555BF6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15</xdr:col>
      <xdr:colOff>0</xdr:colOff>
      <xdr:row>408</xdr:row>
      <xdr:rowOff>0</xdr:rowOff>
    </xdr:from>
    <xdr:to>
      <xdr:col>21</xdr:col>
      <xdr:colOff>114300</xdr:colOff>
      <xdr:row>420</xdr:row>
      <xdr:rowOff>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18AD3891-1A45-4405-BD04-E4AE4E53C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0</xdr:colOff>
      <xdr:row>47</xdr:row>
      <xdr:rowOff>0</xdr:rowOff>
    </xdr:from>
    <xdr:to>
      <xdr:col>21</xdr:col>
      <xdr:colOff>114300</xdr:colOff>
      <xdr:row>59</xdr:row>
      <xdr:rowOff>0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8BD653ED-EFCF-4EAE-BF25-E0C770608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15</xdr:col>
      <xdr:colOff>0</xdr:colOff>
      <xdr:row>339</xdr:row>
      <xdr:rowOff>0</xdr:rowOff>
    </xdr:from>
    <xdr:to>
      <xdr:col>21</xdr:col>
      <xdr:colOff>114300</xdr:colOff>
      <xdr:row>351</xdr:row>
      <xdr:rowOff>0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C59A1E3C-4C58-42B8-9650-762232C10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15</xdr:col>
      <xdr:colOff>0</xdr:colOff>
      <xdr:row>199</xdr:row>
      <xdr:rowOff>0</xdr:rowOff>
    </xdr:from>
    <xdr:to>
      <xdr:col>21</xdr:col>
      <xdr:colOff>114300</xdr:colOff>
      <xdr:row>213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2263828F-06EA-432D-8C86-E8FF7C8C5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0</xdr:colOff>
      <xdr:row>436</xdr:row>
      <xdr:rowOff>0</xdr:rowOff>
    </xdr:from>
    <xdr:to>
      <xdr:col>21</xdr:col>
      <xdr:colOff>114300</xdr:colOff>
      <xdr:row>448</xdr:row>
      <xdr:rowOff>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8311D4FE-FB97-4DFB-8600-E6A4BE7D4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15</xdr:col>
      <xdr:colOff>0</xdr:colOff>
      <xdr:row>586</xdr:row>
      <xdr:rowOff>0</xdr:rowOff>
    </xdr:from>
    <xdr:to>
      <xdr:col>21</xdr:col>
      <xdr:colOff>0</xdr:colOff>
      <xdr:row>612</xdr:row>
      <xdr:rowOff>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E608FD7E-E94A-498C-8D2C-90F1847E4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15</xdr:col>
      <xdr:colOff>0</xdr:colOff>
      <xdr:row>481</xdr:row>
      <xdr:rowOff>0</xdr:rowOff>
    </xdr:from>
    <xdr:to>
      <xdr:col>21</xdr:col>
      <xdr:colOff>167767</xdr:colOff>
      <xdr:row>509</xdr:row>
      <xdr:rowOff>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9E50538C-3E8E-404A-8AF4-B3A8B0561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15</xdr:col>
      <xdr:colOff>0</xdr:colOff>
      <xdr:row>237</xdr:row>
      <xdr:rowOff>16193</xdr:rowOff>
    </xdr:from>
    <xdr:to>
      <xdr:col>21</xdr:col>
      <xdr:colOff>114300</xdr:colOff>
      <xdr:row>253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4E9FB238-0F2B-4D86-AA4C-28F6A941F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15</xdr:col>
      <xdr:colOff>0</xdr:colOff>
      <xdr:row>144</xdr:row>
      <xdr:rowOff>198595</xdr:rowOff>
    </xdr:from>
    <xdr:to>
      <xdr:col>21</xdr:col>
      <xdr:colOff>114300</xdr:colOff>
      <xdr:row>161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F3E9ED76-0DA7-42D3-A8E3-86B3BEBE2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15</xdr:col>
      <xdr:colOff>2380</xdr:colOff>
      <xdr:row>436</xdr:row>
      <xdr:rowOff>0</xdr:rowOff>
    </xdr:from>
    <xdr:to>
      <xdr:col>21</xdr:col>
      <xdr:colOff>105989</xdr:colOff>
      <xdr:row>465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F59E4-D17A-4DB7-8F5A-B1E281CE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21</xdr:col>
      <xdr:colOff>0</xdr:colOff>
      <xdr:row>586</xdr:row>
      <xdr:rowOff>0</xdr:rowOff>
    </xdr:from>
    <xdr:to>
      <xdr:col>27</xdr:col>
      <xdr:colOff>0</xdr:colOff>
      <xdr:row>612</xdr:row>
      <xdr:rowOff>1905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9E1B3E78-58EF-451C-A917-089E48DB0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15</xdr:col>
      <xdr:colOff>0</xdr:colOff>
      <xdr:row>75</xdr:row>
      <xdr:rowOff>0</xdr:rowOff>
    </xdr:from>
    <xdr:to>
      <xdr:col>21</xdr:col>
      <xdr:colOff>114300</xdr:colOff>
      <xdr:row>87</xdr:row>
      <xdr:rowOff>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3FC7D557-DEE3-4179-8E49-341F09C54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</xdr:col>
      <xdr:colOff>0</xdr:colOff>
      <xdr:row>254</xdr:row>
      <xdr:rowOff>59055</xdr:rowOff>
    </xdr:from>
    <xdr:to>
      <xdr:col>21</xdr:col>
      <xdr:colOff>106680</xdr:colOff>
      <xdr:row>267</xdr:row>
      <xdr:rowOff>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B4BD8DAB-13F9-4050-8EEA-20D5F2015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27</xdr:row>
      <xdr:rowOff>2855</xdr:rowOff>
    </xdr:from>
    <xdr:to>
      <xdr:col>26</xdr:col>
      <xdr:colOff>0</xdr:colOff>
      <xdr:row>44</xdr:row>
      <xdr:rowOff>198595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07F9E5-4855-4ED3-ADF4-2C790F9DC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4</xdr:row>
      <xdr:rowOff>0</xdr:rowOff>
    </xdr:from>
    <xdr:to>
      <xdr:col>26</xdr:col>
      <xdr:colOff>0</xdr:colOff>
      <xdr:row>22</xdr:row>
      <xdr:rowOff>58423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8FCA6B-5701-4530-B821-61A74D89F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94</xdr:row>
      <xdr:rowOff>174308</xdr:rowOff>
    </xdr:from>
    <xdr:to>
      <xdr:col>26</xdr:col>
      <xdr:colOff>8261</xdr:colOff>
      <xdr:row>114</xdr:row>
      <xdr:rowOff>79189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375B86A-5A62-4CF6-B10C-7FC33985F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120</xdr:row>
      <xdr:rowOff>0</xdr:rowOff>
    </xdr:from>
    <xdr:to>
      <xdr:col>31</xdr:col>
      <xdr:colOff>246221</xdr:colOff>
      <xdr:row>139</xdr:row>
      <xdr:rowOff>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B6FE8E-F23F-4C3F-B0DD-657F78CA9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244320</xdr:colOff>
      <xdr:row>120</xdr:row>
      <xdr:rowOff>0</xdr:rowOff>
    </xdr:from>
    <xdr:to>
      <xdr:col>37</xdr:col>
      <xdr:colOff>495881</xdr:colOff>
      <xdr:row>139</xdr:row>
      <xdr:rowOff>74625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333556E-6E28-4893-B12D-3AB9E2705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120</xdr:row>
      <xdr:rowOff>0</xdr:rowOff>
    </xdr:from>
    <xdr:to>
      <xdr:col>25</xdr:col>
      <xdr:colOff>0</xdr:colOff>
      <xdr:row>139</xdr:row>
      <xdr:rowOff>75248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DEF21A0-56B6-4302-8C6A-3A1117F56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3808</xdr:colOff>
      <xdr:row>94</xdr:row>
      <xdr:rowOff>174308</xdr:rowOff>
    </xdr:from>
    <xdr:to>
      <xdr:col>33</xdr:col>
      <xdr:colOff>254480</xdr:colOff>
      <xdr:row>114</xdr:row>
      <xdr:rowOff>79189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69CD2B5-7018-4B75-BCB1-14431D844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3809</xdr:colOff>
      <xdr:row>72</xdr:row>
      <xdr:rowOff>0</xdr:rowOff>
    </xdr:from>
    <xdr:to>
      <xdr:col>33</xdr:col>
      <xdr:colOff>254481</xdr:colOff>
      <xdr:row>91</xdr:row>
      <xdr:rowOff>131100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16025E5-61C6-4EC9-8EA0-C65CD6873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702468</xdr:colOff>
      <xdr:row>49</xdr:row>
      <xdr:rowOff>0</xdr:rowOff>
    </xdr:from>
    <xdr:to>
      <xdr:col>33</xdr:col>
      <xdr:colOff>256386</xdr:colOff>
      <xdr:row>68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FE09A10-6E14-484F-9B2C-03FF09CB9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134303</xdr:colOff>
      <xdr:row>49</xdr:row>
      <xdr:rowOff>1905</xdr:rowOff>
    </xdr:from>
    <xdr:to>
      <xdr:col>50</xdr:col>
      <xdr:colOff>379680</xdr:colOff>
      <xdr:row>66</xdr:row>
      <xdr:rowOff>181437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D9A65BD-6BFF-4051-A5F6-E0E7F5F73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0</xdr:colOff>
      <xdr:row>71</xdr:row>
      <xdr:rowOff>202405</xdr:rowOff>
    </xdr:from>
    <xdr:to>
      <xdr:col>26</xdr:col>
      <xdr:colOff>12071</xdr:colOff>
      <xdr:row>91</xdr:row>
      <xdr:rowOff>131099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791DF80-EC71-4FE3-BCF9-00D564FD6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0</xdr:colOff>
      <xdr:row>27</xdr:row>
      <xdr:rowOff>0</xdr:rowOff>
    </xdr:from>
    <xdr:to>
      <xdr:col>33</xdr:col>
      <xdr:colOff>250031</xdr:colOff>
      <xdr:row>44</xdr:row>
      <xdr:rowOff>199550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37D13FC-C929-4950-830E-C168B6D0F5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0</xdr:colOff>
      <xdr:row>49</xdr:row>
      <xdr:rowOff>0</xdr:rowOff>
    </xdr:from>
    <xdr:to>
      <xdr:col>26</xdr:col>
      <xdr:colOff>0</xdr:colOff>
      <xdr:row>68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A3FF965-B3EB-41A9-BBD8-3C2DA4D4F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</xdr:row>
      <xdr:rowOff>130970</xdr:rowOff>
    </xdr:from>
    <xdr:to>
      <xdr:col>20</xdr:col>
      <xdr:colOff>0</xdr:colOff>
      <xdr:row>17</xdr:row>
      <xdr:rowOff>178372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A77EC2-D3A7-4E4B-ABD2-912DD4776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20</xdr:col>
      <xdr:colOff>0</xdr:colOff>
      <xdr:row>50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E2D92-45EF-455D-A416-B8E302426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18</xdr:row>
      <xdr:rowOff>79135</xdr:rowOff>
    </xdr:from>
    <xdr:to>
      <xdr:col>20</xdr:col>
      <xdr:colOff>0</xdr:colOff>
      <xdr:row>33</xdr:row>
      <xdr:rowOff>59709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297D12-199A-4F73-A326-4EF7C77E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202883</xdr:colOff>
      <xdr:row>4</xdr:row>
      <xdr:rowOff>-1</xdr:rowOff>
    </xdr:from>
    <xdr:to>
      <xdr:col>27</xdr:col>
      <xdr:colOff>202883</xdr:colOff>
      <xdr:row>14</xdr:row>
      <xdr:rowOff>194786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F66BF0-A7EF-4D2C-BDF3-EEFC58096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504825</xdr:colOff>
      <xdr:row>157</xdr:row>
      <xdr:rowOff>0</xdr:rowOff>
    </xdr:from>
    <xdr:to>
      <xdr:col>16</xdr:col>
      <xdr:colOff>0</xdr:colOff>
      <xdr:row>172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93560-FB0E-4E84-A752-21D1B582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ndardCode_NonLife/0_Non-life%20Demo%20Version/Sandbox/0_Demo_v2/Output_Templates/Output%20Report_v7.2%20(GES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Library" Target="RNAR3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L_Data"/>
      <sheetName val="R3S"/>
      <sheetName val="NL_Data_Prep"/>
      <sheetName val="NL_LIC_Model"/>
      <sheetName val="NL_LIC_Model (ODP BS)"/>
      <sheetName val="NL_LIC_Model (Mack BS)"/>
      <sheetName val="Random Nmumbers"/>
      <sheetName val="NL_LRC_Fit"/>
      <sheetName val="NL_LRC_Eval"/>
      <sheetName val="Process Flowchart"/>
    </sheetNames>
    <sheetDataSet>
      <sheetData sheetId="0"/>
      <sheetData sheetId="1">
        <row r="2">
          <cell r="C2" t="str">
            <v>C:\StandardCode_NonLife\0_Non-life Demo Version\Sandbox\GES model\Non-life_SC_May2021_GES\results\GES.wvr</v>
          </cell>
        </row>
        <row r="4">
          <cell r="C4" t="str">
            <v>NL_Data_Prep</v>
          </cell>
          <cell r="F4" t="str">
            <v>NL_LIC_Model</v>
          </cell>
          <cell r="J4" t="str">
            <v>NL_LRC_Fit</v>
          </cell>
          <cell r="K4" t="str">
            <v>NL_LRC_Eval</v>
          </cell>
        </row>
        <row r="5">
          <cell r="C5" t="str">
            <v>NL_Data_Prep</v>
          </cell>
          <cell r="F5" t="str">
            <v>RunOff_Triangle</v>
          </cell>
          <cell r="G5" t="str">
            <v>Bootstrap_ODP</v>
          </cell>
          <cell r="H5" t="str">
            <v>Bootstrap_Parametric</v>
          </cell>
          <cell r="J5" t="str">
            <v>Fitting</v>
          </cell>
          <cell r="K5" t="str">
            <v>Evaluate</v>
          </cell>
        </row>
        <row r="6">
          <cell r="C6" t="str">
            <v>Data_LIC</v>
          </cell>
          <cell r="D6" t="str">
            <v>Data_LRC</v>
          </cell>
          <cell r="F6" t="str">
            <v>Chain_Ladder</v>
          </cell>
          <cell r="G6" t="str">
            <v>Bootstrap_Chain_Ladder</v>
          </cell>
          <cell r="H6" t="str">
            <v>Bootstrap_Chain_Ladder</v>
          </cell>
          <cell r="J6" t="str">
            <v>LRC_MLE</v>
          </cell>
          <cell r="K6" t="str">
            <v>Distributions</v>
          </cell>
        </row>
        <row r="7">
          <cell r="F7" t="str">
            <v>Grp1_BCL</v>
          </cell>
          <cell r="J7" t="str">
            <v>{Dist=LogNormal|Method=MLE|Var=Loss_Ratio|Product_Name=Grp1}</v>
          </cell>
        </row>
        <row r="10">
          <cell r="C10">
            <v>44196</v>
          </cell>
          <cell r="G10">
            <v>44195</v>
          </cell>
        </row>
        <row r="11">
          <cell r="C11">
            <v>44196</v>
          </cell>
          <cell r="G11">
            <v>44196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RNAR3S"/>
    </sheetNames>
    <definedNames>
      <definedName name="RNAR3SArrayInfo"/>
      <definedName name="RNAR3SModelInfo"/>
      <definedName name="RNAR3SOutput"/>
    </definedNames>
    <sheetDataSet>
      <sheetData sheetId="0"/>
      <sheetData sheetId="1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Kevin Hong" refreshedDate="44386.310294212963" missingItemsLimit="0" createdVersion="7" refreshedVersion="7" minRefreshableVersion="3" recordCount="627" xr:uid="{3C5A7F97-776A-4F49-8A43-5E714311A8BC}">
  <cacheSource type="worksheet">
    <worksheetSource ref="B2:G629" sheet="NL_Data (2)"/>
  </cacheSource>
  <cacheFields count="6">
    <cacheField name="Claims_Record" numFmtId="0">
      <sharedItems count="612">
        <s v="Grp1:1_0"/>
        <s v="Grp1:2_0"/>
        <s v="Grp1:3_0"/>
        <s v="Grp1:4_0"/>
        <s v="Grp1:5_0"/>
        <s v="Grp1:6_0"/>
        <s v="Grp1:7_0"/>
        <s v="Grp1:8_0"/>
        <s v="Grp1:9_0"/>
        <s v="Grp1:10_0"/>
        <s v="Grp1:1_1"/>
        <s v="Grp1:2_1"/>
        <s v="Grp1:3_1"/>
        <s v="Grp1:4_1"/>
        <s v="Grp1:5_1"/>
        <s v="Grp1:6_1"/>
        <s v="Grp1:7_1"/>
        <s v="Grp1:8_1"/>
        <s v="Grp1:9_1"/>
        <s v="Grp1:1_2"/>
        <s v="Grp1:2_2"/>
        <s v="Grp1:3_2"/>
        <s v="Grp1:4_2"/>
        <s v="Grp1:5_2"/>
        <s v="Grp1:6_2"/>
        <s v="Grp1:7_2"/>
        <s v="Grp1:8_2"/>
        <s v="Grp1:1_3"/>
        <s v="Grp1:2_3"/>
        <s v="Grp1:3_3"/>
        <s v="Grp1:4_3"/>
        <s v="Grp1:5_3"/>
        <s v="Grp1:6_3"/>
        <s v="Grp1:7_3"/>
        <s v="Grp1:1_4"/>
        <s v="Grp1:2_4"/>
        <s v="Grp1:3_4"/>
        <s v="Grp1:4_4"/>
        <s v="Grp1:5_4"/>
        <s v="Grp1:6_4"/>
        <s v="Grp1:1_5"/>
        <s v="Grp1:2_5"/>
        <s v="Grp1:3_5"/>
        <s v="Grp1:4_5"/>
        <s v="Grp1:5_5"/>
        <s v="Grp1:1_6"/>
        <s v="Grp1:2_6"/>
        <s v="Grp1:3_6"/>
        <s v="Grp1:4_6"/>
        <s v="Grp1:1_7"/>
        <s v="Grp1:2_7"/>
        <s v="Grp1:3_7"/>
        <s v="Grp1:1_8"/>
        <s v="Grp1:2_8"/>
        <s v="Grp1:1_9"/>
        <s v="Grp2:1_0"/>
        <s v="Grp2:2_0"/>
        <s v="Grp2:3_0"/>
        <s v="Grp2:4_0"/>
        <s v="Grp2:5_0"/>
        <s v="Grp2:6_0"/>
        <s v="Grp2:7_0"/>
        <s v="Grp2:8_0"/>
        <s v="Grp2:9_0"/>
        <s v="Grp2:10_0"/>
        <s v="Grp2:1_1"/>
        <s v="Grp2:2_1"/>
        <s v="Grp2:3_1"/>
        <s v="Grp2:4_1"/>
        <s v="Grp2:5_1"/>
        <s v="Grp2:6_1"/>
        <s v="Grp2:7_1"/>
        <s v="Grp2:8_1"/>
        <s v="Grp2:9_1"/>
        <s v="Grp2:1_2"/>
        <s v="Grp2:2_2"/>
        <s v="Grp2:3_2"/>
        <s v="Grp2:4_2"/>
        <s v="Grp2:5_2"/>
        <s v="Grp2:6_2"/>
        <s v="Grp2:7_2"/>
        <s v="Grp2:8_2"/>
        <s v="Grp2:1_3"/>
        <s v="Grp2:2_3"/>
        <s v="Grp2:3_3"/>
        <s v="Grp2:4_3"/>
        <s v="Grp2:5_3"/>
        <s v="Grp2:6_3"/>
        <s v="Grp2:7_3"/>
        <s v="Grp2:1_4"/>
        <s v="Grp2:2_4"/>
        <s v="Grp2:3_4"/>
        <s v="Grp2:4_4"/>
        <s v="Grp2:5_4"/>
        <s v="Grp2:6_4"/>
        <s v="Grp2:1_5"/>
        <s v="Grp2:2_5"/>
        <s v="Grp2:3_5"/>
        <s v="Grp2:4_5"/>
        <s v="Grp2:5_5"/>
        <s v="Grp2:1_6"/>
        <s v="Grp2:2_6"/>
        <s v="Grp2:3_6"/>
        <s v="Grp2:4_6"/>
        <s v="Grp2:1_7"/>
        <s v="Grp2:2_7"/>
        <s v="Grp2:3_7"/>
        <s v="Grp2:1_8"/>
        <s v="Grp2:2_8"/>
        <s v="Grp2:1_9"/>
        <s v="Grp2:0_1"/>
        <s v="Grp2:0_2"/>
        <s v="Grp2:0_3"/>
        <s v="Grp2:0_4"/>
        <s v="Grp2:0_5"/>
        <s v="Grp2:0_6"/>
        <s v="Grp2:0_7"/>
        <s v="Grp2:0_8"/>
        <s v="Grp2:0_9"/>
        <s v="Grp2:-1_2"/>
        <s v="Grp2:-1_3"/>
        <s v="Grp2:-1_4"/>
        <s v="Grp2:-1_5"/>
        <s v="Grp2:-1_6"/>
        <s v="Grp2:-1_7"/>
        <s v="Grp2:-1_8"/>
        <s v="Grp2:-1_9"/>
        <s v="A:2001_0"/>
        <s v="A:2002_0"/>
        <s v="A:2003_0"/>
        <s v="A:2004_0"/>
        <s v="A:2005_0"/>
        <s v="A:2001_1"/>
        <s v="A:2002_1"/>
        <s v="A:2003_1"/>
        <s v="A:2004_1"/>
        <s v="A:2001_2"/>
        <s v="A:2002_2"/>
        <s v="A:2003_2"/>
        <s v="A:2001_3"/>
        <s v="A:2002_3"/>
        <s v="A:2001_4"/>
        <s v="B:2001_2001"/>
        <s v="B:2002_2001"/>
        <s v="B:2003_2001"/>
        <s v="B:2004_2001"/>
        <s v="B:2005_2001"/>
        <s v="B:2001_2002"/>
        <s v="B:2002_2002"/>
        <s v="B:2003_2002"/>
        <s v="B:2004_2002"/>
        <s v="B:2001_2003"/>
        <s v="B:2002_2003"/>
        <s v="B:2003_2003"/>
        <s v="B:2001_2004"/>
        <s v="B:2002_2004"/>
        <s v="B:2001_2005"/>
        <s v="C:2001_2001"/>
        <s v="C:2002_2001"/>
        <s v="C:2003_2001"/>
        <s v="C:2004_2001"/>
        <s v="C:2005_2001"/>
        <s v="C:2001_2002"/>
        <s v="C:2002_2002"/>
        <s v="C:2003_2002"/>
        <s v="C:2004_2002"/>
        <s v="C:2001_2003"/>
        <s v="C:2002_2003"/>
        <s v="C:2003_2003"/>
        <s v="C:2001_2004"/>
        <s v="C:2002_2004"/>
        <s v="C:2001_2005"/>
        <s v="Big_AY:1_0"/>
        <s v="Big_AY:2_0"/>
        <s v="Big_AY:3_0"/>
        <s v="Big_AY:4_0"/>
        <s v="Big_AY:5_0"/>
        <s v="Big_AY:6_0"/>
        <s v="Big_AY:7_0"/>
        <s v="Big_AY:8_0"/>
        <s v="Big_AY:9_0"/>
        <s v="Big_AY:10_0"/>
        <s v="Big_AY:1_1"/>
        <s v="Big_AY:2_1"/>
        <s v="Big_AY:3_1"/>
        <s v="Big_AY:4_1"/>
        <s v="Big_AY:5_1"/>
        <s v="Big_AY:6_1"/>
        <s v="Big_AY:7_1"/>
        <s v="Big_AY:8_1"/>
        <s v="Big_AY:9_1"/>
        <s v="Big_AY:1_2"/>
        <s v="Big_AY:2_2"/>
        <s v="Big_AY:3_2"/>
        <s v="Big_AY:4_2"/>
        <s v="Big_AY:5_2"/>
        <s v="Big_AY:6_2"/>
        <s v="Big_AY:7_2"/>
        <s v="Big_AY:8_2"/>
        <s v="Big_AY:1_3"/>
        <s v="Big_AY:2_3"/>
        <s v="Big_AY:3_3"/>
        <s v="Big_AY:4_3"/>
        <s v="Big_AY:5_3"/>
        <s v="Big_AY:6_3"/>
        <s v="Big_AY:7_3"/>
        <s v="Big_AY:1_4"/>
        <s v="Big_AY:2_4"/>
        <s v="Big_AY:3_4"/>
        <s v="Big_AY:4_4"/>
        <s v="Big_AY:5_4"/>
        <s v="Big_AY:6_4"/>
        <s v="Big_AY:1_5"/>
        <s v="Big_AY:2_5"/>
        <s v="Big_AY:3_5"/>
        <s v="Big_AY:4_5"/>
        <s v="Big_AY:5_5"/>
        <s v="Big_AY:1_6"/>
        <s v="Big_AY:2_6"/>
        <s v="Big_AY:3_6"/>
        <s v="Big_AY:4_6"/>
        <s v="Big_AY:1_7"/>
        <s v="Big_AY:2_7"/>
        <s v="Big_AY:3_7"/>
        <s v="Big_AY:1_8"/>
        <s v="Big_AY:2_8"/>
        <s v="Big_DY:1_0"/>
        <s v="Big_DY:2_0"/>
        <s v="Big_DY:3_0"/>
        <s v="Big_DY:4_0"/>
        <s v="Big_DY:5_0"/>
        <s v="Big_DY:6_0"/>
        <s v="Big_DY:7_0"/>
        <s v="Big_DY:8_0"/>
        <s v="Big_DY:9_0"/>
        <s v="Big_DY:1_1"/>
        <s v="Big_DY:2_1"/>
        <s v="Big_DY:3_1"/>
        <s v="Big_DY:4_1"/>
        <s v="Big_DY:5_1"/>
        <s v="Big_DY:6_1"/>
        <s v="Big_DY:7_1"/>
        <s v="Big_DY:8_1"/>
        <s v="Big_DY:9_1"/>
        <s v="Big_DY:1_2"/>
        <s v="Big_DY:2_2"/>
        <s v="Big_DY:3_2"/>
        <s v="Big_DY:4_2"/>
        <s v="Big_DY:5_2"/>
        <s v="Big_DY:6_2"/>
        <s v="Big_DY:7_2"/>
        <s v="Big_DY:8_2"/>
        <s v="Big_DY:1_3"/>
        <s v="Big_DY:2_3"/>
        <s v="Big_DY:3_3"/>
        <s v="Big_DY:4_3"/>
        <s v="Big_DY:5_3"/>
        <s v="Big_DY:6_3"/>
        <s v="Big_DY:7_3"/>
        <s v="Big_DY:1_4"/>
        <s v="Big_DY:2_4"/>
        <s v="Big_DY:3_4"/>
        <s v="Big_DY:4_4"/>
        <s v="Big_DY:5_4"/>
        <s v="Big_DY:6_4"/>
        <s v="Big_DY:1_5"/>
        <s v="Big_DY:2_5"/>
        <s v="Big_DY:3_5"/>
        <s v="Big_DY:4_5"/>
        <s v="Big_DY:5_5"/>
        <s v="Big_DY:1_6"/>
        <s v="Big_DY:2_6"/>
        <s v="Big_DY:3_6"/>
        <s v="Big_DY:4_6"/>
        <s v="Big_DY:1_7"/>
        <s v="Big_DY:2_7"/>
        <s v="Big_DY:3_7"/>
        <s v="Big_DY:1_8"/>
        <s v="Big_DY:2_8"/>
        <s v="Big_DY:1_9"/>
        <s v="AY:1_0"/>
        <s v="AY:2_0"/>
        <s v="AY:3_0"/>
        <s v="AY:4_0"/>
        <s v="AY:5_0"/>
        <s v="AY:6_0"/>
        <s v="AY:7_0"/>
        <s v="AY:8_0"/>
        <s v="AY:9_0"/>
        <s v="AY:10_0"/>
        <s v="AY:1_1"/>
        <s v="AY:2_1"/>
        <s v="AY:3_1"/>
        <s v="AY:4_1"/>
        <s v="AY:5_1"/>
        <s v="AY:6_1"/>
        <s v="AY:7_1"/>
        <s v="AY:8_1"/>
        <s v="AY:9_1"/>
        <s v="AY:1_2"/>
        <s v="AY:2_2"/>
        <s v="AY:3_2"/>
        <s v="AY:4_2"/>
        <s v="AY:5_2"/>
        <s v="AY:6_2"/>
        <s v="AY:7_2"/>
        <s v="AY:8_2"/>
        <s v="AY:1_3"/>
        <s v="AY:2_3"/>
        <s v="AY:3_3"/>
        <s v="AY:4_3"/>
        <s v="AY:5_3"/>
        <s v="AY:6_3"/>
        <s v="AY:7_3"/>
        <s v="AY:1_4"/>
        <s v="AY:2_4"/>
        <s v="AY:3_4"/>
        <s v="AY:4_4"/>
        <s v="AY:5_4"/>
        <s v="AY:6_4"/>
        <s v="AY:1_5"/>
        <s v="AY:2_5"/>
        <s v="AY:3_5"/>
        <s v="AY:4_5"/>
        <s v="AY:5_5"/>
        <s v="AY:1_6"/>
        <s v="AY:2_6"/>
        <s v="AY:3_6"/>
        <s v="AY:4_6"/>
        <s v="AY:1_7"/>
        <s v="AY:2_7"/>
        <s v="AY:3_7"/>
        <s v="AY:1_8"/>
        <s v="AY:2_8"/>
        <s v="AY:1_9"/>
        <s v="AY:0_0"/>
        <s v="AY:0_1"/>
        <s v="AY:0_2"/>
        <s v="AY:0_3"/>
        <s v="AY:0_4"/>
        <s v="AY:0_5"/>
        <s v="AY:0_6"/>
        <s v="AY:0_7"/>
        <s v="AY:0_8"/>
        <s v="AY:0_9"/>
        <s v="AY:-1_0"/>
        <s v="AY:-1_1"/>
        <s v="AY:-1_2"/>
        <s v="AY:-1_3"/>
        <s v="AY:-1_4"/>
        <s v="AY:-1_5"/>
        <s v="AY:-1_6"/>
        <s v="AY:-1_7"/>
        <s v="AY:-1_8"/>
        <s v="AY:-1_9"/>
        <s v="P:1_0"/>
        <s v="P:2_0"/>
        <s v="P:3_0"/>
        <s v="P:4_0"/>
        <s v="P:5_0"/>
        <s v="P:6_0"/>
        <s v="P:7_0"/>
        <s v="P:8_0"/>
        <s v="P:9_0"/>
        <s v="P:10_0"/>
        <s v="P:1_1"/>
        <s v="P:2_1"/>
        <s v="P:3_1"/>
        <s v="P:4_1"/>
        <s v="P:5_1"/>
        <s v="P:6_1"/>
        <s v="P:7_1"/>
        <s v="P:8_1"/>
        <s v="P:9_1"/>
        <s v="P:1_2"/>
        <s v="P:2_2"/>
        <s v="P:3_2"/>
        <s v="P:4_2"/>
        <s v="P:5_2"/>
        <s v="P:6_2"/>
        <s v="P:7_2"/>
        <s v="P:8_2"/>
        <s v="P:1_3"/>
        <s v="P:2_3"/>
        <s v="P:3_3"/>
        <s v="P:4_3"/>
        <s v="P:5_3"/>
        <s v="P:6_3"/>
        <s v="P:7_3"/>
        <s v="P:1_4"/>
        <s v="P:2_4"/>
        <s v="P:3_4"/>
        <s v="P:4_4"/>
        <s v="P:5_4"/>
        <s v="P:6_4"/>
        <s v="P:1_5"/>
        <s v="P:2_5"/>
        <s v="P:3_5"/>
        <s v="P:4_5"/>
        <s v="P:5_5"/>
        <s v="P:1_6"/>
        <s v="P:2_6"/>
        <s v="P:3_6"/>
        <s v="P:4_6"/>
        <s v="P:1_7"/>
        <s v="P:2_7"/>
        <s v="P:3_7"/>
        <s v="P:1_8"/>
        <s v="P:2_8"/>
        <s v="P:1_9"/>
        <s v="P:0_1"/>
        <s v="P:0_2"/>
        <s v="P:0_3"/>
        <s v="P:0_4"/>
        <s v="P:0_5"/>
        <s v="P:0_6"/>
        <s v="P:0_7"/>
        <s v="P:0_8"/>
        <s v="P:0_9"/>
        <s v="P:-1_2"/>
        <s v="P:-1_3"/>
        <s v="P:-1_4"/>
        <s v="P:-1_5"/>
        <s v="P:-1_6"/>
        <s v="P:-1_7"/>
        <s v="P:-1_8"/>
        <s v="P:-1_9"/>
        <s v="Big_AY_2:1_0"/>
        <s v="Big_AY_2:2_0"/>
        <s v="Big_AY_2:3_0"/>
        <s v="Big_AY_2:4_0"/>
        <s v="Big_AY_2:5_0"/>
        <s v="Big_AY_2:6_0"/>
        <s v="Big_AY_2:7_0"/>
        <s v="Big_AY_2:8_0"/>
        <s v="Big_AY_2:9_0"/>
        <s v="Big_AY_2:10_0"/>
        <s v="Big_AY_2:1_1"/>
        <s v="Big_AY_2:2_1"/>
        <s v="Big_AY_2:3_1"/>
        <s v="Big_AY_2:4_1"/>
        <s v="Big_AY_2:5_1"/>
        <s v="Big_AY_2:6_1"/>
        <s v="Big_AY_2:7_1"/>
        <s v="Big_AY_2:8_1"/>
        <s v="Big_AY_2:9_1"/>
        <s v="Big_AY_2:1_2"/>
        <s v="Big_AY_2:2_2"/>
        <s v="Big_AY_2:3_2"/>
        <s v="Big_AY_2:4_2"/>
        <s v="Big_AY_2:5_2"/>
        <s v="Big_AY_2:6_2"/>
        <s v="Big_AY_2:7_2"/>
        <s v="Big_AY_2:8_2"/>
        <s v="Big_AY_2:1_3"/>
        <s v="Big_AY_2:2_3"/>
        <s v="Big_AY_2:3_3"/>
        <s v="Big_AY_2:4_3"/>
        <s v="Big_AY_2:5_3"/>
        <s v="Big_AY_2:6_3"/>
        <s v="Big_AY_2:7_3"/>
        <s v="Big_AY_2:1_4"/>
        <s v="Big_AY_2:2_4"/>
        <s v="Big_AY_2:3_4"/>
        <s v="Big_AY_2:4_4"/>
        <s v="Big_AY_2:5_4"/>
        <s v="Big_AY_2:6_4"/>
        <s v="Big_AY_2:1_5"/>
        <s v="Big_AY_2:2_5"/>
        <s v="Big_AY_2:3_5"/>
        <s v="Big_AY_2:4_5"/>
        <s v="Big_AY_2:5_5"/>
        <s v="Big_AY_2:1_6"/>
        <s v="Big_AY_2:2_6"/>
        <s v="Big_AY_2:3_6"/>
        <s v="Big_AY_2:4_6"/>
        <s v="Big_AY_2:1_7"/>
        <s v="Big_AY_2:2_7"/>
        <s v="Big_AY_2:3_7"/>
        <s v="Big_AY_2:1_8"/>
        <s v="Big_AY_2:2_8"/>
        <s v="Big_AY_2:1_9"/>
        <s v="Big_DY_2:1_0"/>
        <s v="Big_DY_2:2_0"/>
        <s v="Big_DY_2:3_0"/>
        <s v="Big_DY_2:4_0"/>
        <s v="Big_DY_2:5_0"/>
        <s v="Big_DY_2:6_0"/>
        <s v="Big_DY_2:7_0"/>
        <s v="Big_DY_2:8_0"/>
        <s v="Big_DY_2:9_0"/>
        <s v="Big_DY_2:10_0"/>
        <s v="Big_DY_2:1_1"/>
        <s v="Big_DY_2:2_1"/>
        <s v="Big_DY_2:3_1"/>
        <s v="Big_DY_2:4_1"/>
        <s v="Big_DY_2:5_1"/>
        <s v="Big_DY_2:6_1"/>
        <s v="Big_DY_2:7_1"/>
        <s v="Big_DY_2:8_1"/>
        <s v="Big_DY_2:9_1"/>
        <s v="Big_DY_2:1_2"/>
        <s v="Big_DY_2:2_2"/>
        <s v="Big_DY_2:3_2"/>
        <s v="Big_DY_2:4_2"/>
        <s v="Big_DY_2:5_2"/>
        <s v="Big_DY_2:6_2"/>
        <s v="Big_DY_2:7_2"/>
        <s v="Big_DY_2:8_2"/>
        <s v="Big_DY_2:1_3"/>
        <s v="Big_DY_2:2_3"/>
        <s v="Big_DY_2:3_3"/>
        <s v="Big_DY_2:4_3"/>
        <s v="Big_DY_2:5_3"/>
        <s v="Big_DY_2:6_3"/>
        <s v="Big_DY_2:7_3"/>
        <s v="Big_DY_2:1_4"/>
        <s v="Big_DY_2:2_4"/>
        <s v="Big_DY_2:3_4"/>
        <s v="Big_DY_2:4_4"/>
        <s v="Big_DY_2:5_4"/>
        <s v="Big_DY_2:6_4"/>
        <s v="Big_DY_2:1_5"/>
        <s v="Big_DY_2:2_5"/>
        <s v="Big_DY_2:3_5"/>
        <s v="Big_DY_2:4_5"/>
        <s v="Big_DY_2:5_5"/>
        <s v="Big_DY_2:1_6"/>
        <s v="Big_DY_2:2_6"/>
        <s v="Big_DY_2:3_6"/>
        <s v="Big_DY_2:4_6"/>
        <s v="Big_DY_2:1_7"/>
        <s v="Big_DY_2:2_7"/>
        <s v="Big_DY_2:3_7"/>
        <s v="Big_DY_2:1_8"/>
        <s v="Big_DY_2:2_8"/>
        <s v="Big_DY_2:1_9"/>
        <s v="P_2:1_0"/>
        <s v="P_2:2_0"/>
        <s v="P_2:3_0"/>
        <s v="P_2:4_0"/>
        <s v="P_2:5_0"/>
        <s v="P_2:6_0"/>
        <s v="P_2:7_0"/>
        <s v="P_2:8_0"/>
        <s v="P_2:9_0"/>
        <s v="P_2:10_0"/>
        <s v="P_2:1_1"/>
        <s v="P_2:2_1"/>
        <s v="P_2:3_1"/>
        <s v="P_2:4_1"/>
        <s v="P_2:5_1"/>
        <s v="P_2:6_1"/>
        <s v="P_2:7_1"/>
        <s v="P_2:8_1"/>
        <s v="P_2:9_1"/>
        <s v="P_2:1_2"/>
        <s v="P_2:2_2"/>
        <s v="P_2:3_2"/>
        <s v="P_2:4_2"/>
        <s v="P_2:5_2"/>
        <s v="P_2:6_2"/>
        <s v="P_2:7_2"/>
        <s v="P_2:8_2"/>
        <s v="P_2:1_3"/>
        <s v="P_2:2_3"/>
        <s v="P_2:3_3"/>
        <s v="P_2:4_3"/>
        <s v="P_2:5_3"/>
        <s v="P_2:6_3"/>
        <s v="P_2:7_3"/>
        <s v="P_2:1_4"/>
        <s v="P_2:2_4"/>
        <s v="P_2:3_4"/>
        <s v="P_2:4_4"/>
        <s v="P_2:5_4"/>
        <s v="P_2:6_4"/>
        <s v="P_2:1_5"/>
        <s v="P_2:2_5"/>
        <s v="P_2:3_5"/>
        <s v="P_2:4_5"/>
        <s v="P_2:5_5"/>
        <s v="P_2:1_6"/>
        <s v="P_2:2_6"/>
        <s v="P_2:3_6"/>
        <s v="P_2:4_6"/>
        <s v="P_2:1_7"/>
        <s v="P_2:2_7"/>
        <s v="P_2:3_7"/>
        <s v="P_2:1_8"/>
        <s v="P_2:2_8"/>
        <s v="P_2:1_9"/>
        <s v="P_2:0_0"/>
        <s v="P_2:0_1"/>
        <s v="P_2:0_2"/>
        <s v="P_2:0_3"/>
        <s v="P_2:0_4"/>
        <s v="P_2:0_5"/>
        <s v="P_2:0_6"/>
        <s v="P_2:0_7"/>
        <s v="P_2:0_8"/>
        <s v="P_2:0_9"/>
        <s v="P_2:-1_0"/>
        <s v="P_2:-1_1"/>
        <s v="P_2:-1_2"/>
        <s v="P_2:-1_3"/>
        <s v="P_2:-1_4"/>
        <s v="P_2:-1_5"/>
        <s v="P_2:-1_6"/>
        <s v="P_2:-1_7"/>
        <s v="P_2:-1_8"/>
        <s v="P_2:-1_9"/>
      </sharedItems>
    </cacheField>
    <cacheField name="Claim_Cost" numFmtId="164">
      <sharedItems containsSemiMixedTypes="0" containsString="0" containsNumber="1" minValue="0" maxValue="412897.41519999999"/>
    </cacheField>
    <cacheField name="Claim_Numbers" numFmtId="165">
      <sharedItems containsSemiMixedTypes="0" containsString="0" containsNumber="1" minValue="0" maxValue="1612" count="89">
        <n v="910"/>
        <n v="676"/>
        <n v="717"/>
        <n v="517"/>
        <n v="994"/>
        <n v="836"/>
        <n v="664"/>
        <n v="185"/>
        <n v="351"/>
        <n v="279"/>
        <n v="919"/>
        <n v="944"/>
        <n v="1095"/>
        <n v="1298"/>
        <n v="1612"/>
        <n v="1194"/>
        <n v="773"/>
        <n v="900"/>
        <n v="652"/>
        <n v="373"/>
        <n v="476"/>
        <n v="538"/>
        <n v="291"/>
        <n v="489"/>
        <n v="525"/>
        <n v="558"/>
        <n v="375"/>
        <n v="431"/>
        <n v="98"/>
        <n v="369"/>
        <n v="556"/>
        <n v="241"/>
        <n v="202"/>
        <n v="114"/>
        <n v="176"/>
        <n v="174"/>
        <n v="70"/>
        <n v="88"/>
        <n v="134"/>
        <n v="398"/>
        <n v="48"/>
        <n v="12"/>
        <n v="226"/>
        <n v="56"/>
        <n v="166"/>
        <n v="11"/>
        <n v="33"/>
        <n v="61"/>
        <n v="4"/>
        <n v="131"/>
        <n v="73"/>
        <n v="51"/>
        <n v="7"/>
        <n v="6"/>
        <n v="1010"/>
        <n v="410"/>
        <n v="460"/>
        <n v="180"/>
        <n v="50"/>
        <n v="10"/>
        <n v="140"/>
        <n v="1"/>
        <n v="457"/>
        <n v="182"/>
        <n v="143"/>
        <n v="100"/>
        <n v="110"/>
        <n v="90"/>
        <n v="85"/>
        <n v="115"/>
        <n v="87"/>
        <n v="75"/>
        <n v="60"/>
        <n v="55"/>
        <n v="65"/>
        <n v="20"/>
        <n v="2"/>
        <n v="45"/>
        <n v="42.5"/>
        <n v="57.5"/>
        <n v="43.5"/>
        <n v="37.5"/>
        <n v="30"/>
        <n v="27.5"/>
        <n v="32.5"/>
        <n v="980"/>
        <n v="977"/>
        <n v="1005"/>
        <n v="0"/>
      </sharedItems>
    </cacheField>
    <cacheField name="Origin_Year" numFmtId="0">
      <sharedItems containsSemiMixedTypes="0" containsString="0" containsNumber="1" containsInteger="1" minValue="-1" maxValue="2005" count="17">
        <n v="1"/>
        <n v="2"/>
        <n v="3"/>
        <n v="4"/>
        <n v="5"/>
        <n v="6"/>
        <n v="7"/>
        <n v="8"/>
        <n v="9"/>
        <n v="10"/>
        <n v="0"/>
        <n v="-1"/>
        <n v="2001"/>
        <n v="2002"/>
        <n v="2003"/>
        <n v="2004"/>
        <n v="2005"/>
      </sharedItems>
    </cacheField>
    <cacheField name="Development__x000a_Year" numFmtId="0">
      <sharedItems containsSemiMixedTypes="0" containsString="0" containsNumber="1" containsInteger="1" minValue="0" maxValue="2005" count="15">
        <n v="0"/>
        <n v="1"/>
        <n v="2"/>
        <n v="3"/>
        <n v="4"/>
        <n v="5"/>
        <n v="6"/>
        <n v="7"/>
        <n v="8"/>
        <n v="9"/>
        <n v="2001"/>
        <n v="2002"/>
        <n v="2003"/>
        <n v="2004"/>
        <n v="2005"/>
      </sharedItems>
    </cacheField>
    <cacheField name="Grp" numFmtId="0">
      <sharedItems count="12">
        <s v="Grp1"/>
        <s v="Grp2"/>
        <s v="A"/>
        <s v="B"/>
        <s v="C"/>
        <s v="Big_AY"/>
        <s v="Big_DY"/>
        <s v="AY"/>
        <s v="P"/>
        <s v="Big_AY_2"/>
        <s v="Big_DY_2"/>
        <s v="P_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8ED93F-7C56-4895-B2B4-E047A5245786}" name="PivotTable1" cacheId="0" applyNumberFormats="0" applyBorderFormats="0" applyFontFormats="0" applyPatternFormats="0" applyAlignmentFormats="0" applyWidthHeightFormats="1" dataCaption="Values" updatedVersion="7" minRefreshableVersion="3" showDrill="0" useAutoFormatting="1" rowGrandTotals="0" colGrandTotals="0" itemPrintTitles="1" createdVersion="7" indent="0" compact="0" compactData="0" gridDropZones="1" multipleFieldFilters="0">
  <location ref="K3:AA128" firstHeaderRow="1" firstDataRow="2" firstDataCol="2"/>
  <pivotFields count="6">
    <pivotField compact="0" outline="0" showAll="0" defaultSubtotal="0">
      <items count="612">
        <item x="127"/>
        <item x="132"/>
        <item x="136"/>
        <item x="139"/>
        <item x="141"/>
        <item x="128"/>
        <item x="133"/>
        <item x="137"/>
        <item x="140"/>
        <item x="129"/>
        <item x="134"/>
        <item x="138"/>
        <item x="130"/>
        <item x="135"/>
        <item x="131"/>
        <item x="335"/>
        <item x="336"/>
        <item x="337"/>
        <item x="338"/>
        <item x="339"/>
        <item x="340"/>
        <item x="341"/>
        <item x="342"/>
        <item x="343"/>
        <item x="344"/>
        <item x="280"/>
        <item x="345"/>
        <item x="290"/>
        <item x="346"/>
        <item x="299"/>
        <item x="347"/>
        <item x="307"/>
        <item x="348"/>
        <item x="314"/>
        <item x="349"/>
        <item x="320"/>
        <item x="350"/>
        <item x="325"/>
        <item x="351"/>
        <item x="329"/>
        <item x="352"/>
        <item x="332"/>
        <item x="353"/>
        <item x="334"/>
        <item x="354"/>
        <item x="289"/>
        <item x="281"/>
        <item x="291"/>
        <item x="300"/>
        <item x="308"/>
        <item x="315"/>
        <item x="321"/>
        <item x="326"/>
        <item x="330"/>
        <item x="333"/>
        <item x="282"/>
        <item x="292"/>
        <item x="301"/>
        <item x="309"/>
        <item x="316"/>
        <item x="322"/>
        <item x="327"/>
        <item x="331"/>
        <item x="283"/>
        <item x="293"/>
        <item x="302"/>
        <item x="310"/>
        <item x="317"/>
        <item x="323"/>
        <item x="328"/>
        <item x="284"/>
        <item x="294"/>
        <item x="303"/>
        <item x="311"/>
        <item x="318"/>
        <item x="324"/>
        <item x="285"/>
        <item x="295"/>
        <item x="304"/>
        <item x="312"/>
        <item x="319"/>
        <item x="286"/>
        <item x="296"/>
        <item x="305"/>
        <item x="313"/>
        <item x="287"/>
        <item x="297"/>
        <item x="306"/>
        <item x="288"/>
        <item x="298"/>
        <item x="142"/>
        <item x="147"/>
        <item x="151"/>
        <item x="154"/>
        <item x="156"/>
        <item x="143"/>
        <item x="148"/>
        <item x="152"/>
        <item x="155"/>
        <item x="144"/>
        <item x="149"/>
        <item x="153"/>
        <item x="145"/>
        <item x="150"/>
        <item x="146"/>
        <item x="172"/>
        <item x="182"/>
        <item x="191"/>
        <item x="199"/>
        <item x="206"/>
        <item x="212"/>
        <item x="217"/>
        <item x="221"/>
        <item x="224"/>
        <item x="181"/>
        <item x="173"/>
        <item x="183"/>
        <item x="192"/>
        <item x="200"/>
        <item x="207"/>
        <item x="213"/>
        <item x="218"/>
        <item x="222"/>
        <item x="225"/>
        <item x="174"/>
        <item x="184"/>
        <item x="193"/>
        <item x="201"/>
        <item x="208"/>
        <item x="214"/>
        <item x="219"/>
        <item x="223"/>
        <item x="175"/>
        <item x="185"/>
        <item x="194"/>
        <item x="202"/>
        <item x="209"/>
        <item x="215"/>
        <item x="220"/>
        <item x="176"/>
        <item x="186"/>
        <item x="195"/>
        <item x="203"/>
        <item x="210"/>
        <item x="216"/>
        <item x="177"/>
        <item x="187"/>
        <item x="196"/>
        <item x="204"/>
        <item x="211"/>
        <item x="178"/>
        <item x="188"/>
        <item x="197"/>
        <item x="205"/>
        <item x="179"/>
        <item x="189"/>
        <item x="198"/>
        <item x="180"/>
        <item x="190"/>
        <item x="427"/>
        <item x="437"/>
        <item x="446"/>
        <item x="454"/>
        <item x="461"/>
        <item x="467"/>
        <item x="472"/>
        <item x="476"/>
        <item x="479"/>
        <item x="481"/>
        <item x="436"/>
        <item x="428"/>
        <item x="438"/>
        <item x="447"/>
        <item x="455"/>
        <item x="462"/>
        <item x="468"/>
        <item x="473"/>
        <item x="477"/>
        <item x="480"/>
        <item x="429"/>
        <item x="439"/>
        <item x="448"/>
        <item x="456"/>
        <item x="463"/>
        <item x="469"/>
        <item x="474"/>
        <item x="478"/>
        <item x="430"/>
        <item x="440"/>
        <item x="449"/>
        <item x="457"/>
        <item x="464"/>
        <item x="470"/>
        <item x="475"/>
        <item x="431"/>
        <item x="441"/>
        <item x="450"/>
        <item x="458"/>
        <item x="465"/>
        <item x="471"/>
        <item x="432"/>
        <item x="442"/>
        <item x="451"/>
        <item x="459"/>
        <item x="466"/>
        <item x="433"/>
        <item x="443"/>
        <item x="452"/>
        <item x="460"/>
        <item x="434"/>
        <item x="444"/>
        <item x="453"/>
        <item x="435"/>
        <item x="445"/>
        <item x="226"/>
        <item x="235"/>
        <item x="244"/>
        <item x="252"/>
        <item x="259"/>
        <item x="265"/>
        <item x="270"/>
        <item x="274"/>
        <item x="277"/>
        <item x="279"/>
        <item x="227"/>
        <item x="236"/>
        <item x="245"/>
        <item x="253"/>
        <item x="260"/>
        <item x="266"/>
        <item x="271"/>
        <item x="275"/>
        <item x="278"/>
        <item x="228"/>
        <item x="237"/>
        <item x="246"/>
        <item x="254"/>
        <item x="261"/>
        <item x="267"/>
        <item x="272"/>
        <item x="276"/>
        <item x="229"/>
        <item x="238"/>
        <item x="247"/>
        <item x="255"/>
        <item x="262"/>
        <item x="268"/>
        <item x="273"/>
        <item x="230"/>
        <item x="239"/>
        <item x="248"/>
        <item x="256"/>
        <item x="263"/>
        <item x="269"/>
        <item x="231"/>
        <item x="240"/>
        <item x="249"/>
        <item x="257"/>
        <item x="264"/>
        <item x="232"/>
        <item x="241"/>
        <item x="250"/>
        <item x="258"/>
        <item x="233"/>
        <item x="242"/>
        <item x="251"/>
        <item x="234"/>
        <item x="243"/>
        <item x="482"/>
        <item x="492"/>
        <item x="501"/>
        <item x="509"/>
        <item x="516"/>
        <item x="522"/>
        <item x="527"/>
        <item x="531"/>
        <item x="534"/>
        <item x="536"/>
        <item x="491"/>
        <item x="483"/>
        <item x="493"/>
        <item x="502"/>
        <item x="510"/>
        <item x="517"/>
        <item x="523"/>
        <item x="528"/>
        <item x="532"/>
        <item x="535"/>
        <item x="484"/>
        <item x="494"/>
        <item x="503"/>
        <item x="511"/>
        <item x="518"/>
        <item x="524"/>
        <item x="529"/>
        <item x="533"/>
        <item x="485"/>
        <item x="495"/>
        <item x="504"/>
        <item x="512"/>
        <item x="519"/>
        <item x="525"/>
        <item x="530"/>
        <item x="486"/>
        <item x="496"/>
        <item x="505"/>
        <item x="513"/>
        <item x="520"/>
        <item x="526"/>
        <item x="487"/>
        <item x="497"/>
        <item x="506"/>
        <item x="514"/>
        <item x="521"/>
        <item x="488"/>
        <item x="498"/>
        <item x="507"/>
        <item x="515"/>
        <item x="489"/>
        <item x="499"/>
        <item x="508"/>
        <item x="490"/>
        <item x="500"/>
        <item x="157"/>
        <item x="162"/>
        <item x="166"/>
        <item x="169"/>
        <item x="171"/>
        <item x="158"/>
        <item x="163"/>
        <item x="167"/>
        <item x="170"/>
        <item x="159"/>
        <item x="164"/>
        <item x="168"/>
        <item x="160"/>
        <item x="165"/>
        <item x="161"/>
        <item x="0"/>
        <item x="10"/>
        <item x="19"/>
        <item x="27"/>
        <item x="34"/>
        <item x="40"/>
        <item x="45"/>
        <item x="49"/>
        <item x="52"/>
        <item x="54"/>
        <item x="9"/>
        <item x="1"/>
        <item x="11"/>
        <item x="20"/>
        <item x="28"/>
        <item x="35"/>
        <item x="41"/>
        <item x="46"/>
        <item x="50"/>
        <item x="53"/>
        <item x="2"/>
        <item x="12"/>
        <item x="21"/>
        <item x="29"/>
        <item x="36"/>
        <item x="42"/>
        <item x="47"/>
        <item x="51"/>
        <item x="3"/>
        <item x="13"/>
        <item x="22"/>
        <item x="30"/>
        <item x="37"/>
        <item x="43"/>
        <item x="48"/>
        <item x="4"/>
        <item x="14"/>
        <item x="23"/>
        <item x="31"/>
        <item x="38"/>
        <item x="44"/>
        <item x="5"/>
        <item x="15"/>
        <item x="24"/>
        <item x="32"/>
        <item x="39"/>
        <item x="6"/>
        <item x="16"/>
        <item x="25"/>
        <item x="33"/>
        <item x="7"/>
        <item x="17"/>
        <item x="26"/>
        <item x="8"/>
        <item x="18"/>
        <item x="110"/>
        <item x="111"/>
        <item x="112"/>
        <item x="113"/>
        <item x="114"/>
        <item x="115"/>
        <item x="116"/>
        <item x="117"/>
        <item x="118"/>
        <item x="55"/>
        <item x="65"/>
        <item x="74"/>
        <item x="119"/>
        <item x="82"/>
        <item x="120"/>
        <item x="89"/>
        <item x="121"/>
        <item x="95"/>
        <item x="122"/>
        <item x="100"/>
        <item x="123"/>
        <item x="104"/>
        <item x="124"/>
        <item x="107"/>
        <item x="125"/>
        <item x="109"/>
        <item x="126"/>
        <item x="64"/>
        <item x="56"/>
        <item x="66"/>
        <item x="75"/>
        <item x="83"/>
        <item x="90"/>
        <item x="96"/>
        <item x="101"/>
        <item x="105"/>
        <item x="108"/>
        <item x="57"/>
        <item x="67"/>
        <item x="76"/>
        <item x="84"/>
        <item x="91"/>
        <item x="97"/>
        <item x="102"/>
        <item x="106"/>
        <item x="58"/>
        <item x="68"/>
        <item x="77"/>
        <item x="85"/>
        <item x="92"/>
        <item x="98"/>
        <item x="103"/>
        <item x="59"/>
        <item x="69"/>
        <item x="78"/>
        <item x="86"/>
        <item x="93"/>
        <item x="99"/>
        <item x="60"/>
        <item x="70"/>
        <item x="79"/>
        <item x="87"/>
        <item x="94"/>
        <item x="61"/>
        <item x="71"/>
        <item x="80"/>
        <item x="88"/>
        <item x="62"/>
        <item x="72"/>
        <item x="81"/>
        <item x="63"/>
        <item x="73"/>
        <item x="410"/>
        <item x="411"/>
        <item x="412"/>
        <item x="413"/>
        <item x="414"/>
        <item x="415"/>
        <item x="416"/>
        <item x="417"/>
        <item x="418"/>
        <item x="355"/>
        <item x="365"/>
        <item x="374"/>
        <item x="419"/>
        <item x="382"/>
        <item x="420"/>
        <item x="389"/>
        <item x="421"/>
        <item x="395"/>
        <item x="422"/>
        <item x="400"/>
        <item x="423"/>
        <item x="404"/>
        <item x="424"/>
        <item x="407"/>
        <item x="425"/>
        <item x="409"/>
        <item x="426"/>
        <item x="364"/>
        <item x="356"/>
        <item x="366"/>
        <item x="375"/>
        <item x="383"/>
        <item x="390"/>
        <item x="396"/>
        <item x="401"/>
        <item x="405"/>
        <item x="408"/>
        <item x="357"/>
        <item x="367"/>
        <item x="376"/>
        <item x="384"/>
        <item x="391"/>
        <item x="397"/>
        <item x="402"/>
        <item x="406"/>
        <item x="358"/>
        <item x="368"/>
        <item x="377"/>
        <item x="385"/>
        <item x="392"/>
        <item x="398"/>
        <item x="403"/>
        <item x="359"/>
        <item x="369"/>
        <item x="378"/>
        <item x="386"/>
        <item x="393"/>
        <item x="399"/>
        <item x="360"/>
        <item x="370"/>
        <item x="379"/>
        <item x="387"/>
        <item x="394"/>
        <item x="361"/>
        <item x="371"/>
        <item x="380"/>
        <item x="388"/>
        <item x="362"/>
        <item x="372"/>
        <item x="381"/>
        <item x="363"/>
        <item x="373"/>
        <item x="592"/>
        <item x="593"/>
        <item x="594"/>
        <item x="595"/>
        <item x="596"/>
        <item x="597"/>
        <item x="598"/>
        <item x="599"/>
        <item x="600"/>
        <item x="601"/>
        <item x="537"/>
        <item x="602"/>
        <item x="547"/>
        <item x="603"/>
        <item x="556"/>
        <item x="604"/>
        <item x="564"/>
        <item x="605"/>
        <item x="571"/>
        <item x="606"/>
        <item x="577"/>
        <item x="607"/>
        <item x="582"/>
        <item x="608"/>
        <item x="586"/>
        <item x="609"/>
        <item x="589"/>
        <item x="610"/>
        <item x="591"/>
        <item x="611"/>
        <item x="546"/>
        <item x="538"/>
        <item x="548"/>
        <item x="557"/>
        <item x="565"/>
        <item x="572"/>
        <item x="578"/>
        <item x="583"/>
        <item x="587"/>
        <item x="590"/>
        <item x="539"/>
        <item x="549"/>
        <item x="558"/>
        <item x="566"/>
        <item x="573"/>
        <item x="579"/>
        <item x="584"/>
        <item x="588"/>
        <item x="540"/>
        <item x="550"/>
        <item x="559"/>
        <item x="567"/>
        <item x="574"/>
        <item x="580"/>
        <item x="585"/>
        <item x="541"/>
        <item x="551"/>
        <item x="560"/>
        <item x="568"/>
        <item x="575"/>
        <item x="581"/>
        <item x="542"/>
        <item x="552"/>
        <item x="561"/>
        <item x="569"/>
        <item x="576"/>
        <item x="543"/>
        <item x="553"/>
        <item x="562"/>
        <item x="570"/>
        <item x="544"/>
        <item x="554"/>
        <item x="563"/>
        <item x="545"/>
        <item x="555"/>
      </items>
    </pivotField>
    <pivotField dataField="1" compact="0" numFmtId="164" outline="0" showAll="0" defaultSubtotal="0"/>
    <pivotField compact="0" numFmtId="165" outline="0" showAll="0" defaultSubtotal="0">
      <items count="89">
        <item x="88"/>
        <item x="61"/>
        <item x="76"/>
        <item x="48"/>
        <item x="53"/>
        <item x="52"/>
        <item x="59"/>
        <item x="45"/>
        <item x="41"/>
        <item x="75"/>
        <item x="83"/>
        <item x="82"/>
        <item x="84"/>
        <item x="46"/>
        <item x="81"/>
        <item x="78"/>
        <item x="80"/>
        <item x="77"/>
        <item x="40"/>
        <item x="58"/>
        <item x="51"/>
        <item x="73"/>
        <item x="43"/>
        <item x="79"/>
        <item x="72"/>
        <item x="47"/>
        <item x="74"/>
        <item x="36"/>
        <item x="50"/>
        <item x="71"/>
        <item x="68"/>
        <item x="70"/>
        <item x="37"/>
        <item x="67"/>
        <item x="28"/>
        <item x="65"/>
        <item x="66"/>
        <item x="33"/>
        <item x="69"/>
        <item x="49"/>
        <item x="38"/>
        <item x="60"/>
        <item x="64"/>
        <item x="44"/>
        <item x="35"/>
        <item x="34"/>
        <item x="57"/>
        <item x="63"/>
        <item x="7"/>
        <item x="32"/>
        <item x="42"/>
        <item x="31"/>
        <item x="9"/>
        <item x="22"/>
        <item x="8"/>
        <item x="29"/>
        <item x="19"/>
        <item x="26"/>
        <item x="39"/>
        <item x="55"/>
        <item x="27"/>
        <item x="62"/>
        <item x="56"/>
        <item x="20"/>
        <item x="23"/>
        <item x="3"/>
        <item x="24"/>
        <item x="21"/>
        <item x="30"/>
        <item x="25"/>
        <item x="18"/>
        <item x="6"/>
        <item x="1"/>
        <item x="2"/>
        <item x="16"/>
        <item x="5"/>
        <item x="17"/>
        <item x="0"/>
        <item x="10"/>
        <item x="11"/>
        <item x="86"/>
        <item x="85"/>
        <item x="4"/>
        <item x="87"/>
        <item x="54"/>
        <item x="12"/>
        <item x="15"/>
        <item x="13"/>
        <item x="14"/>
      </items>
    </pivotField>
    <pivotField axis="axisRow" compact="0" outline="0" showAll="0" defaultSubtotal="0">
      <items count="17">
        <item x="11"/>
        <item x="10"/>
        <item x="0"/>
        <item x="1"/>
        <item x="2"/>
        <item x="3"/>
        <item x="4"/>
        <item x="5"/>
        <item x="6"/>
        <item x="7"/>
        <item x="8"/>
        <item x="9"/>
        <item x="12"/>
        <item x="13"/>
        <item x="14"/>
        <item x="15"/>
        <item x="16"/>
      </items>
    </pivotField>
    <pivotField axis="axisCol" compact="0" outline="0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Row" compact="0" outline="0" showAll="0">
      <items count="13">
        <item x="2"/>
        <item x="7"/>
        <item x="3"/>
        <item x="5"/>
        <item x="9"/>
        <item x="6"/>
        <item x="10"/>
        <item x="4"/>
        <item x="0"/>
        <item x="1"/>
        <item x="8"/>
        <item x="11"/>
        <item t="default"/>
      </items>
    </pivotField>
  </pivotFields>
  <rowFields count="2">
    <field x="5"/>
    <field x="3"/>
  </rowFields>
  <rowItems count="124">
    <i>
      <x/>
      <x v="12"/>
    </i>
    <i r="1">
      <x v="13"/>
    </i>
    <i r="1">
      <x v="14"/>
    </i>
    <i r="1">
      <x v="15"/>
    </i>
    <i r="1">
      <x v="1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 v="12"/>
    </i>
    <i r="1">
      <x v="13"/>
    </i>
    <i r="1">
      <x v="14"/>
    </i>
    <i r="1">
      <x v="15"/>
    </i>
    <i r="1">
      <x v="16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4"/>
    </i>
    <i>
      <x v="5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5"/>
    </i>
    <i>
      <x v="6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6"/>
    </i>
    <i>
      <x v="7"/>
      <x v="12"/>
    </i>
    <i r="1">
      <x v="13"/>
    </i>
    <i r="1">
      <x v="14"/>
    </i>
    <i r="1">
      <x v="15"/>
    </i>
    <i r="1">
      <x v="16"/>
    </i>
    <i t="default">
      <x v="7"/>
    </i>
    <i>
      <x v="8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9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0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1"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dataFields count="1">
    <dataField name="Sum of Claim_Cost" fld="1" baseField="0" baseItem="0"/>
  </dataFields>
  <formats count="1">
    <format dxfId="150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8E5B-7894-481A-998E-7531E63AA638}">
  <sheetPr>
    <tabColor theme="1" tint="0.249977111117893"/>
  </sheetPr>
  <dimension ref="A1:AA629"/>
  <sheetViews>
    <sheetView showGridLines="0" topLeftCell="F1" zoomScaleNormal="100" workbookViewId="0">
      <pane ySplit="4" topLeftCell="A89" activePane="bottomLeft" state="frozen"/>
      <selection activeCell="R16" sqref="R16"/>
      <selection pane="bottomLeft" activeCell="R16" sqref="R16"/>
    </sheetView>
  </sheetViews>
  <sheetFormatPr defaultRowHeight="12.75"/>
  <cols>
    <col min="1" max="1" width="5" customWidth="1"/>
    <col min="2" max="2" width="15.42578125" style="1" customWidth="1"/>
    <col min="3" max="3" width="15.42578125" style="456" customWidth="1"/>
    <col min="4" max="4" width="15.42578125" style="457" customWidth="1"/>
    <col min="5" max="6" width="15.42578125" customWidth="1"/>
    <col min="7" max="7" width="11.28515625" customWidth="1"/>
    <col min="8" max="8" width="5.140625" customWidth="1"/>
    <col min="9" max="9" width="2.5703125" style="448" customWidth="1"/>
    <col min="11" max="11" width="18.28515625" bestFit="1" customWidth="1"/>
    <col min="12" max="12" width="13.5703125" bestFit="1" customWidth="1"/>
    <col min="13" max="13" width="21.5703125" bestFit="1" customWidth="1"/>
    <col min="14" max="21" width="12" bestFit="1" customWidth="1"/>
    <col min="22" max="22" width="11" bestFit="1" customWidth="1"/>
    <col min="23" max="23" width="7" bestFit="1" customWidth="1"/>
    <col min="24" max="25" width="6" bestFit="1" customWidth="1"/>
    <col min="26" max="28" width="5" bestFit="1" customWidth="1"/>
    <col min="29" max="29" width="12" bestFit="1" customWidth="1"/>
  </cols>
  <sheetData>
    <row r="1" spans="1:27" ht="23.25">
      <c r="A1" s="464" t="s">
        <v>469</v>
      </c>
      <c r="B1" s="464"/>
      <c r="C1" s="464"/>
      <c r="D1" s="464"/>
      <c r="E1" s="464"/>
      <c r="F1" s="464"/>
      <c r="G1" s="464"/>
    </row>
    <row r="2" spans="1:27" s="449" customFormat="1" ht="25.5">
      <c r="B2" s="450" t="s">
        <v>471</v>
      </c>
      <c r="C2" s="451" t="s">
        <v>472</v>
      </c>
      <c r="D2" s="452" t="s">
        <v>473</v>
      </c>
      <c r="E2" s="450" t="s">
        <v>474</v>
      </c>
      <c r="F2" s="450" t="s">
        <v>605</v>
      </c>
      <c r="G2" s="450" t="s">
        <v>0</v>
      </c>
      <c r="I2" s="45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>
      <c r="B3" s="1" t="str">
        <f t="shared" ref="B3:B66" si="0">G3&amp;":"&amp;E3&amp;"_"&amp;F3</f>
        <v>Grp1:1_0</v>
      </c>
      <c r="C3" s="456">
        <v>228422.32269999999</v>
      </c>
      <c r="D3" s="457">
        <v>910</v>
      </c>
      <c r="E3">
        <v>1</v>
      </c>
      <c r="F3">
        <v>0</v>
      </c>
      <c r="G3" t="s">
        <v>390</v>
      </c>
      <c r="K3" s="462" t="s">
        <v>613</v>
      </c>
      <c r="M3" s="462" t="s">
        <v>605</v>
      </c>
    </row>
    <row r="4" spans="1:27">
      <c r="B4" s="1" t="str">
        <f t="shared" si="0"/>
        <v>Grp1:2_0</v>
      </c>
      <c r="C4" s="456">
        <v>170395.93770000001</v>
      </c>
      <c r="D4" s="457">
        <v>676</v>
      </c>
      <c r="E4">
        <v>2</v>
      </c>
      <c r="F4">
        <v>0</v>
      </c>
      <c r="G4" t="s">
        <v>390</v>
      </c>
      <c r="K4" s="462" t="s">
        <v>0</v>
      </c>
      <c r="L4" s="462" t="s">
        <v>474</v>
      </c>
      <c r="M4">
        <v>0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2001</v>
      </c>
      <c r="X4">
        <v>2002</v>
      </c>
      <c r="Y4">
        <v>2003</v>
      </c>
      <c r="Z4">
        <v>2004</v>
      </c>
      <c r="AA4">
        <v>2005</v>
      </c>
    </row>
    <row r="5" spans="1:27">
      <c r="B5" s="1" t="str">
        <f t="shared" si="0"/>
        <v>Grp1:3_0</v>
      </c>
      <c r="C5" s="456">
        <v>181468.1073</v>
      </c>
      <c r="D5" s="457">
        <v>717</v>
      </c>
      <c r="E5">
        <v>3</v>
      </c>
      <c r="F5">
        <v>0</v>
      </c>
      <c r="G5" t="s">
        <v>390</v>
      </c>
      <c r="K5" t="s">
        <v>609</v>
      </c>
      <c r="L5">
        <v>2001</v>
      </c>
      <c r="M5" s="461">
        <v>29791</v>
      </c>
      <c r="N5" s="461">
        <v>22263</v>
      </c>
      <c r="O5" s="461">
        <v>2836</v>
      </c>
      <c r="P5" s="461">
        <v>377</v>
      </c>
      <c r="Q5" s="461">
        <v>78</v>
      </c>
      <c r="R5" s="461"/>
      <c r="S5" s="461"/>
      <c r="T5" s="461"/>
      <c r="U5" s="461"/>
      <c r="V5" s="461"/>
      <c r="W5" s="461"/>
      <c r="X5" s="461"/>
      <c r="Y5" s="461"/>
      <c r="Z5" s="461"/>
      <c r="AA5" s="461"/>
    </row>
    <row r="6" spans="1:27">
      <c r="B6" s="1" t="str">
        <f t="shared" si="0"/>
        <v>Grp1:4_0</v>
      </c>
      <c r="C6" s="456">
        <v>131324.88990000001</v>
      </c>
      <c r="D6" s="457">
        <v>517</v>
      </c>
      <c r="E6">
        <v>4</v>
      </c>
      <c r="F6">
        <v>0</v>
      </c>
      <c r="G6" t="s">
        <v>390</v>
      </c>
      <c r="L6">
        <v>2002</v>
      </c>
      <c r="M6" s="461">
        <v>28620</v>
      </c>
      <c r="N6" s="461">
        <v>2510</v>
      </c>
      <c r="O6" s="461">
        <v>17755</v>
      </c>
      <c r="P6" s="461">
        <v>8256</v>
      </c>
      <c r="Q6" s="461"/>
      <c r="R6" s="461"/>
      <c r="S6" s="461"/>
      <c r="T6" s="461"/>
      <c r="U6" s="461"/>
      <c r="V6" s="461"/>
      <c r="W6" s="461"/>
      <c r="X6" s="461"/>
      <c r="Y6" s="461"/>
      <c r="Z6" s="461"/>
      <c r="AA6" s="461"/>
    </row>
    <row r="7" spans="1:27">
      <c r="B7" s="1" t="str">
        <f t="shared" si="0"/>
        <v>Grp1:5_0</v>
      </c>
      <c r="C7" s="456">
        <v>253697.58840000001</v>
      </c>
      <c r="D7" s="457">
        <v>994</v>
      </c>
      <c r="E7">
        <v>5</v>
      </c>
      <c r="F7">
        <v>0</v>
      </c>
      <c r="G7" t="s">
        <v>390</v>
      </c>
      <c r="L7">
        <v>2003</v>
      </c>
      <c r="M7" s="461">
        <v>27935</v>
      </c>
      <c r="N7" s="461">
        <v>12125</v>
      </c>
      <c r="O7" s="461">
        <v>9902</v>
      </c>
      <c r="P7" s="461"/>
      <c r="Q7" s="461"/>
      <c r="R7" s="461"/>
      <c r="S7" s="461"/>
      <c r="T7" s="461"/>
      <c r="U7" s="461"/>
      <c r="V7" s="461"/>
      <c r="W7" s="461"/>
      <c r="X7" s="461"/>
      <c r="Y7" s="461"/>
      <c r="Z7" s="461"/>
      <c r="AA7" s="461"/>
    </row>
    <row r="8" spans="1:27">
      <c r="B8" s="1" t="str">
        <f t="shared" si="0"/>
        <v>Grp1:6_0</v>
      </c>
      <c r="C8" s="456">
        <v>214171.8339</v>
      </c>
      <c r="D8" s="457">
        <v>836</v>
      </c>
      <c r="E8">
        <v>6</v>
      </c>
      <c r="F8">
        <v>0</v>
      </c>
      <c r="G8" t="s">
        <v>390</v>
      </c>
      <c r="L8">
        <v>2004</v>
      </c>
      <c r="M8" s="461">
        <v>37661</v>
      </c>
      <c r="N8" s="461">
        <v>10022</v>
      </c>
      <c r="O8" s="461"/>
      <c r="P8" s="461"/>
      <c r="Q8" s="461"/>
      <c r="R8" s="461"/>
      <c r="S8" s="461"/>
      <c r="T8" s="461"/>
      <c r="U8" s="461"/>
      <c r="V8" s="461"/>
      <c r="W8" s="461"/>
      <c r="X8" s="461"/>
      <c r="Y8" s="461"/>
      <c r="Z8" s="461"/>
      <c r="AA8" s="461"/>
    </row>
    <row r="9" spans="1:27">
      <c r="B9" s="1" t="str">
        <f t="shared" si="0"/>
        <v>Grp1:7_0</v>
      </c>
      <c r="C9" s="456">
        <v>170712.4093</v>
      </c>
      <c r="D9" s="457">
        <v>664</v>
      </c>
      <c r="E9">
        <v>7</v>
      </c>
      <c r="F9">
        <v>0</v>
      </c>
      <c r="G9" t="s">
        <v>390</v>
      </c>
      <c r="L9">
        <v>2005</v>
      </c>
      <c r="M9" s="461">
        <v>19619</v>
      </c>
      <c r="N9" s="461"/>
      <c r="O9" s="461"/>
      <c r="P9" s="461"/>
      <c r="Q9" s="461"/>
      <c r="R9" s="461"/>
      <c r="S9" s="461"/>
      <c r="T9" s="461"/>
      <c r="U9" s="461"/>
      <c r="V9" s="461"/>
      <c r="W9" s="461"/>
      <c r="X9" s="461"/>
      <c r="Y9" s="461"/>
      <c r="Z9" s="461"/>
      <c r="AA9" s="461"/>
    </row>
    <row r="10" spans="1:27">
      <c r="B10" s="1" t="str">
        <f t="shared" si="0"/>
        <v>Grp1:8_0</v>
      </c>
      <c r="C10" s="456">
        <v>47898.745459999998</v>
      </c>
      <c r="D10" s="457">
        <v>185</v>
      </c>
      <c r="E10">
        <v>8</v>
      </c>
      <c r="F10">
        <v>0</v>
      </c>
      <c r="G10" t="s">
        <v>390</v>
      </c>
      <c r="K10" s="1" t="s">
        <v>614</v>
      </c>
      <c r="L10" s="1"/>
      <c r="M10" s="463">
        <v>143626</v>
      </c>
      <c r="N10" s="463">
        <v>46920</v>
      </c>
      <c r="O10" s="463">
        <v>30493</v>
      </c>
      <c r="P10" s="463">
        <v>8633</v>
      </c>
      <c r="Q10" s="463">
        <v>78</v>
      </c>
      <c r="R10" s="463"/>
      <c r="S10" s="463"/>
      <c r="T10" s="463"/>
      <c r="U10" s="463"/>
      <c r="V10" s="463"/>
      <c r="W10" s="463"/>
      <c r="X10" s="463"/>
      <c r="Y10" s="463"/>
      <c r="Z10" s="463"/>
      <c r="AA10" s="463"/>
    </row>
    <row r="11" spans="1:27">
      <c r="B11" s="1" t="str">
        <f t="shared" si="0"/>
        <v>Grp1:9_0</v>
      </c>
      <c r="C11" s="456">
        <v>91160.919049999997</v>
      </c>
      <c r="D11" s="457">
        <v>351</v>
      </c>
      <c r="E11">
        <v>9</v>
      </c>
      <c r="F11">
        <v>0</v>
      </c>
      <c r="G11" t="s">
        <v>390</v>
      </c>
      <c r="K11" t="s">
        <v>16</v>
      </c>
      <c r="L11">
        <v>-1</v>
      </c>
      <c r="M11" s="461">
        <v>244165.07865720722</v>
      </c>
      <c r="N11" s="461">
        <v>247151.10249236767</v>
      </c>
      <c r="O11" s="461">
        <v>98447.983062813582</v>
      </c>
      <c r="P11" s="461">
        <v>119463.48476439393</v>
      </c>
      <c r="Q11" s="461">
        <v>46986.192442056607</v>
      </c>
      <c r="R11" s="461">
        <v>13341.531936418551</v>
      </c>
      <c r="S11" s="461">
        <v>3137.1086608933683</v>
      </c>
      <c r="T11" s="461">
        <v>36760.614391152973</v>
      </c>
      <c r="U11" s="461">
        <v>2098.9794889519958</v>
      </c>
      <c r="V11" s="461">
        <v>1205.3117197919278</v>
      </c>
      <c r="W11" s="461"/>
      <c r="X11" s="461"/>
      <c r="Y11" s="461"/>
      <c r="Z11" s="461"/>
      <c r="AA11" s="461"/>
    </row>
    <row r="12" spans="1:27">
      <c r="B12" s="1" t="str">
        <f t="shared" si="0"/>
        <v>Grp1:10_0</v>
      </c>
      <c r="C12" s="456">
        <v>72671.41158</v>
      </c>
      <c r="D12" s="457">
        <v>279</v>
      </c>
      <c r="E12">
        <v>10</v>
      </c>
      <c r="F12">
        <v>0</v>
      </c>
      <c r="G12" t="s">
        <v>390</v>
      </c>
      <c r="L12">
        <v>0</v>
      </c>
      <c r="M12" s="461">
        <v>244000</v>
      </c>
      <c r="N12" s="461">
        <v>247000</v>
      </c>
      <c r="O12" s="461">
        <v>98000</v>
      </c>
      <c r="P12" s="461">
        <v>119000</v>
      </c>
      <c r="Q12" s="461">
        <v>47000</v>
      </c>
      <c r="R12" s="461">
        <v>13000</v>
      </c>
      <c r="S12" s="461">
        <v>3000</v>
      </c>
      <c r="T12" s="461">
        <v>37000</v>
      </c>
      <c r="U12" s="461">
        <v>2000</v>
      </c>
      <c r="V12" s="461">
        <v>1000</v>
      </c>
      <c r="W12" s="461"/>
      <c r="X12" s="461"/>
      <c r="Y12" s="461"/>
      <c r="Z12" s="461"/>
      <c r="AA12" s="461"/>
    </row>
    <row r="13" spans="1:27">
      <c r="B13" s="1" t="str">
        <f t="shared" si="0"/>
        <v>Grp1:1_1</v>
      </c>
      <c r="C13" s="456">
        <v>231710.45250000001</v>
      </c>
      <c r="D13" s="457">
        <v>919</v>
      </c>
      <c r="E13">
        <v>1</v>
      </c>
      <c r="F13">
        <v>1</v>
      </c>
      <c r="G13" t="s">
        <v>390</v>
      </c>
      <c r="L13">
        <v>1</v>
      </c>
      <c r="M13" s="461">
        <v>228422.32269999999</v>
      </c>
      <c r="N13" s="461">
        <v>231710.45250000001</v>
      </c>
      <c r="O13" s="461">
        <v>94454.596560000005</v>
      </c>
      <c r="P13" s="461">
        <v>109542.39260000001</v>
      </c>
      <c r="Q13" s="461">
        <v>45042.308210000003</v>
      </c>
      <c r="R13" s="461">
        <v>12513.412469999999</v>
      </c>
      <c r="S13" s="461">
        <v>3022.3784070000002</v>
      </c>
      <c r="T13" s="461">
        <v>33862.694949999997</v>
      </c>
      <c r="U13" s="461">
        <v>2006.156835</v>
      </c>
      <c r="V13" s="461">
        <v>1129.9537499999999</v>
      </c>
      <c r="W13" s="461"/>
      <c r="X13" s="461"/>
      <c r="Y13" s="461"/>
      <c r="Z13" s="461"/>
      <c r="AA13" s="461"/>
    </row>
    <row r="14" spans="1:27">
      <c r="B14" s="1" t="str">
        <f t="shared" si="0"/>
        <v>Grp1:2_1</v>
      </c>
      <c r="C14" s="456">
        <v>239065.95619999999</v>
      </c>
      <c r="D14" s="457">
        <v>944</v>
      </c>
      <c r="E14">
        <v>2</v>
      </c>
      <c r="F14">
        <v>1</v>
      </c>
      <c r="G14" t="s">
        <v>390</v>
      </c>
      <c r="L14">
        <v>2</v>
      </c>
      <c r="M14" s="461">
        <v>170395.93770000001</v>
      </c>
      <c r="N14" s="461">
        <v>239065.95619999999</v>
      </c>
      <c r="O14" s="461">
        <v>120989.2439</v>
      </c>
      <c r="P14" s="461">
        <v>25060.59417</v>
      </c>
      <c r="Q14" s="461">
        <v>44706.88336</v>
      </c>
      <c r="R14" s="461">
        <v>3319.1291249999999</v>
      </c>
      <c r="S14" s="461">
        <v>8714.4361480000007</v>
      </c>
      <c r="T14" s="461">
        <v>18938.86347</v>
      </c>
      <c r="U14" s="461">
        <v>1772.3998670000001</v>
      </c>
      <c r="V14" s="461"/>
      <c r="W14" s="461"/>
      <c r="X14" s="461"/>
      <c r="Y14" s="461"/>
      <c r="Z14" s="461"/>
      <c r="AA14" s="461"/>
    </row>
    <row r="15" spans="1:27">
      <c r="B15" s="1" t="str">
        <f t="shared" si="0"/>
        <v>Grp1:3_1</v>
      </c>
      <c r="C15" s="456">
        <v>278172.43359999999</v>
      </c>
      <c r="D15" s="457">
        <v>1095</v>
      </c>
      <c r="E15">
        <v>3</v>
      </c>
      <c r="F15">
        <v>1</v>
      </c>
      <c r="G15" t="s">
        <v>390</v>
      </c>
      <c r="L15">
        <v>3</v>
      </c>
      <c r="M15" s="461">
        <v>181468.1073</v>
      </c>
      <c r="N15" s="461">
        <v>278172.43359999999</v>
      </c>
      <c r="O15" s="461">
        <v>137434.98989999999</v>
      </c>
      <c r="P15" s="461">
        <v>94610.034700000004</v>
      </c>
      <c r="Q15" s="461">
        <v>18156.78212</v>
      </c>
      <c r="R15" s="461">
        <v>58412.223899999997</v>
      </c>
      <c r="S15" s="461">
        <v>16004.85399</v>
      </c>
      <c r="T15" s="461">
        <v>13316.588390000001</v>
      </c>
      <c r="U15" s="461"/>
      <c r="V15" s="461"/>
      <c r="W15" s="461"/>
      <c r="X15" s="461"/>
      <c r="Y15" s="461"/>
      <c r="Z15" s="461"/>
      <c r="AA15" s="461"/>
    </row>
    <row r="16" spans="1:27">
      <c r="B16" s="1" t="str">
        <f t="shared" si="0"/>
        <v>Grp1:4_1</v>
      </c>
      <c r="C16" s="456">
        <v>331214.73749999999</v>
      </c>
      <c r="D16" s="457">
        <v>1298</v>
      </c>
      <c r="E16">
        <v>4</v>
      </c>
      <c r="F16">
        <v>1</v>
      </c>
      <c r="G16" t="s">
        <v>390</v>
      </c>
      <c r="L16">
        <v>4</v>
      </c>
      <c r="M16" s="461">
        <v>131324.88990000001</v>
      </c>
      <c r="N16" s="461">
        <v>331214.73749999999</v>
      </c>
      <c r="O16" s="461">
        <v>74553.698000000004</v>
      </c>
      <c r="P16" s="461">
        <v>143143.27160000001</v>
      </c>
      <c r="Q16" s="461">
        <v>22878.265530000001</v>
      </c>
      <c r="R16" s="461">
        <v>14551.55538</v>
      </c>
      <c r="S16" s="461">
        <v>1163.0892469999999</v>
      </c>
      <c r="T16" s="461"/>
      <c r="U16" s="461"/>
      <c r="V16" s="461"/>
      <c r="W16" s="461"/>
      <c r="X16" s="461"/>
      <c r="Y16" s="461"/>
      <c r="Z16" s="461"/>
      <c r="AA16" s="461"/>
    </row>
    <row r="17" spans="2:27">
      <c r="B17" s="1" t="str">
        <f t="shared" si="0"/>
        <v>Grp1:5_1</v>
      </c>
      <c r="C17" s="456">
        <v>412897.41519999999</v>
      </c>
      <c r="D17" s="457">
        <v>1612</v>
      </c>
      <c r="E17">
        <v>5</v>
      </c>
      <c r="F17">
        <v>1</v>
      </c>
      <c r="G17" t="s">
        <v>390</v>
      </c>
      <c r="L17">
        <v>5</v>
      </c>
      <c r="M17" s="461">
        <v>253697.58840000001</v>
      </c>
      <c r="N17" s="461">
        <v>412897.41519999999</v>
      </c>
      <c r="O17" s="461">
        <v>125873.8031</v>
      </c>
      <c r="P17" s="461">
        <v>62193.22868</v>
      </c>
      <c r="Q17" s="461">
        <v>34825.129780000003</v>
      </c>
      <c r="R17" s="461">
        <v>43335.803610000003</v>
      </c>
      <c r="S17" s="461"/>
      <c r="T17" s="461"/>
      <c r="U17" s="461"/>
      <c r="V17" s="461"/>
      <c r="W17" s="461"/>
      <c r="X17" s="461"/>
      <c r="Y17" s="461"/>
      <c r="Z17" s="461"/>
      <c r="AA17" s="461"/>
    </row>
    <row r="18" spans="2:27">
      <c r="B18" s="1" t="str">
        <f t="shared" si="0"/>
        <v>Grp1:6_1</v>
      </c>
      <c r="C18" s="456">
        <v>307036.41399999999</v>
      </c>
      <c r="D18" s="457">
        <v>1194</v>
      </c>
      <c r="E18">
        <v>6</v>
      </c>
      <c r="F18">
        <v>1</v>
      </c>
      <c r="G18" t="s">
        <v>390</v>
      </c>
      <c r="L18">
        <v>6</v>
      </c>
      <c r="M18" s="461">
        <v>214171.8339</v>
      </c>
      <c r="N18" s="461">
        <v>307036.41399999999</v>
      </c>
      <c r="O18" s="461">
        <v>135659.09659999999</v>
      </c>
      <c r="P18" s="461">
        <v>52468.730230000001</v>
      </c>
      <c r="Q18" s="461">
        <v>103728.6615</v>
      </c>
      <c r="R18" s="461"/>
      <c r="S18" s="461"/>
      <c r="T18" s="461"/>
      <c r="U18" s="461"/>
      <c r="V18" s="461"/>
      <c r="W18" s="461"/>
      <c r="X18" s="461"/>
      <c r="Y18" s="461"/>
      <c r="Z18" s="461"/>
      <c r="AA18" s="461"/>
    </row>
    <row r="19" spans="2:27">
      <c r="B19" s="1" t="str">
        <f t="shared" si="0"/>
        <v>Grp1:7_1</v>
      </c>
      <c r="C19" s="456">
        <v>199506.97889999999</v>
      </c>
      <c r="D19" s="457">
        <v>773</v>
      </c>
      <c r="E19">
        <v>7</v>
      </c>
      <c r="F19">
        <v>1</v>
      </c>
      <c r="G19" t="s">
        <v>390</v>
      </c>
      <c r="L19">
        <v>7</v>
      </c>
      <c r="M19" s="461">
        <v>170712.4093</v>
      </c>
      <c r="N19" s="461">
        <v>199506.97889999999</v>
      </c>
      <c r="O19" s="461">
        <v>144577.71049999999</v>
      </c>
      <c r="P19" s="461">
        <v>29690.7382</v>
      </c>
      <c r="Q19" s="461"/>
      <c r="R19" s="461"/>
      <c r="S19" s="461"/>
      <c r="T19" s="461"/>
      <c r="U19" s="461"/>
      <c r="V19" s="461"/>
      <c r="W19" s="461"/>
      <c r="X19" s="461"/>
      <c r="Y19" s="461"/>
      <c r="Z19" s="461"/>
      <c r="AA19" s="461"/>
    </row>
    <row r="20" spans="2:27">
      <c r="B20" s="1" t="str">
        <f t="shared" si="0"/>
        <v>Grp1:8_1</v>
      </c>
      <c r="C20" s="456">
        <v>233156.28700000001</v>
      </c>
      <c r="D20" s="457">
        <v>900</v>
      </c>
      <c r="E20">
        <v>8</v>
      </c>
      <c r="F20">
        <v>1</v>
      </c>
      <c r="G20" t="s">
        <v>390</v>
      </c>
      <c r="L20">
        <v>8</v>
      </c>
      <c r="M20" s="461">
        <v>47898.745459999998</v>
      </c>
      <c r="N20" s="461">
        <v>233156.28700000001</v>
      </c>
      <c r="O20" s="461">
        <v>97560.440640000001</v>
      </c>
      <c r="P20" s="461"/>
      <c r="Q20" s="461"/>
      <c r="R20" s="461"/>
      <c r="S20" s="461"/>
      <c r="T20" s="461"/>
      <c r="U20" s="461"/>
      <c r="V20" s="461"/>
      <c r="W20" s="461"/>
      <c r="X20" s="461"/>
      <c r="Y20" s="461"/>
      <c r="Z20" s="461"/>
      <c r="AA20" s="461"/>
    </row>
    <row r="21" spans="2:27">
      <c r="B21" s="1" t="str">
        <f t="shared" si="0"/>
        <v>Grp1:9_1</v>
      </c>
      <c r="C21" s="456">
        <v>169767.73149999999</v>
      </c>
      <c r="D21" s="457">
        <v>652</v>
      </c>
      <c r="E21">
        <v>9</v>
      </c>
      <c r="F21">
        <v>1</v>
      </c>
      <c r="G21" t="s">
        <v>390</v>
      </c>
      <c r="L21">
        <v>9</v>
      </c>
      <c r="M21" s="461">
        <v>91160.919049999997</v>
      </c>
      <c r="N21" s="461">
        <v>169767.73149999999</v>
      </c>
      <c r="O21" s="461"/>
      <c r="P21" s="461"/>
      <c r="Q21" s="461"/>
      <c r="R21" s="461"/>
      <c r="S21" s="461"/>
      <c r="T21" s="461"/>
      <c r="U21" s="461"/>
      <c r="V21" s="461"/>
      <c r="W21" s="461"/>
      <c r="X21" s="461"/>
      <c r="Y21" s="461"/>
      <c r="Z21" s="461"/>
      <c r="AA21" s="461"/>
    </row>
    <row r="22" spans="2:27">
      <c r="B22" s="1" t="str">
        <f t="shared" si="0"/>
        <v>Grp1:1_2</v>
      </c>
      <c r="C22" s="456">
        <v>94454.596560000005</v>
      </c>
      <c r="D22" s="457">
        <v>373</v>
      </c>
      <c r="E22">
        <v>1</v>
      </c>
      <c r="F22">
        <v>2</v>
      </c>
      <c r="G22" t="s">
        <v>390</v>
      </c>
      <c r="L22">
        <v>10</v>
      </c>
      <c r="M22" s="461">
        <v>72671.41158</v>
      </c>
      <c r="N22" s="461"/>
      <c r="O22" s="461"/>
      <c r="P22" s="461"/>
      <c r="Q22" s="461"/>
      <c r="R22" s="461"/>
      <c r="S22" s="461"/>
      <c r="T22" s="461"/>
      <c r="U22" s="461"/>
      <c r="V22" s="461"/>
      <c r="W22" s="461"/>
      <c r="X22" s="461"/>
      <c r="Y22" s="461"/>
      <c r="Z22" s="461"/>
      <c r="AA22" s="461"/>
    </row>
    <row r="23" spans="2:27">
      <c r="B23" s="1" t="str">
        <f t="shared" si="0"/>
        <v>Grp1:2_2</v>
      </c>
      <c r="C23" s="456">
        <v>120989.2439</v>
      </c>
      <c r="D23" s="457">
        <v>476</v>
      </c>
      <c r="E23">
        <v>2</v>
      </c>
      <c r="F23">
        <v>2</v>
      </c>
      <c r="G23" t="s">
        <v>390</v>
      </c>
      <c r="K23" s="1" t="s">
        <v>615</v>
      </c>
      <c r="L23" s="1"/>
      <c r="M23" s="463">
        <v>2050089.243947207</v>
      </c>
      <c r="N23" s="463">
        <v>2896679.5088923676</v>
      </c>
      <c r="O23" s="463">
        <v>1127551.5622628136</v>
      </c>
      <c r="P23" s="463">
        <v>755172.47494439397</v>
      </c>
      <c r="Q23" s="463">
        <v>363324.2229420566</v>
      </c>
      <c r="R23" s="463">
        <v>158473.65642141856</v>
      </c>
      <c r="S23" s="463">
        <v>35041.866452893373</v>
      </c>
      <c r="T23" s="463">
        <v>139878.76120115299</v>
      </c>
      <c r="U23" s="463">
        <v>7877.5361909519961</v>
      </c>
      <c r="V23" s="463">
        <v>3335.2654697919279</v>
      </c>
      <c r="W23" s="463"/>
      <c r="X23" s="463"/>
      <c r="Y23" s="463"/>
      <c r="Z23" s="463"/>
      <c r="AA23" s="463"/>
    </row>
    <row r="24" spans="2:27">
      <c r="B24" s="1" t="str">
        <f t="shared" si="0"/>
        <v>Grp1:3_2</v>
      </c>
      <c r="C24" s="456">
        <v>137434.98989999999</v>
      </c>
      <c r="D24" s="457">
        <v>538</v>
      </c>
      <c r="E24">
        <v>3</v>
      </c>
      <c r="F24">
        <v>2</v>
      </c>
      <c r="G24" t="s">
        <v>390</v>
      </c>
      <c r="K24" t="s">
        <v>610</v>
      </c>
      <c r="L24">
        <v>2001</v>
      </c>
      <c r="M24" s="461"/>
      <c r="N24" s="461"/>
      <c r="O24" s="461"/>
      <c r="P24" s="461"/>
      <c r="Q24" s="461"/>
      <c r="R24" s="461"/>
      <c r="S24" s="461"/>
      <c r="T24" s="461"/>
      <c r="U24" s="461"/>
      <c r="V24" s="461"/>
      <c r="W24" s="461">
        <v>29791</v>
      </c>
      <c r="X24" s="461">
        <v>22263</v>
      </c>
      <c r="Y24" s="461">
        <v>2836</v>
      </c>
      <c r="Z24" s="461">
        <v>377</v>
      </c>
      <c r="AA24" s="461">
        <v>78</v>
      </c>
    </row>
    <row r="25" spans="2:27">
      <c r="B25" s="1" t="str">
        <f t="shared" si="0"/>
        <v>Grp1:4_2</v>
      </c>
      <c r="C25" s="456">
        <v>74553.698000000004</v>
      </c>
      <c r="D25" s="457">
        <v>291</v>
      </c>
      <c r="E25">
        <v>4</v>
      </c>
      <c r="F25">
        <v>2</v>
      </c>
      <c r="G25" t="s">
        <v>390</v>
      </c>
      <c r="L25">
        <v>2002</v>
      </c>
      <c r="M25" s="461"/>
      <c r="N25" s="461"/>
      <c r="O25" s="461"/>
      <c r="P25" s="461"/>
      <c r="Q25" s="461"/>
      <c r="R25" s="461"/>
      <c r="S25" s="461"/>
      <c r="T25" s="461"/>
      <c r="U25" s="461"/>
      <c r="V25" s="461"/>
      <c r="W25" s="461">
        <v>28620</v>
      </c>
      <c r="X25" s="461">
        <v>2510</v>
      </c>
      <c r="Y25" s="461">
        <v>17755</v>
      </c>
      <c r="Z25" s="461">
        <v>8256</v>
      </c>
      <c r="AA25" s="461"/>
    </row>
    <row r="26" spans="2:27">
      <c r="B26" s="1" t="str">
        <f t="shared" si="0"/>
        <v>Grp1:5_2</v>
      </c>
      <c r="C26" s="456">
        <v>125873.8031</v>
      </c>
      <c r="D26" s="457">
        <v>489</v>
      </c>
      <c r="E26">
        <v>5</v>
      </c>
      <c r="F26">
        <v>2</v>
      </c>
      <c r="G26" t="s">
        <v>390</v>
      </c>
      <c r="L26">
        <v>2003</v>
      </c>
      <c r="M26" s="461"/>
      <c r="N26" s="461"/>
      <c r="O26" s="461"/>
      <c r="P26" s="461"/>
      <c r="Q26" s="461"/>
      <c r="R26" s="461"/>
      <c r="S26" s="461"/>
      <c r="T26" s="461"/>
      <c r="U26" s="461"/>
      <c r="V26" s="461"/>
      <c r="W26" s="461">
        <v>27935</v>
      </c>
      <c r="X26" s="461">
        <v>12125</v>
      </c>
      <c r="Y26" s="461">
        <v>9902</v>
      </c>
      <c r="Z26" s="461"/>
      <c r="AA26" s="461"/>
    </row>
    <row r="27" spans="2:27">
      <c r="B27" s="1" t="str">
        <f t="shared" si="0"/>
        <v>Grp1:6_2</v>
      </c>
      <c r="C27" s="456">
        <v>135659.09659999999</v>
      </c>
      <c r="D27" s="457">
        <v>525</v>
      </c>
      <c r="E27">
        <v>6</v>
      </c>
      <c r="F27">
        <v>2</v>
      </c>
      <c r="G27" t="s">
        <v>390</v>
      </c>
      <c r="L27">
        <v>2004</v>
      </c>
      <c r="M27" s="461"/>
      <c r="N27" s="461"/>
      <c r="O27" s="461"/>
      <c r="P27" s="461"/>
      <c r="Q27" s="461"/>
      <c r="R27" s="461"/>
      <c r="S27" s="461"/>
      <c r="T27" s="461"/>
      <c r="U27" s="461"/>
      <c r="V27" s="461"/>
      <c r="W27" s="461">
        <v>37661</v>
      </c>
      <c r="X27" s="461">
        <v>10022</v>
      </c>
      <c r="Y27" s="461"/>
      <c r="Z27" s="461"/>
      <c r="AA27" s="461"/>
    </row>
    <row r="28" spans="2:27">
      <c r="B28" s="1" t="str">
        <f t="shared" si="0"/>
        <v>Grp1:7_2</v>
      </c>
      <c r="C28" s="456">
        <v>144577.71049999999</v>
      </c>
      <c r="D28" s="457">
        <v>558</v>
      </c>
      <c r="E28">
        <v>7</v>
      </c>
      <c r="F28">
        <v>2</v>
      </c>
      <c r="G28" t="s">
        <v>390</v>
      </c>
      <c r="L28">
        <v>2005</v>
      </c>
      <c r="M28" s="461"/>
      <c r="N28" s="461"/>
      <c r="O28" s="461"/>
      <c r="P28" s="461"/>
      <c r="Q28" s="461"/>
      <c r="R28" s="461"/>
      <c r="S28" s="461"/>
      <c r="T28" s="461"/>
      <c r="U28" s="461"/>
      <c r="V28" s="461"/>
      <c r="W28" s="461">
        <v>19619</v>
      </c>
      <c r="X28" s="461"/>
      <c r="Y28" s="461"/>
      <c r="Z28" s="461"/>
      <c r="AA28" s="461"/>
    </row>
    <row r="29" spans="2:27">
      <c r="B29" s="1" t="str">
        <f t="shared" si="0"/>
        <v>Grp1:8_2</v>
      </c>
      <c r="C29" s="456">
        <v>97560.440640000001</v>
      </c>
      <c r="D29" s="457">
        <v>375</v>
      </c>
      <c r="E29">
        <v>8</v>
      </c>
      <c r="F29">
        <v>2</v>
      </c>
      <c r="G29" t="s">
        <v>390</v>
      </c>
      <c r="K29" s="1" t="s">
        <v>616</v>
      </c>
      <c r="L29" s="1"/>
      <c r="M29" s="463"/>
      <c r="N29" s="463"/>
      <c r="O29" s="463"/>
      <c r="P29" s="463"/>
      <c r="Q29" s="463"/>
      <c r="R29" s="463"/>
      <c r="S29" s="463"/>
      <c r="T29" s="463"/>
      <c r="U29" s="463"/>
      <c r="V29" s="463"/>
      <c r="W29" s="463">
        <v>143626</v>
      </c>
      <c r="X29" s="463">
        <v>46920</v>
      </c>
      <c r="Y29" s="463">
        <v>30493</v>
      </c>
      <c r="Z29" s="463">
        <v>8633</v>
      </c>
      <c r="AA29" s="463">
        <v>78</v>
      </c>
    </row>
    <row r="30" spans="2:27">
      <c r="B30" s="1" t="str">
        <f t="shared" si="0"/>
        <v>Grp1:1_3</v>
      </c>
      <c r="C30" s="456">
        <v>109542.39260000001</v>
      </c>
      <c r="D30" s="457">
        <v>431</v>
      </c>
      <c r="E30">
        <v>1</v>
      </c>
      <c r="F30">
        <v>3</v>
      </c>
      <c r="G30" t="s">
        <v>390</v>
      </c>
      <c r="K30" t="s">
        <v>449</v>
      </c>
      <c r="L30">
        <v>1</v>
      </c>
      <c r="M30" s="461">
        <v>228422.32269999999</v>
      </c>
      <c r="N30" s="461">
        <v>231710.45250000001</v>
      </c>
      <c r="O30" s="461">
        <v>94454.596560000005</v>
      </c>
      <c r="P30" s="461">
        <v>109542.39260000001</v>
      </c>
      <c r="Q30" s="461">
        <v>45042.308210000003</v>
      </c>
      <c r="R30" s="461">
        <v>12513.412469999999</v>
      </c>
      <c r="S30" s="461">
        <v>3022.3784070000002</v>
      </c>
      <c r="T30" s="461">
        <v>33862.694949999997</v>
      </c>
      <c r="U30" s="461">
        <v>2006.156835</v>
      </c>
      <c r="V30" s="461"/>
      <c r="W30" s="461"/>
      <c r="X30" s="461"/>
      <c r="Y30" s="461"/>
      <c r="Z30" s="461"/>
      <c r="AA30" s="461"/>
    </row>
    <row r="31" spans="2:27">
      <c r="B31" s="1" t="str">
        <f t="shared" si="0"/>
        <v>Grp1:2_3</v>
      </c>
      <c r="C31" s="456">
        <v>25060.59417</v>
      </c>
      <c r="D31" s="457">
        <v>98</v>
      </c>
      <c r="E31">
        <v>2</v>
      </c>
      <c r="F31">
        <v>3</v>
      </c>
      <c r="G31" t="s">
        <v>390</v>
      </c>
      <c r="L31">
        <v>2</v>
      </c>
      <c r="M31" s="461">
        <v>170395.93770000001</v>
      </c>
      <c r="N31" s="461">
        <v>239065.95619999999</v>
      </c>
      <c r="O31" s="461">
        <v>120989.2439</v>
      </c>
      <c r="P31" s="461">
        <v>25060.59417</v>
      </c>
      <c r="Q31" s="461">
        <v>44706.88336</v>
      </c>
      <c r="R31" s="461">
        <v>3319.1291249999999</v>
      </c>
      <c r="S31" s="461">
        <v>8714.4361480000007</v>
      </c>
      <c r="T31" s="461">
        <v>18938.86347</v>
      </c>
      <c r="U31" s="461">
        <v>1772.3998670000001</v>
      </c>
      <c r="V31" s="461"/>
      <c r="W31" s="461"/>
      <c r="X31" s="461"/>
      <c r="Y31" s="461"/>
      <c r="Z31" s="461"/>
      <c r="AA31" s="461"/>
    </row>
    <row r="32" spans="2:27">
      <c r="B32" s="1" t="str">
        <f t="shared" si="0"/>
        <v>Grp1:3_3</v>
      </c>
      <c r="C32" s="456">
        <v>94610.034700000004</v>
      </c>
      <c r="D32" s="457">
        <v>369</v>
      </c>
      <c r="E32">
        <v>3</v>
      </c>
      <c r="F32">
        <v>3</v>
      </c>
      <c r="G32" t="s">
        <v>390</v>
      </c>
      <c r="L32">
        <v>3</v>
      </c>
      <c r="M32" s="461">
        <v>181468.1073</v>
      </c>
      <c r="N32" s="461">
        <v>278172.43359999999</v>
      </c>
      <c r="O32" s="461">
        <v>137434.98989999999</v>
      </c>
      <c r="P32" s="461">
        <v>94610.034700000004</v>
      </c>
      <c r="Q32" s="461">
        <v>18156.78212</v>
      </c>
      <c r="R32" s="461">
        <v>58412.223899999997</v>
      </c>
      <c r="S32" s="461">
        <v>16004.85399</v>
      </c>
      <c r="T32" s="461">
        <v>13316.588390000001</v>
      </c>
      <c r="U32" s="461"/>
      <c r="V32" s="461"/>
      <c r="W32" s="461"/>
      <c r="X32" s="461"/>
      <c r="Y32" s="461"/>
      <c r="Z32" s="461"/>
      <c r="AA32" s="461"/>
    </row>
    <row r="33" spans="2:27">
      <c r="B33" s="1" t="str">
        <f t="shared" si="0"/>
        <v>Grp1:4_3</v>
      </c>
      <c r="C33" s="456">
        <v>143143.27160000001</v>
      </c>
      <c r="D33" s="457">
        <v>556</v>
      </c>
      <c r="E33">
        <v>4</v>
      </c>
      <c r="F33">
        <v>3</v>
      </c>
      <c r="G33" t="s">
        <v>390</v>
      </c>
      <c r="L33">
        <v>4</v>
      </c>
      <c r="M33" s="461">
        <v>131324.88990000001</v>
      </c>
      <c r="N33" s="461">
        <v>331214.73749999999</v>
      </c>
      <c r="O33" s="461">
        <v>74553.698000000004</v>
      </c>
      <c r="P33" s="461">
        <v>143143.27160000001</v>
      </c>
      <c r="Q33" s="461">
        <v>22878.265530000001</v>
      </c>
      <c r="R33" s="461">
        <v>14551.55538</v>
      </c>
      <c r="S33" s="461">
        <v>1163.0892469999999</v>
      </c>
      <c r="T33" s="461"/>
      <c r="U33" s="461"/>
      <c r="V33" s="461"/>
      <c r="W33" s="461"/>
      <c r="X33" s="461"/>
      <c r="Y33" s="461"/>
      <c r="Z33" s="461"/>
      <c r="AA33" s="461"/>
    </row>
    <row r="34" spans="2:27">
      <c r="B34" s="1" t="str">
        <f t="shared" si="0"/>
        <v>Grp1:5_3</v>
      </c>
      <c r="C34" s="456">
        <v>62193.22868</v>
      </c>
      <c r="D34" s="457">
        <v>241</v>
      </c>
      <c r="E34">
        <v>5</v>
      </c>
      <c r="F34">
        <v>3</v>
      </c>
      <c r="G34" t="s">
        <v>390</v>
      </c>
      <c r="L34">
        <v>5</v>
      </c>
      <c r="M34" s="461">
        <v>253697.58840000001</v>
      </c>
      <c r="N34" s="461">
        <v>412897.41519999999</v>
      </c>
      <c r="O34" s="461">
        <v>125873.8031</v>
      </c>
      <c r="P34" s="461">
        <v>62193.22868</v>
      </c>
      <c r="Q34" s="461">
        <v>34825.129780000003</v>
      </c>
      <c r="R34" s="461">
        <v>43335.803610000003</v>
      </c>
      <c r="S34" s="461"/>
      <c r="T34" s="461"/>
      <c r="U34" s="461"/>
      <c r="V34" s="461"/>
      <c r="W34" s="461"/>
      <c r="X34" s="461"/>
      <c r="Y34" s="461"/>
      <c r="Z34" s="461"/>
      <c r="AA34" s="461"/>
    </row>
    <row r="35" spans="2:27">
      <c r="B35" s="1" t="str">
        <f t="shared" si="0"/>
        <v>Grp1:6_3</v>
      </c>
      <c r="C35" s="456">
        <v>52468.730230000001</v>
      </c>
      <c r="D35" s="457">
        <v>202</v>
      </c>
      <c r="E35">
        <v>6</v>
      </c>
      <c r="F35">
        <v>3</v>
      </c>
      <c r="G35" t="s">
        <v>390</v>
      </c>
      <c r="L35">
        <v>6</v>
      </c>
      <c r="M35" s="461">
        <v>214171.8339</v>
      </c>
      <c r="N35" s="461">
        <v>307036.41399999999</v>
      </c>
      <c r="O35" s="461">
        <v>135659.09659999999</v>
      </c>
      <c r="P35" s="461">
        <v>52468.730230000001</v>
      </c>
      <c r="Q35" s="461">
        <v>103728.6615</v>
      </c>
      <c r="R35" s="461"/>
      <c r="S35" s="461"/>
      <c r="T35" s="461"/>
      <c r="U35" s="461"/>
      <c r="V35" s="461"/>
      <c r="W35" s="461"/>
      <c r="X35" s="461"/>
      <c r="Y35" s="461"/>
      <c r="Z35" s="461"/>
      <c r="AA35" s="461"/>
    </row>
    <row r="36" spans="2:27">
      <c r="B36" s="1" t="str">
        <f t="shared" si="0"/>
        <v>Grp1:7_3</v>
      </c>
      <c r="C36" s="456">
        <v>29690.7382</v>
      </c>
      <c r="D36" s="457">
        <v>114</v>
      </c>
      <c r="E36">
        <v>7</v>
      </c>
      <c r="F36">
        <v>3</v>
      </c>
      <c r="G36" t="s">
        <v>390</v>
      </c>
      <c r="L36">
        <v>7</v>
      </c>
      <c r="M36" s="461">
        <v>170712.4093</v>
      </c>
      <c r="N36" s="461">
        <v>199506.97889999999</v>
      </c>
      <c r="O36" s="461">
        <v>144577.71049999999</v>
      </c>
      <c r="P36" s="461">
        <v>29690.7382</v>
      </c>
      <c r="Q36" s="461"/>
      <c r="R36" s="461"/>
      <c r="S36" s="461"/>
      <c r="T36" s="461"/>
      <c r="U36" s="461"/>
      <c r="V36" s="461"/>
      <c r="W36" s="461"/>
      <c r="X36" s="461"/>
      <c r="Y36" s="461"/>
      <c r="Z36" s="461"/>
      <c r="AA36" s="461"/>
    </row>
    <row r="37" spans="2:27">
      <c r="B37" s="1" t="str">
        <f t="shared" si="0"/>
        <v>Grp1:1_4</v>
      </c>
      <c r="C37" s="456">
        <v>45042.308210000003</v>
      </c>
      <c r="D37" s="457">
        <v>176</v>
      </c>
      <c r="E37">
        <v>1</v>
      </c>
      <c r="F37">
        <v>4</v>
      </c>
      <c r="G37" t="s">
        <v>390</v>
      </c>
      <c r="L37">
        <v>8</v>
      </c>
      <c r="M37" s="461">
        <v>47898.745459999998</v>
      </c>
      <c r="N37" s="461">
        <v>233156.28700000001</v>
      </c>
      <c r="O37" s="461">
        <v>97560.440640000001</v>
      </c>
      <c r="P37" s="461"/>
      <c r="Q37" s="461"/>
      <c r="R37" s="461"/>
      <c r="S37" s="461"/>
      <c r="T37" s="461"/>
      <c r="U37" s="461"/>
      <c r="V37" s="461"/>
      <c r="W37" s="461"/>
      <c r="X37" s="461"/>
      <c r="Y37" s="461"/>
      <c r="Z37" s="461"/>
      <c r="AA37" s="461"/>
    </row>
    <row r="38" spans="2:27">
      <c r="B38" s="1" t="str">
        <f t="shared" si="0"/>
        <v>Grp1:2_4</v>
      </c>
      <c r="C38" s="456">
        <v>44706.88336</v>
      </c>
      <c r="D38" s="457">
        <v>174</v>
      </c>
      <c r="E38">
        <v>2</v>
      </c>
      <c r="F38">
        <v>4</v>
      </c>
      <c r="G38" t="s">
        <v>390</v>
      </c>
      <c r="L38">
        <v>9</v>
      </c>
      <c r="M38" s="461">
        <v>91160.919049999997</v>
      </c>
      <c r="N38" s="461">
        <v>169767.73149999999</v>
      </c>
      <c r="O38" s="461"/>
      <c r="P38" s="461"/>
      <c r="Q38" s="461"/>
      <c r="R38" s="461"/>
      <c r="S38" s="461"/>
      <c r="T38" s="461"/>
      <c r="U38" s="461"/>
      <c r="V38" s="461"/>
      <c r="W38" s="461"/>
      <c r="X38" s="461"/>
      <c r="Y38" s="461"/>
      <c r="Z38" s="461"/>
      <c r="AA38" s="461"/>
    </row>
    <row r="39" spans="2:27">
      <c r="B39" s="1" t="str">
        <f t="shared" si="0"/>
        <v>Grp1:3_4</v>
      </c>
      <c r="C39" s="456">
        <v>18156.78212</v>
      </c>
      <c r="D39" s="457">
        <v>70</v>
      </c>
      <c r="E39">
        <v>3</v>
      </c>
      <c r="F39">
        <v>4</v>
      </c>
      <c r="G39" t="s">
        <v>390</v>
      </c>
      <c r="L39">
        <v>10</v>
      </c>
      <c r="M39" s="461">
        <v>72671.41158</v>
      </c>
      <c r="N39" s="461"/>
      <c r="O39" s="461"/>
      <c r="P39" s="461"/>
      <c r="Q39" s="461"/>
      <c r="R39" s="461"/>
      <c r="S39" s="461"/>
      <c r="T39" s="461"/>
      <c r="U39" s="461"/>
      <c r="V39" s="461"/>
      <c r="W39" s="461"/>
      <c r="X39" s="461"/>
      <c r="Y39" s="461"/>
      <c r="Z39" s="461"/>
      <c r="AA39" s="461"/>
    </row>
    <row r="40" spans="2:27">
      <c r="B40" s="1" t="str">
        <f t="shared" si="0"/>
        <v>Grp1:4_4</v>
      </c>
      <c r="C40" s="456">
        <v>22878.265530000001</v>
      </c>
      <c r="D40" s="457">
        <v>88</v>
      </c>
      <c r="E40">
        <v>4</v>
      </c>
      <c r="F40">
        <v>4</v>
      </c>
      <c r="G40" t="s">
        <v>390</v>
      </c>
      <c r="K40" s="1" t="s">
        <v>617</v>
      </c>
      <c r="L40" s="1"/>
      <c r="M40" s="463">
        <v>1561924.1652899999</v>
      </c>
      <c r="N40" s="463">
        <v>2402528.4063999997</v>
      </c>
      <c r="O40" s="463">
        <v>931103.57920000015</v>
      </c>
      <c r="P40" s="463">
        <v>516708.99018000002</v>
      </c>
      <c r="Q40" s="463">
        <v>269338.03049999999</v>
      </c>
      <c r="R40" s="463">
        <v>132132.12448500001</v>
      </c>
      <c r="S40" s="463">
        <v>28904.757792</v>
      </c>
      <c r="T40" s="463">
        <v>66118.146810000006</v>
      </c>
      <c r="U40" s="463">
        <v>3778.5567019999999</v>
      </c>
      <c r="V40" s="463"/>
      <c r="W40" s="463"/>
      <c r="X40" s="463"/>
      <c r="Y40" s="463"/>
      <c r="Z40" s="463"/>
      <c r="AA40" s="463"/>
    </row>
    <row r="41" spans="2:27">
      <c r="B41" s="1" t="str">
        <f t="shared" si="0"/>
        <v>Grp1:5_4</v>
      </c>
      <c r="C41" s="456">
        <v>34825.129780000003</v>
      </c>
      <c r="D41" s="457">
        <v>134</v>
      </c>
      <c r="E41">
        <v>5</v>
      </c>
      <c r="F41">
        <v>4</v>
      </c>
      <c r="G41" t="s">
        <v>390</v>
      </c>
      <c r="K41" t="s">
        <v>450</v>
      </c>
      <c r="L41">
        <v>1</v>
      </c>
      <c r="M41" s="461">
        <v>228422.32269999999</v>
      </c>
      <c r="N41" s="461">
        <v>231710.45250000001</v>
      </c>
      <c r="O41" s="461">
        <v>94454.596560000005</v>
      </c>
      <c r="P41" s="461">
        <v>109542.39260000001</v>
      </c>
      <c r="Q41" s="461">
        <v>45042.308210000003</v>
      </c>
      <c r="R41" s="461">
        <v>12513.412469999999</v>
      </c>
      <c r="S41" s="461">
        <v>3022.3784070000002</v>
      </c>
      <c r="T41" s="461">
        <v>33862.694949999997</v>
      </c>
      <c r="U41" s="461">
        <v>2006.156835</v>
      </c>
      <c r="V41" s="461">
        <v>0</v>
      </c>
      <c r="W41" s="461"/>
      <c r="X41" s="461"/>
      <c r="Y41" s="461"/>
      <c r="Z41" s="461"/>
      <c r="AA41" s="461"/>
    </row>
    <row r="42" spans="2:27">
      <c r="B42" s="1" t="str">
        <f t="shared" si="0"/>
        <v>Grp1:6_4</v>
      </c>
      <c r="C42" s="456">
        <v>103728.6615</v>
      </c>
      <c r="D42" s="457">
        <v>398</v>
      </c>
      <c r="E42">
        <v>6</v>
      </c>
      <c r="F42">
        <v>4</v>
      </c>
      <c r="G42" t="s">
        <v>390</v>
      </c>
      <c r="L42">
        <v>2</v>
      </c>
      <c r="M42" s="461">
        <v>170395.93770000001</v>
      </c>
      <c r="N42" s="461">
        <v>239065.95619999999</v>
      </c>
      <c r="O42" s="461">
        <v>120989.2439</v>
      </c>
      <c r="P42" s="461">
        <v>25060.59417</v>
      </c>
      <c r="Q42" s="461">
        <v>44706.88336</v>
      </c>
      <c r="R42" s="461">
        <v>3319.1291249999999</v>
      </c>
      <c r="S42" s="461">
        <v>8714.4361480000007</v>
      </c>
      <c r="T42" s="461">
        <v>18938.86347</v>
      </c>
      <c r="U42" s="461">
        <v>1772.3998670000001</v>
      </c>
      <c r="V42" s="461"/>
      <c r="W42" s="461"/>
      <c r="X42" s="461"/>
      <c r="Y42" s="461"/>
      <c r="Z42" s="461"/>
      <c r="AA42" s="461"/>
    </row>
    <row r="43" spans="2:27">
      <c r="B43" s="1" t="str">
        <f t="shared" si="0"/>
        <v>Grp1:1_5</v>
      </c>
      <c r="C43" s="456">
        <v>12513.412469999999</v>
      </c>
      <c r="D43" s="457">
        <v>48</v>
      </c>
      <c r="E43">
        <v>1</v>
      </c>
      <c r="F43">
        <v>5</v>
      </c>
      <c r="G43" t="s">
        <v>390</v>
      </c>
      <c r="L43">
        <v>3</v>
      </c>
      <c r="M43" s="461">
        <v>181468.1073</v>
      </c>
      <c r="N43" s="461">
        <v>278172.43359999999</v>
      </c>
      <c r="O43" s="461">
        <v>137434.98989999999</v>
      </c>
      <c r="P43" s="461">
        <v>94610.034700000004</v>
      </c>
      <c r="Q43" s="461">
        <v>18156.78212</v>
      </c>
      <c r="R43" s="461">
        <v>58412.223899999997</v>
      </c>
      <c r="S43" s="461">
        <v>16004.85399</v>
      </c>
      <c r="T43" s="461">
        <v>13316.588390000001</v>
      </c>
      <c r="U43" s="461"/>
      <c r="V43" s="461"/>
      <c r="W43" s="461"/>
      <c r="X43" s="461"/>
      <c r="Y43" s="461"/>
      <c r="Z43" s="461"/>
      <c r="AA43" s="461"/>
    </row>
    <row r="44" spans="2:27">
      <c r="B44" s="1" t="str">
        <f t="shared" si="0"/>
        <v>Grp1:2_5</v>
      </c>
      <c r="C44" s="456">
        <v>3319.1291249999999</v>
      </c>
      <c r="D44" s="457">
        <v>12</v>
      </c>
      <c r="E44">
        <v>2</v>
      </c>
      <c r="F44">
        <v>5</v>
      </c>
      <c r="G44" t="s">
        <v>390</v>
      </c>
      <c r="L44">
        <v>4</v>
      </c>
      <c r="M44" s="461">
        <v>131324.88990000001</v>
      </c>
      <c r="N44" s="461">
        <v>331214.73749999999</v>
      </c>
      <c r="O44" s="461">
        <v>74553.698000000004</v>
      </c>
      <c r="P44" s="461">
        <v>143143.27160000001</v>
      </c>
      <c r="Q44" s="461">
        <v>22878.265530000001</v>
      </c>
      <c r="R44" s="461">
        <v>14551.55538</v>
      </c>
      <c r="S44" s="461">
        <v>1163.0892469999999</v>
      </c>
      <c r="T44" s="461"/>
      <c r="U44" s="461"/>
      <c r="V44" s="461"/>
      <c r="W44" s="461"/>
      <c r="X44" s="461"/>
      <c r="Y44" s="461"/>
      <c r="Z44" s="461"/>
      <c r="AA44" s="461"/>
    </row>
    <row r="45" spans="2:27">
      <c r="B45" s="1" t="str">
        <f t="shared" si="0"/>
        <v>Grp1:3_5</v>
      </c>
      <c r="C45" s="456">
        <v>58412.223899999997</v>
      </c>
      <c r="D45" s="457">
        <v>226</v>
      </c>
      <c r="E45">
        <v>3</v>
      </c>
      <c r="F45">
        <v>5</v>
      </c>
      <c r="G45" t="s">
        <v>390</v>
      </c>
      <c r="L45">
        <v>5</v>
      </c>
      <c r="M45" s="461">
        <v>253697.58840000001</v>
      </c>
      <c r="N45" s="461">
        <v>412897.41519999999</v>
      </c>
      <c r="O45" s="461">
        <v>125873.8031</v>
      </c>
      <c r="P45" s="461">
        <v>62193.22868</v>
      </c>
      <c r="Q45" s="461">
        <v>34825.129780000003</v>
      </c>
      <c r="R45" s="461">
        <v>43335.803610000003</v>
      </c>
      <c r="S45" s="461"/>
      <c r="T45" s="461"/>
      <c r="U45" s="461"/>
      <c r="V45" s="461"/>
      <c r="W45" s="461"/>
      <c r="X45" s="461"/>
      <c r="Y45" s="461"/>
      <c r="Z45" s="461"/>
      <c r="AA45" s="461"/>
    </row>
    <row r="46" spans="2:27">
      <c r="B46" s="1" t="str">
        <f t="shared" si="0"/>
        <v>Grp1:4_5</v>
      </c>
      <c r="C46" s="456">
        <v>14551.55538</v>
      </c>
      <c r="D46" s="457">
        <v>56</v>
      </c>
      <c r="E46">
        <v>4</v>
      </c>
      <c r="F46">
        <v>5</v>
      </c>
      <c r="G46" t="s">
        <v>390</v>
      </c>
      <c r="L46">
        <v>6</v>
      </c>
      <c r="M46" s="461">
        <v>214171.8339</v>
      </c>
      <c r="N46" s="461">
        <v>307036.41399999999</v>
      </c>
      <c r="O46" s="461">
        <v>135659.09659999999</v>
      </c>
      <c r="P46" s="461">
        <v>52468.730230000001</v>
      </c>
      <c r="Q46" s="461">
        <v>103728.6615</v>
      </c>
      <c r="R46" s="461"/>
      <c r="S46" s="461"/>
      <c r="T46" s="461"/>
      <c r="U46" s="461"/>
      <c r="V46" s="461"/>
      <c r="W46" s="461"/>
      <c r="X46" s="461"/>
      <c r="Y46" s="461"/>
      <c r="Z46" s="461"/>
      <c r="AA46" s="461"/>
    </row>
    <row r="47" spans="2:27">
      <c r="B47" s="1" t="str">
        <f t="shared" si="0"/>
        <v>Grp1:5_5</v>
      </c>
      <c r="C47" s="456">
        <v>43335.803610000003</v>
      </c>
      <c r="D47" s="457">
        <v>166</v>
      </c>
      <c r="E47">
        <v>5</v>
      </c>
      <c r="F47">
        <v>5</v>
      </c>
      <c r="G47" t="s">
        <v>390</v>
      </c>
      <c r="L47">
        <v>7</v>
      </c>
      <c r="M47" s="461">
        <v>170712.4093</v>
      </c>
      <c r="N47" s="461">
        <v>199506.97889999999</v>
      </c>
      <c r="O47" s="461">
        <v>144577.71049999999</v>
      </c>
      <c r="P47" s="461">
        <v>29690.7382</v>
      </c>
      <c r="Q47" s="461"/>
      <c r="R47" s="461"/>
      <c r="S47" s="461"/>
      <c r="T47" s="461"/>
      <c r="U47" s="461"/>
      <c r="V47" s="461"/>
      <c r="W47" s="461"/>
      <c r="X47" s="461"/>
      <c r="Y47" s="461"/>
      <c r="Z47" s="461"/>
      <c r="AA47" s="461"/>
    </row>
    <row r="48" spans="2:27">
      <c r="B48" s="1" t="str">
        <f t="shared" si="0"/>
        <v>Grp1:1_6</v>
      </c>
      <c r="C48" s="456">
        <v>3022.3784070000002</v>
      </c>
      <c r="D48" s="457">
        <v>11</v>
      </c>
      <c r="E48">
        <v>1</v>
      </c>
      <c r="F48">
        <v>6</v>
      </c>
      <c r="G48" t="s">
        <v>390</v>
      </c>
      <c r="L48">
        <v>8</v>
      </c>
      <c r="M48" s="461">
        <v>47898.745459999998</v>
      </c>
      <c r="N48" s="461">
        <v>233156.28700000001</v>
      </c>
      <c r="O48" s="461">
        <v>97560.440640000001</v>
      </c>
      <c r="P48" s="461"/>
      <c r="Q48" s="461"/>
      <c r="R48" s="461"/>
      <c r="S48" s="461"/>
      <c r="T48" s="461"/>
      <c r="U48" s="461"/>
      <c r="V48" s="461"/>
      <c r="W48" s="461"/>
      <c r="X48" s="461"/>
      <c r="Y48" s="461"/>
      <c r="Z48" s="461"/>
      <c r="AA48" s="461"/>
    </row>
    <row r="49" spans="2:27">
      <c r="B49" s="1" t="str">
        <f t="shared" si="0"/>
        <v>Grp1:2_6</v>
      </c>
      <c r="C49" s="456">
        <v>8714.4361480000007</v>
      </c>
      <c r="D49" s="457">
        <v>33</v>
      </c>
      <c r="E49">
        <v>2</v>
      </c>
      <c r="F49">
        <v>6</v>
      </c>
      <c r="G49" t="s">
        <v>390</v>
      </c>
      <c r="L49">
        <v>9</v>
      </c>
      <c r="M49" s="461">
        <v>91160.919049999997</v>
      </c>
      <c r="N49" s="461">
        <v>169767.73149999999</v>
      </c>
      <c r="O49" s="461"/>
      <c r="P49" s="461"/>
      <c r="Q49" s="461"/>
      <c r="R49" s="461"/>
      <c r="S49" s="461"/>
      <c r="T49" s="461"/>
      <c r="U49" s="461"/>
      <c r="V49" s="461"/>
      <c r="W49" s="461"/>
      <c r="X49" s="461"/>
      <c r="Y49" s="461"/>
      <c r="Z49" s="461"/>
      <c r="AA49" s="461"/>
    </row>
    <row r="50" spans="2:27">
      <c r="B50" s="1" t="str">
        <f t="shared" si="0"/>
        <v>Grp1:3_6</v>
      </c>
      <c r="C50" s="456">
        <v>16004.85399</v>
      </c>
      <c r="D50" s="457">
        <v>61</v>
      </c>
      <c r="E50">
        <v>3</v>
      </c>
      <c r="F50">
        <v>6</v>
      </c>
      <c r="G50" t="s">
        <v>390</v>
      </c>
      <c r="L50">
        <v>10</v>
      </c>
      <c r="M50" s="461">
        <v>72671.41158</v>
      </c>
      <c r="N50" s="461"/>
      <c r="O50" s="461"/>
      <c r="P50" s="461"/>
      <c r="Q50" s="461"/>
      <c r="R50" s="461"/>
      <c r="S50" s="461"/>
      <c r="T50" s="461"/>
      <c r="U50" s="461"/>
      <c r="V50" s="461"/>
      <c r="W50" s="461"/>
      <c r="X50" s="461"/>
      <c r="Y50" s="461"/>
      <c r="Z50" s="461"/>
      <c r="AA50" s="461"/>
    </row>
    <row r="51" spans="2:27">
      <c r="B51" s="1" t="str">
        <f t="shared" si="0"/>
        <v>Grp1:4_6</v>
      </c>
      <c r="C51" s="456">
        <v>1163.0892469999999</v>
      </c>
      <c r="D51" s="457">
        <v>4</v>
      </c>
      <c r="E51">
        <v>4</v>
      </c>
      <c r="F51">
        <v>6</v>
      </c>
      <c r="G51" t="s">
        <v>390</v>
      </c>
      <c r="K51" s="1" t="s">
        <v>618</v>
      </c>
      <c r="L51" s="1"/>
      <c r="M51" s="463">
        <v>1561924.1652899999</v>
      </c>
      <c r="N51" s="463">
        <v>2402528.4063999997</v>
      </c>
      <c r="O51" s="463">
        <v>931103.57920000015</v>
      </c>
      <c r="P51" s="463">
        <v>516708.99018000002</v>
      </c>
      <c r="Q51" s="463">
        <v>269338.03049999999</v>
      </c>
      <c r="R51" s="463">
        <v>132132.12448500001</v>
      </c>
      <c r="S51" s="463">
        <v>28904.757792</v>
      </c>
      <c r="T51" s="463">
        <v>66118.146810000006</v>
      </c>
      <c r="U51" s="463">
        <v>3778.5567019999999</v>
      </c>
      <c r="V51" s="463">
        <v>0</v>
      </c>
      <c r="W51" s="463"/>
      <c r="X51" s="463"/>
      <c r="Y51" s="463"/>
      <c r="Z51" s="463"/>
      <c r="AA51" s="463"/>
    </row>
    <row r="52" spans="2:27">
      <c r="B52" s="1" t="str">
        <f t="shared" si="0"/>
        <v>Grp1:1_7</v>
      </c>
      <c r="C52" s="456">
        <v>33862.694949999997</v>
      </c>
      <c r="D52" s="457">
        <v>131</v>
      </c>
      <c r="E52">
        <v>1</v>
      </c>
      <c r="F52">
        <v>7</v>
      </c>
      <c r="G52" t="s">
        <v>390</v>
      </c>
      <c r="K52" t="s">
        <v>451</v>
      </c>
      <c r="L52">
        <v>1</v>
      </c>
      <c r="M52" s="461">
        <v>228422.32269999999</v>
      </c>
      <c r="N52" s="461">
        <v>231710.45250000001</v>
      </c>
      <c r="O52" s="461">
        <v>94454.596560000005</v>
      </c>
      <c r="P52" s="461">
        <v>109542.39260000001</v>
      </c>
      <c r="Q52" s="461">
        <v>45042.308210000003</v>
      </c>
      <c r="R52" s="461">
        <v>12513.412469999999</v>
      </c>
      <c r="S52" s="461">
        <v>3022.3784070000002</v>
      </c>
      <c r="T52" s="461">
        <v>33862.694949999997</v>
      </c>
      <c r="U52" s="461">
        <v>2006.156835</v>
      </c>
      <c r="V52" s="461">
        <v>1129.9537499999999</v>
      </c>
      <c r="W52" s="461"/>
      <c r="X52" s="461"/>
      <c r="Y52" s="461"/>
      <c r="Z52" s="461"/>
      <c r="AA52" s="461"/>
    </row>
    <row r="53" spans="2:27">
      <c r="B53" s="1" t="str">
        <f t="shared" si="0"/>
        <v>Grp1:2_7</v>
      </c>
      <c r="C53" s="456">
        <v>18938.86347</v>
      </c>
      <c r="D53" s="457">
        <v>73</v>
      </c>
      <c r="E53">
        <v>2</v>
      </c>
      <c r="F53">
        <v>7</v>
      </c>
      <c r="G53" t="s">
        <v>390</v>
      </c>
      <c r="L53">
        <v>2</v>
      </c>
      <c r="M53" s="461">
        <v>170395.93770000001</v>
      </c>
      <c r="N53" s="461">
        <v>239065.95619999999</v>
      </c>
      <c r="O53" s="461">
        <v>120989.2439</v>
      </c>
      <c r="P53" s="461">
        <v>25060.59417</v>
      </c>
      <c r="Q53" s="461">
        <v>44706.88336</v>
      </c>
      <c r="R53" s="461">
        <v>3319.1291249999999</v>
      </c>
      <c r="S53" s="461">
        <v>8714.4361480000007</v>
      </c>
      <c r="T53" s="461">
        <v>18938.86347</v>
      </c>
      <c r="U53" s="461">
        <v>1772.3998670000001</v>
      </c>
      <c r="V53" s="461"/>
      <c r="W53" s="461"/>
      <c r="X53" s="461"/>
      <c r="Y53" s="461"/>
      <c r="Z53" s="461"/>
      <c r="AA53" s="461"/>
    </row>
    <row r="54" spans="2:27">
      <c r="B54" s="1" t="str">
        <f t="shared" si="0"/>
        <v>Grp1:3_7</v>
      </c>
      <c r="C54" s="456">
        <v>13316.588390000001</v>
      </c>
      <c r="D54" s="457">
        <v>51</v>
      </c>
      <c r="E54">
        <v>3</v>
      </c>
      <c r="F54">
        <v>7</v>
      </c>
      <c r="G54" t="s">
        <v>390</v>
      </c>
      <c r="L54">
        <v>3</v>
      </c>
      <c r="M54" s="461">
        <v>181468.1073</v>
      </c>
      <c r="N54" s="461">
        <v>278172.43359999999</v>
      </c>
      <c r="O54" s="461">
        <v>137434.98989999999</v>
      </c>
      <c r="P54" s="461">
        <v>94610.034700000004</v>
      </c>
      <c r="Q54" s="461">
        <v>18156.78212</v>
      </c>
      <c r="R54" s="461">
        <v>58412.223899999997</v>
      </c>
      <c r="S54" s="461">
        <v>16004.85399</v>
      </c>
      <c r="T54" s="461">
        <v>13316.588390000001</v>
      </c>
      <c r="U54" s="461"/>
      <c r="V54" s="461"/>
      <c r="W54" s="461"/>
      <c r="X54" s="461"/>
      <c r="Y54" s="461"/>
      <c r="Z54" s="461"/>
      <c r="AA54" s="461"/>
    </row>
    <row r="55" spans="2:27">
      <c r="B55" s="1" t="str">
        <f t="shared" si="0"/>
        <v>Grp1:1_8</v>
      </c>
      <c r="C55" s="456">
        <v>2006.156835</v>
      </c>
      <c r="D55" s="457">
        <v>7</v>
      </c>
      <c r="E55">
        <v>1</v>
      </c>
      <c r="F55">
        <v>8</v>
      </c>
      <c r="G55" t="s">
        <v>390</v>
      </c>
      <c r="L55">
        <v>4</v>
      </c>
      <c r="M55" s="461">
        <v>131324.88990000001</v>
      </c>
      <c r="N55" s="461">
        <v>331214.73749999999</v>
      </c>
      <c r="O55" s="461">
        <v>74553.698000000004</v>
      </c>
      <c r="P55" s="461">
        <v>143143.27160000001</v>
      </c>
      <c r="Q55" s="461">
        <v>22878.265530000001</v>
      </c>
      <c r="R55" s="461">
        <v>14551.55538</v>
      </c>
      <c r="S55" s="461">
        <v>1163.0892469999999</v>
      </c>
      <c r="T55" s="461"/>
      <c r="U55" s="461"/>
      <c r="V55" s="461"/>
      <c r="W55" s="461"/>
      <c r="X55" s="461"/>
      <c r="Y55" s="461"/>
      <c r="Z55" s="461"/>
      <c r="AA55" s="461"/>
    </row>
    <row r="56" spans="2:27">
      <c r="B56" s="1" t="str">
        <f t="shared" si="0"/>
        <v>Grp1:2_8</v>
      </c>
      <c r="C56" s="456">
        <v>1772.3998670000001</v>
      </c>
      <c r="D56" s="457">
        <v>6</v>
      </c>
      <c r="E56">
        <v>2</v>
      </c>
      <c r="F56">
        <v>8</v>
      </c>
      <c r="G56" t="s">
        <v>390</v>
      </c>
      <c r="L56">
        <v>5</v>
      </c>
      <c r="M56" s="461">
        <v>253697.58840000001</v>
      </c>
      <c r="N56" s="461">
        <v>412897.41519999999</v>
      </c>
      <c r="O56" s="461">
        <v>125873.8031</v>
      </c>
      <c r="P56" s="461">
        <v>62193.22868</v>
      </c>
      <c r="Q56" s="461">
        <v>34825.129780000003</v>
      </c>
      <c r="R56" s="461">
        <v>43335.803610000003</v>
      </c>
      <c r="S56" s="461"/>
      <c r="T56" s="461"/>
      <c r="U56" s="461"/>
      <c r="V56" s="461"/>
      <c r="W56" s="461"/>
      <c r="X56" s="461"/>
      <c r="Y56" s="461"/>
      <c r="Z56" s="461"/>
      <c r="AA56" s="461"/>
    </row>
    <row r="57" spans="2:27">
      <c r="B57" s="1" t="str">
        <f t="shared" si="0"/>
        <v>Grp1:1_9</v>
      </c>
      <c r="C57" s="456">
        <v>1129.9537499999999</v>
      </c>
      <c r="D57" s="457">
        <v>4</v>
      </c>
      <c r="E57">
        <v>1</v>
      </c>
      <c r="F57">
        <v>9</v>
      </c>
      <c r="G57" t="s">
        <v>390</v>
      </c>
      <c r="L57">
        <v>6</v>
      </c>
      <c r="M57" s="461">
        <v>214171.8339</v>
      </c>
      <c r="N57" s="461">
        <v>307036.41399999999</v>
      </c>
      <c r="O57" s="461">
        <v>135659.09659999999</v>
      </c>
      <c r="P57" s="461">
        <v>52468.730230000001</v>
      </c>
      <c r="Q57" s="461">
        <v>103728.6615</v>
      </c>
      <c r="R57" s="461"/>
      <c r="S57" s="461"/>
      <c r="T57" s="461"/>
      <c r="U57" s="461"/>
      <c r="V57" s="461"/>
      <c r="W57" s="461"/>
      <c r="X57" s="461"/>
      <c r="Y57" s="461"/>
      <c r="Z57" s="461"/>
      <c r="AA57" s="461"/>
    </row>
    <row r="58" spans="2:27">
      <c r="B58" s="1" t="str">
        <f t="shared" si="0"/>
        <v>Grp2:1_0</v>
      </c>
      <c r="C58" s="456">
        <v>228422.32269999999</v>
      </c>
      <c r="D58" s="457">
        <v>910</v>
      </c>
      <c r="E58">
        <v>1</v>
      </c>
      <c r="F58">
        <v>0</v>
      </c>
      <c r="G58" t="s">
        <v>391</v>
      </c>
      <c r="L58">
        <v>7</v>
      </c>
      <c r="M58" s="461">
        <v>170712.4093</v>
      </c>
      <c r="N58" s="461">
        <v>199506.97889999999</v>
      </c>
      <c r="O58" s="461">
        <v>144577.71049999999</v>
      </c>
      <c r="P58" s="461">
        <v>29690.7382</v>
      </c>
      <c r="Q58" s="461"/>
      <c r="R58" s="461"/>
      <c r="S58" s="461"/>
      <c r="T58" s="461"/>
      <c r="U58" s="461"/>
      <c r="V58" s="461"/>
      <c r="W58" s="461"/>
      <c r="X58" s="461"/>
      <c r="Y58" s="461"/>
      <c r="Z58" s="461"/>
      <c r="AA58" s="461"/>
    </row>
    <row r="59" spans="2:27">
      <c r="B59" s="1" t="str">
        <f t="shared" si="0"/>
        <v>Grp2:2_0</v>
      </c>
      <c r="C59" s="456">
        <v>170395.93770000001</v>
      </c>
      <c r="D59" s="457">
        <v>676</v>
      </c>
      <c r="E59">
        <v>2</v>
      </c>
      <c r="F59">
        <v>0</v>
      </c>
      <c r="G59" t="s">
        <v>391</v>
      </c>
      <c r="L59">
        <v>8</v>
      </c>
      <c r="M59" s="461">
        <v>47898.745459999998</v>
      </c>
      <c r="N59" s="461">
        <v>233156.28700000001</v>
      </c>
      <c r="O59" s="461">
        <v>97560.440640000001</v>
      </c>
      <c r="P59" s="461"/>
      <c r="Q59" s="461"/>
      <c r="R59" s="461"/>
      <c r="S59" s="461"/>
      <c r="T59" s="461"/>
      <c r="U59" s="461"/>
      <c r="V59" s="461"/>
      <c r="W59" s="461"/>
      <c r="X59" s="461"/>
      <c r="Y59" s="461"/>
      <c r="Z59" s="461"/>
      <c r="AA59" s="461"/>
    </row>
    <row r="60" spans="2:27">
      <c r="B60" s="1" t="str">
        <f t="shared" si="0"/>
        <v>Grp2:3_0</v>
      </c>
      <c r="C60" s="456">
        <v>181468.1073</v>
      </c>
      <c r="D60" s="457">
        <v>717</v>
      </c>
      <c r="E60">
        <v>3</v>
      </c>
      <c r="F60">
        <v>0</v>
      </c>
      <c r="G60" t="s">
        <v>391</v>
      </c>
      <c r="L60">
        <v>9</v>
      </c>
      <c r="M60" s="461">
        <v>91160.919049999997</v>
      </c>
      <c r="N60" s="461">
        <v>169767.73149999999</v>
      </c>
      <c r="O60" s="461"/>
      <c r="P60" s="461"/>
      <c r="Q60" s="461"/>
      <c r="R60" s="461"/>
      <c r="S60" s="461"/>
      <c r="T60" s="461"/>
      <c r="U60" s="461"/>
      <c r="V60" s="461"/>
      <c r="W60" s="461"/>
      <c r="X60" s="461"/>
      <c r="Y60" s="461"/>
      <c r="Z60" s="461"/>
      <c r="AA60" s="461"/>
    </row>
    <row r="61" spans="2:27">
      <c r="B61" s="1" t="str">
        <f t="shared" si="0"/>
        <v>Grp2:4_0</v>
      </c>
      <c r="C61" s="456">
        <v>131324.88990000001</v>
      </c>
      <c r="D61" s="457">
        <v>517</v>
      </c>
      <c r="E61">
        <v>4</v>
      </c>
      <c r="F61">
        <v>0</v>
      </c>
      <c r="G61" t="s">
        <v>391</v>
      </c>
      <c r="K61" s="1" t="s">
        <v>619</v>
      </c>
      <c r="L61" s="1"/>
      <c r="M61" s="463">
        <v>1489252.7537099998</v>
      </c>
      <c r="N61" s="463">
        <v>2402528.4063999997</v>
      </c>
      <c r="O61" s="463">
        <v>931103.57920000015</v>
      </c>
      <c r="P61" s="463">
        <v>516708.99018000002</v>
      </c>
      <c r="Q61" s="463">
        <v>269338.03049999999</v>
      </c>
      <c r="R61" s="463">
        <v>132132.12448500001</v>
      </c>
      <c r="S61" s="463">
        <v>28904.757792</v>
      </c>
      <c r="T61" s="463">
        <v>66118.146810000006</v>
      </c>
      <c r="U61" s="463">
        <v>3778.5567019999999</v>
      </c>
      <c r="V61" s="463">
        <v>1129.9537499999999</v>
      </c>
      <c r="W61" s="463"/>
      <c r="X61" s="463"/>
      <c r="Y61" s="463"/>
      <c r="Z61" s="463"/>
      <c r="AA61" s="463"/>
    </row>
    <row r="62" spans="2:27">
      <c r="B62" s="1" t="str">
        <f t="shared" si="0"/>
        <v>Grp2:5_0</v>
      </c>
      <c r="C62" s="456">
        <v>253697.58840000001</v>
      </c>
      <c r="D62" s="457">
        <v>994</v>
      </c>
      <c r="E62">
        <v>5</v>
      </c>
      <c r="F62">
        <v>0</v>
      </c>
      <c r="G62" t="s">
        <v>391</v>
      </c>
      <c r="K62" t="s">
        <v>452</v>
      </c>
      <c r="L62">
        <v>1</v>
      </c>
      <c r="M62" s="461">
        <v>228422.32269999999</v>
      </c>
      <c r="N62" s="461">
        <v>231710.45250000001</v>
      </c>
      <c r="O62" s="461">
        <v>94454.596560000005</v>
      </c>
      <c r="P62" s="461">
        <v>109542.39260000001</v>
      </c>
      <c r="Q62" s="461">
        <v>45042.308210000003</v>
      </c>
      <c r="R62" s="461">
        <v>12513.412469999999</v>
      </c>
      <c r="S62" s="461">
        <v>3022.3784070000002</v>
      </c>
      <c r="T62" s="461">
        <v>33862.694949999997</v>
      </c>
      <c r="U62" s="461">
        <v>2006.156835</v>
      </c>
      <c r="V62" s="461">
        <v>1129.9537499999999</v>
      </c>
      <c r="W62" s="461"/>
      <c r="X62" s="461"/>
      <c r="Y62" s="461"/>
      <c r="Z62" s="461"/>
      <c r="AA62" s="461"/>
    </row>
    <row r="63" spans="2:27">
      <c r="B63" s="1" t="str">
        <f t="shared" si="0"/>
        <v>Grp2:6_0</v>
      </c>
      <c r="C63" s="456">
        <v>214171.8339</v>
      </c>
      <c r="D63" s="457">
        <v>836</v>
      </c>
      <c r="E63">
        <v>6</v>
      </c>
      <c r="F63">
        <v>0</v>
      </c>
      <c r="G63" t="s">
        <v>391</v>
      </c>
      <c r="L63">
        <v>2</v>
      </c>
      <c r="M63" s="461">
        <v>170395.93770000001</v>
      </c>
      <c r="N63" s="461">
        <v>239065.95619999999</v>
      </c>
      <c r="O63" s="461">
        <v>120989.2439</v>
      </c>
      <c r="P63" s="461">
        <v>25060.59417</v>
      </c>
      <c r="Q63" s="461">
        <v>44706.88336</v>
      </c>
      <c r="R63" s="461">
        <v>3319.1291249999999</v>
      </c>
      <c r="S63" s="461">
        <v>8714.4361480000007</v>
      </c>
      <c r="T63" s="461">
        <v>18938.86347</v>
      </c>
      <c r="U63" s="461">
        <v>1772.3998670000001</v>
      </c>
      <c r="V63" s="461"/>
      <c r="W63" s="461"/>
      <c r="X63" s="461"/>
      <c r="Y63" s="461"/>
      <c r="Z63" s="461"/>
      <c r="AA63" s="461"/>
    </row>
    <row r="64" spans="2:27">
      <c r="B64" s="1" t="str">
        <f t="shared" si="0"/>
        <v>Grp2:7_0</v>
      </c>
      <c r="C64" s="456">
        <v>170712.4093</v>
      </c>
      <c r="D64" s="457">
        <v>664</v>
      </c>
      <c r="E64">
        <v>7</v>
      </c>
      <c r="F64">
        <v>0</v>
      </c>
      <c r="G64" t="s">
        <v>391</v>
      </c>
      <c r="L64">
        <v>3</v>
      </c>
      <c r="M64" s="461">
        <v>181468.1073</v>
      </c>
      <c r="N64" s="461">
        <v>278172.43359999999</v>
      </c>
      <c r="O64" s="461">
        <v>137434.98989999999</v>
      </c>
      <c r="P64" s="461">
        <v>94610.034700000004</v>
      </c>
      <c r="Q64" s="461">
        <v>18156.78212</v>
      </c>
      <c r="R64" s="461">
        <v>58412.223899999997</v>
      </c>
      <c r="S64" s="461">
        <v>16004.85399</v>
      </c>
      <c r="T64" s="461">
        <v>13316.588390000001</v>
      </c>
      <c r="U64" s="461"/>
      <c r="V64" s="461"/>
      <c r="W64" s="461"/>
      <c r="X64" s="461"/>
      <c r="Y64" s="461"/>
      <c r="Z64" s="461"/>
      <c r="AA64" s="461"/>
    </row>
    <row r="65" spans="2:27">
      <c r="B65" s="1" t="str">
        <f t="shared" si="0"/>
        <v>Grp2:8_0</v>
      </c>
      <c r="C65" s="456">
        <v>47898.745459999998</v>
      </c>
      <c r="D65" s="457">
        <v>185</v>
      </c>
      <c r="E65">
        <v>8</v>
      </c>
      <c r="F65">
        <v>0</v>
      </c>
      <c r="G65" t="s">
        <v>391</v>
      </c>
      <c r="L65">
        <v>4</v>
      </c>
      <c r="M65" s="461">
        <v>131324.88990000001</v>
      </c>
      <c r="N65" s="461">
        <v>331214.73749999999</v>
      </c>
      <c r="O65" s="461">
        <v>74553.698000000004</v>
      </c>
      <c r="P65" s="461">
        <v>143143.27160000001</v>
      </c>
      <c r="Q65" s="461">
        <v>22878.265530000001</v>
      </c>
      <c r="R65" s="461">
        <v>14551.55538</v>
      </c>
      <c r="S65" s="461">
        <v>1163.0892469999999</v>
      </c>
      <c r="T65" s="461"/>
      <c r="U65" s="461"/>
      <c r="V65" s="461"/>
      <c r="W65" s="461"/>
      <c r="X65" s="461"/>
      <c r="Y65" s="461"/>
      <c r="Z65" s="461"/>
      <c r="AA65" s="461"/>
    </row>
    <row r="66" spans="2:27">
      <c r="B66" s="1" t="str">
        <f t="shared" si="0"/>
        <v>Grp2:9_0</v>
      </c>
      <c r="C66" s="456">
        <v>91160.919049999997</v>
      </c>
      <c r="D66" s="457">
        <v>351</v>
      </c>
      <c r="E66">
        <v>9</v>
      </c>
      <c r="F66">
        <v>0</v>
      </c>
      <c r="G66" t="s">
        <v>391</v>
      </c>
      <c r="L66">
        <v>5</v>
      </c>
      <c r="M66" s="461">
        <v>253697.58840000001</v>
      </c>
      <c r="N66" s="461">
        <v>412897.41519999999</v>
      </c>
      <c r="O66" s="461">
        <v>125873.8031</v>
      </c>
      <c r="P66" s="461">
        <v>62193.22868</v>
      </c>
      <c r="Q66" s="461">
        <v>34825.129780000003</v>
      </c>
      <c r="R66" s="461">
        <v>43335.803610000003</v>
      </c>
      <c r="S66" s="461"/>
      <c r="T66" s="461"/>
      <c r="U66" s="461"/>
      <c r="V66" s="461"/>
      <c r="W66" s="461"/>
      <c r="X66" s="461"/>
      <c r="Y66" s="461"/>
      <c r="Z66" s="461"/>
      <c r="AA66" s="461"/>
    </row>
    <row r="67" spans="2:27">
      <c r="B67" s="1" t="str">
        <f t="shared" ref="B67:B128" si="1">G67&amp;":"&amp;E67&amp;"_"&amp;F67</f>
        <v>Grp2:10_0</v>
      </c>
      <c r="C67" s="456">
        <v>72671.41158</v>
      </c>
      <c r="D67" s="457">
        <v>279</v>
      </c>
      <c r="E67">
        <v>10</v>
      </c>
      <c r="F67">
        <v>0</v>
      </c>
      <c r="G67" t="s">
        <v>391</v>
      </c>
      <c r="L67">
        <v>6</v>
      </c>
      <c r="M67" s="461">
        <v>214171.8339</v>
      </c>
      <c r="N67" s="461">
        <v>307036.41399999999</v>
      </c>
      <c r="O67" s="461">
        <v>135659.09659999999</v>
      </c>
      <c r="P67" s="461">
        <v>52468.730230000001</v>
      </c>
      <c r="Q67" s="461">
        <v>103728.6615</v>
      </c>
      <c r="R67" s="461"/>
      <c r="S67" s="461"/>
      <c r="T67" s="461"/>
      <c r="U67" s="461"/>
      <c r="V67" s="461"/>
      <c r="W67" s="461"/>
      <c r="X67" s="461"/>
      <c r="Y67" s="461"/>
      <c r="Z67" s="461"/>
      <c r="AA67" s="461"/>
    </row>
    <row r="68" spans="2:27">
      <c r="B68" s="1" t="str">
        <f t="shared" si="1"/>
        <v>Grp2:1_1</v>
      </c>
      <c r="C68" s="456">
        <v>231710.45250000001</v>
      </c>
      <c r="D68" s="457">
        <v>919</v>
      </c>
      <c r="E68">
        <v>1</v>
      </c>
      <c r="F68">
        <v>1</v>
      </c>
      <c r="G68" t="s">
        <v>391</v>
      </c>
      <c r="L68">
        <v>7</v>
      </c>
      <c r="M68" s="461">
        <v>170712.4093</v>
      </c>
      <c r="N68" s="461">
        <v>199506.97889999999</v>
      </c>
      <c r="O68" s="461">
        <v>144577.71049999999</v>
      </c>
      <c r="P68" s="461">
        <v>29690.7382</v>
      </c>
      <c r="Q68" s="461"/>
      <c r="R68" s="461"/>
      <c r="S68" s="461"/>
      <c r="T68" s="461"/>
      <c r="U68" s="461"/>
      <c r="V68" s="461"/>
      <c r="W68" s="461"/>
      <c r="X68" s="461"/>
      <c r="Y68" s="461"/>
      <c r="Z68" s="461"/>
      <c r="AA68" s="461"/>
    </row>
    <row r="69" spans="2:27">
      <c r="B69" s="1" t="str">
        <f t="shared" si="1"/>
        <v>Grp2:2_1</v>
      </c>
      <c r="C69" s="456">
        <v>239065.95619999999</v>
      </c>
      <c r="D69" s="457">
        <v>944</v>
      </c>
      <c r="E69">
        <v>2</v>
      </c>
      <c r="F69">
        <v>1</v>
      </c>
      <c r="G69" t="s">
        <v>391</v>
      </c>
      <c r="L69">
        <v>8</v>
      </c>
      <c r="M69" s="461">
        <v>47898.745459999998</v>
      </c>
      <c r="N69" s="461">
        <v>233156.28700000001</v>
      </c>
      <c r="O69" s="461">
        <v>97560.440640000001</v>
      </c>
      <c r="P69" s="461"/>
      <c r="Q69" s="461"/>
      <c r="R69" s="461"/>
      <c r="S69" s="461"/>
      <c r="T69" s="461"/>
      <c r="U69" s="461"/>
      <c r="V69" s="461"/>
      <c r="W69" s="461"/>
      <c r="X69" s="461"/>
      <c r="Y69" s="461"/>
      <c r="Z69" s="461"/>
      <c r="AA69" s="461"/>
    </row>
    <row r="70" spans="2:27">
      <c r="B70" s="1" t="str">
        <f t="shared" si="1"/>
        <v>Grp2:3_1</v>
      </c>
      <c r="C70" s="456">
        <v>278172.43359999999</v>
      </c>
      <c r="D70" s="457">
        <v>1095</v>
      </c>
      <c r="E70">
        <v>3</v>
      </c>
      <c r="F70">
        <v>1</v>
      </c>
      <c r="G70" t="s">
        <v>391</v>
      </c>
      <c r="L70">
        <v>9</v>
      </c>
      <c r="M70" s="461">
        <v>91160.919049999997</v>
      </c>
      <c r="N70" s="461">
        <v>169767.73149999999</v>
      </c>
      <c r="O70" s="461"/>
      <c r="P70" s="461"/>
      <c r="Q70" s="461"/>
      <c r="R70" s="461"/>
      <c r="S70" s="461"/>
      <c r="T70" s="461"/>
      <c r="U70" s="461"/>
      <c r="V70" s="461"/>
      <c r="W70" s="461"/>
      <c r="X70" s="461"/>
      <c r="Y70" s="461"/>
      <c r="Z70" s="461"/>
      <c r="AA70" s="461"/>
    </row>
    <row r="71" spans="2:27">
      <c r="B71" s="1" t="str">
        <f t="shared" si="1"/>
        <v>Grp2:4_1</v>
      </c>
      <c r="C71" s="456">
        <v>331214.73749999999</v>
      </c>
      <c r="D71" s="457">
        <v>1298</v>
      </c>
      <c r="E71">
        <v>4</v>
      </c>
      <c r="F71">
        <v>1</v>
      </c>
      <c r="G71" t="s">
        <v>391</v>
      </c>
      <c r="L71">
        <v>10</v>
      </c>
      <c r="M71" s="461">
        <v>0</v>
      </c>
      <c r="N71" s="461"/>
      <c r="O71" s="461"/>
      <c r="P71" s="461"/>
      <c r="Q71" s="461"/>
      <c r="R71" s="461"/>
      <c r="S71" s="461"/>
      <c r="T71" s="461"/>
      <c r="U71" s="461"/>
      <c r="V71" s="461"/>
      <c r="W71" s="461"/>
      <c r="X71" s="461"/>
      <c r="Y71" s="461"/>
      <c r="Z71" s="461"/>
      <c r="AA71" s="461"/>
    </row>
    <row r="72" spans="2:27">
      <c r="B72" s="1" t="str">
        <f t="shared" si="1"/>
        <v>Grp2:5_1</v>
      </c>
      <c r="C72" s="456">
        <v>412897.41519999999</v>
      </c>
      <c r="D72" s="457">
        <v>1612</v>
      </c>
      <c r="E72">
        <v>5</v>
      </c>
      <c r="F72">
        <v>1</v>
      </c>
      <c r="G72" t="s">
        <v>391</v>
      </c>
      <c r="K72" s="1" t="s">
        <v>620</v>
      </c>
      <c r="L72" s="1"/>
      <c r="M72" s="463">
        <v>1489252.7537099998</v>
      </c>
      <c r="N72" s="463">
        <v>2402528.4063999997</v>
      </c>
      <c r="O72" s="463">
        <v>931103.57920000015</v>
      </c>
      <c r="P72" s="463">
        <v>516708.99018000002</v>
      </c>
      <c r="Q72" s="463">
        <v>269338.03049999999</v>
      </c>
      <c r="R72" s="463">
        <v>132132.12448500001</v>
      </c>
      <c r="S72" s="463">
        <v>28904.757792</v>
      </c>
      <c r="T72" s="463">
        <v>66118.146810000006</v>
      </c>
      <c r="U72" s="463">
        <v>3778.5567019999999</v>
      </c>
      <c r="V72" s="463">
        <v>1129.9537499999999</v>
      </c>
      <c r="W72" s="463"/>
      <c r="X72" s="463"/>
      <c r="Y72" s="463"/>
      <c r="Z72" s="463"/>
      <c r="AA72" s="463"/>
    </row>
    <row r="73" spans="2:27">
      <c r="B73" s="1" t="str">
        <f t="shared" si="1"/>
        <v>Grp2:6_1</v>
      </c>
      <c r="C73" s="456">
        <v>307036.41399999999</v>
      </c>
      <c r="D73" s="457">
        <v>1194</v>
      </c>
      <c r="E73">
        <v>6</v>
      </c>
      <c r="F73">
        <v>1</v>
      </c>
      <c r="G73" t="s">
        <v>391</v>
      </c>
      <c r="K73" t="s">
        <v>611</v>
      </c>
      <c r="L73">
        <v>2001</v>
      </c>
      <c r="M73" s="461"/>
      <c r="N73" s="461"/>
      <c r="O73" s="461"/>
      <c r="P73" s="461"/>
      <c r="Q73" s="461"/>
      <c r="R73" s="461"/>
      <c r="S73" s="461"/>
      <c r="T73" s="461"/>
      <c r="U73" s="461"/>
      <c r="V73" s="461"/>
      <c r="W73" s="461">
        <v>29791</v>
      </c>
      <c r="X73" s="461">
        <v>22263</v>
      </c>
      <c r="Y73" s="461">
        <v>2836</v>
      </c>
      <c r="Z73" s="461">
        <v>377</v>
      </c>
      <c r="AA73" s="461">
        <v>78</v>
      </c>
    </row>
    <row r="74" spans="2:27">
      <c r="B74" s="1" t="str">
        <f t="shared" si="1"/>
        <v>Grp2:7_1</v>
      </c>
      <c r="C74" s="456">
        <v>199506.97889999999</v>
      </c>
      <c r="D74" s="457">
        <v>773</v>
      </c>
      <c r="E74">
        <v>7</v>
      </c>
      <c r="F74">
        <v>1</v>
      </c>
      <c r="G74" t="s">
        <v>391</v>
      </c>
      <c r="L74">
        <v>2002</v>
      </c>
      <c r="M74" s="461"/>
      <c r="N74" s="461"/>
      <c r="O74" s="461"/>
      <c r="P74" s="461"/>
      <c r="Q74" s="461"/>
      <c r="R74" s="461"/>
      <c r="S74" s="461"/>
      <c r="T74" s="461"/>
      <c r="U74" s="461"/>
      <c r="V74" s="461"/>
      <c r="W74" s="461">
        <v>28620</v>
      </c>
      <c r="X74" s="461">
        <v>2510</v>
      </c>
      <c r="Y74" s="461">
        <v>17755</v>
      </c>
      <c r="Z74" s="461">
        <v>8256</v>
      </c>
      <c r="AA74" s="461"/>
    </row>
    <row r="75" spans="2:27">
      <c r="B75" s="1" t="str">
        <f t="shared" si="1"/>
        <v>Grp2:8_1</v>
      </c>
      <c r="C75" s="456">
        <v>233156.28700000001</v>
      </c>
      <c r="D75" s="457">
        <v>900</v>
      </c>
      <c r="E75">
        <v>8</v>
      </c>
      <c r="F75">
        <v>1</v>
      </c>
      <c r="G75" t="s">
        <v>391</v>
      </c>
      <c r="L75">
        <v>2003</v>
      </c>
      <c r="M75" s="461"/>
      <c r="N75" s="461"/>
      <c r="O75" s="461"/>
      <c r="P75" s="461"/>
      <c r="Q75" s="461"/>
      <c r="R75" s="461"/>
      <c r="S75" s="461"/>
      <c r="T75" s="461"/>
      <c r="U75" s="461"/>
      <c r="V75" s="461"/>
      <c r="W75" s="461">
        <v>27935</v>
      </c>
      <c r="X75" s="461">
        <v>12125</v>
      </c>
      <c r="Y75" s="461">
        <v>9902</v>
      </c>
      <c r="Z75" s="461"/>
      <c r="AA75" s="461"/>
    </row>
    <row r="76" spans="2:27">
      <c r="B76" s="1" t="str">
        <f t="shared" si="1"/>
        <v>Grp2:9_1</v>
      </c>
      <c r="C76" s="456">
        <v>169767.73149999999</v>
      </c>
      <c r="D76" s="457">
        <v>652</v>
      </c>
      <c r="E76">
        <v>9</v>
      </c>
      <c r="F76">
        <v>1</v>
      </c>
      <c r="G76" t="s">
        <v>391</v>
      </c>
      <c r="L76">
        <v>2004</v>
      </c>
      <c r="M76" s="461"/>
      <c r="N76" s="461"/>
      <c r="O76" s="461"/>
      <c r="P76" s="461"/>
      <c r="Q76" s="461"/>
      <c r="R76" s="461"/>
      <c r="S76" s="461"/>
      <c r="T76" s="461"/>
      <c r="U76" s="461"/>
      <c r="V76" s="461"/>
      <c r="W76" s="461">
        <v>37661</v>
      </c>
      <c r="X76" s="461">
        <v>10022</v>
      </c>
      <c r="Y76" s="461"/>
      <c r="Z76" s="461"/>
      <c r="AA76" s="461"/>
    </row>
    <row r="77" spans="2:27">
      <c r="B77" s="1" t="str">
        <f t="shared" si="1"/>
        <v>Grp2:1_2</v>
      </c>
      <c r="C77" s="456">
        <v>94454.596560000005</v>
      </c>
      <c r="D77" s="457">
        <v>373</v>
      </c>
      <c r="E77">
        <v>1</v>
      </c>
      <c r="F77">
        <v>2</v>
      </c>
      <c r="G77" t="s">
        <v>391</v>
      </c>
      <c r="L77">
        <v>2005</v>
      </c>
      <c r="M77" s="461"/>
      <c r="N77" s="461"/>
      <c r="O77" s="461"/>
      <c r="P77" s="461"/>
      <c r="Q77" s="461"/>
      <c r="R77" s="461"/>
      <c r="S77" s="461"/>
      <c r="T77" s="461"/>
      <c r="U77" s="461"/>
      <c r="V77" s="461"/>
      <c r="W77" s="461">
        <v>19619</v>
      </c>
      <c r="X77" s="461"/>
      <c r="Y77" s="461"/>
      <c r="Z77" s="461"/>
      <c r="AA77" s="461"/>
    </row>
    <row r="78" spans="2:27">
      <c r="B78" s="1" t="str">
        <f t="shared" si="1"/>
        <v>Grp2:2_2</v>
      </c>
      <c r="C78" s="456">
        <v>120989.2439</v>
      </c>
      <c r="D78" s="457">
        <v>476</v>
      </c>
      <c r="E78">
        <v>2</v>
      </c>
      <c r="F78">
        <v>2</v>
      </c>
      <c r="G78" t="s">
        <v>391</v>
      </c>
      <c r="K78" s="1" t="s">
        <v>621</v>
      </c>
      <c r="L78" s="1"/>
      <c r="M78" s="463"/>
      <c r="N78" s="463"/>
      <c r="O78" s="463"/>
      <c r="P78" s="463"/>
      <c r="Q78" s="463"/>
      <c r="R78" s="463"/>
      <c r="S78" s="463"/>
      <c r="T78" s="463"/>
      <c r="U78" s="463"/>
      <c r="V78" s="463"/>
      <c r="W78" s="463">
        <v>143626</v>
      </c>
      <c r="X78" s="463">
        <v>46920</v>
      </c>
      <c r="Y78" s="463">
        <v>30493</v>
      </c>
      <c r="Z78" s="463">
        <v>8633</v>
      </c>
      <c r="AA78" s="463">
        <v>78</v>
      </c>
    </row>
    <row r="79" spans="2:27">
      <c r="B79" s="1" t="str">
        <f t="shared" si="1"/>
        <v>Grp2:3_2</v>
      </c>
      <c r="C79" s="456">
        <v>137434.98989999999</v>
      </c>
      <c r="D79" s="457">
        <v>538</v>
      </c>
      <c r="E79">
        <v>3</v>
      </c>
      <c r="F79">
        <v>2</v>
      </c>
      <c r="G79" t="s">
        <v>391</v>
      </c>
      <c r="K79" t="s">
        <v>390</v>
      </c>
      <c r="L79">
        <v>1</v>
      </c>
      <c r="M79" s="461">
        <v>228422.32269999999</v>
      </c>
      <c r="N79" s="461">
        <v>231710.45250000001</v>
      </c>
      <c r="O79" s="461">
        <v>94454.596560000005</v>
      </c>
      <c r="P79" s="461">
        <v>109542.39260000001</v>
      </c>
      <c r="Q79" s="461">
        <v>45042.308210000003</v>
      </c>
      <c r="R79" s="461">
        <v>12513.412469999999</v>
      </c>
      <c r="S79" s="461">
        <v>3022.3784070000002</v>
      </c>
      <c r="T79" s="461">
        <v>33862.694949999997</v>
      </c>
      <c r="U79" s="461">
        <v>2006.156835</v>
      </c>
      <c r="V79" s="461">
        <v>1129.9537499999999</v>
      </c>
      <c r="W79" s="461"/>
      <c r="X79" s="461"/>
      <c r="Y79" s="461"/>
      <c r="Z79" s="461"/>
      <c r="AA79" s="461"/>
    </row>
    <row r="80" spans="2:27">
      <c r="B80" s="1" t="str">
        <f t="shared" si="1"/>
        <v>Grp2:4_2</v>
      </c>
      <c r="C80" s="456">
        <v>74553.698000000004</v>
      </c>
      <c r="D80" s="457">
        <v>291</v>
      </c>
      <c r="E80">
        <v>4</v>
      </c>
      <c r="F80">
        <v>2</v>
      </c>
      <c r="G80" t="s">
        <v>391</v>
      </c>
      <c r="L80">
        <v>2</v>
      </c>
      <c r="M80" s="461">
        <v>170395.93770000001</v>
      </c>
      <c r="N80" s="461">
        <v>239065.95619999999</v>
      </c>
      <c r="O80" s="461">
        <v>120989.2439</v>
      </c>
      <c r="P80" s="461">
        <v>25060.59417</v>
      </c>
      <c r="Q80" s="461">
        <v>44706.88336</v>
      </c>
      <c r="R80" s="461">
        <v>3319.1291249999999</v>
      </c>
      <c r="S80" s="461">
        <v>8714.4361480000007</v>
      </c>
      <c r="T80" s="461">
        <v>18938.86347</v>
      </c>
      <c r="U80" s="461">
        <v>1772.3998670000001</v>
      </c>
      <c r="V80" s="461"/>
      <c r="W80" s="461"/>
      <c r="X80" s="461"/>
      <c r="Y80" s="461"/>
      <c r="Z80" s="461"/>
      <c r="AA80" s="461"/>
    </row>
    <row r="81" spans="2:27">
      <c r="B81" s="1" t="str">
        <f t="shared" si="1"/>
        <v>Grp2:5_2</v>
      </c>
      <c r="C81" s="456">
        <v>125873.8031</v>
      </c>
      <c r="D81" s="457">
        <v>489</v>
      </c>
      <c r="E81">
        <v>5</v>
      </c>
      <c r="F81">
        <v>2</v>
      </c>
      <c r="G81" t="s">
        <v>391</v>
      </c>
      <c r="L81">
        <v>3</v>
      </c>
      <c r="M81" s="461">
        <v>181468.1073</v>
      </c>
      <c r="N81" s="461">
        <v>278172.43359999999</v>
      </c>
      <c r="O81" s="461">
        <v>137434.98989999999</v>
      </c>
      <c r="P81" s="461">
        <v>94610.034700000004</v>
      </c>
      <c r="Q81" s="461">
        <v>18156.78212</v>
      </c>
      <c r="R81" s="461">
        <v>58412.223899999997</v>
      </c>
      <c r="S81" s="461">
        <v>16004.85399</v>
      </c>
      <c r="T81" s="461">
        <v>13316.588390000001</v>
      </c>
      <c r="U81" s="461"/>
      <c r="V81" s="461"/>
      <c r="W81" s="461"/>
      <c r="X81" s="461"/>
      <c r="Y81" s="461"/>
      <c r="Z81" s="461"/>
      <c r="AA81" s="461"/>
    </row>
    <row r="82" spans="2:27">
      <c r="B82" s="1" t="str">
        <f t="shared" si="1"/>
        <v>Grp2:6_2</v>
      </c>
      <c r="C82" s="456">
        <v>135659.09659999999</v>
      </c>
      <c r="D82" s="457">
        <v>525</v>
      </c>
      <c r="E82">
        <v>6</v>
      </c>
      <c r="F82">
        <v>2</v>
      </c>
      <c r="G82" t="s">
        <v>391</v>
      </c>
      <c r="L82">
        <v>4</v>
      </c>
      <c r="M82" s="461">
        <v>131324.88990000001</v>
      </c>
      <c r="N82" s="461">
        <v>331214.73749999999</v>
      </c>
      <c r="O82" s="461">
        <v>74553.698000000004</v>
      </c>
      <c r="P82" s="461">
        <v>143143.27160000001</v>
      </c>
      <c r="Q82" s="461">
        <v>22878.265530000001</v>
      </c>
      <c r="R82" s="461">
        <v>14551.55538</v>
      </c>
      <c r="S82" s="461">
        <v>1163.0892469999999</v>
      </c>
      <c r="T82" s="461"/>
      <c r="U82" s="461"/>
      <c r="V82" s="461"/>
      <c r="W82" s="461"/>
      <c r="X82" s="461"/>
      <c r="Y82" s="461"/>
      <c r="Z82" s="461"/>
      <c r="AA82" s="461"/>
    </row>
    <row r="83" spans="2:27">
      <c r="B83" s="1" t="str">
        <f t="shared" si="1"/>
        <v>Grp2:7_2</v>
      </c>
      <c r="C83" s="456">
        <v>144577.71049999999</v>
      </c>
      <c r="D83" s="457">
        <v>558</v>
      </c>
      <c r="E83">
        <v>7</v>
      </c>
      <c r="F83">
        <v>2</v>
      </c>
      <c r="G83" t="s">
        <v>391</v>
      </c>
      <c r="L83">
        <v>5</v>
      </c>
      <c r="M83" s="461">
        <v>253697.58840000001</v>
      </c>
      <c r="N83" s="461">
        <v>412897.41519999999</v>
      </c>
      <c r="O83" s="461">
        <v>125873.8031</v>
      </c>
      <c r="P83" s="461">
        <v>62193.22868</v>
      </c>
      <c r="Q83" s="461">
        <v>34825.129780000003</v>
      </c>
      <c r="R83" s="461">
        <v>43335.803610000003</v>
      </c>
      <c r="S83" s="461"/>
      <c r="T83" s="461"/>
      <c r="U83" s="461"/>
      <c r="V83" s="461"/>
      <c r="W83" s="461"/>
      <c r="X83" s="461"/>
      <c r="Y83" s="461"/>
      <c r="Z83" s="461"/>
      <c r="AA83" s="461"/>
    </row>
    <row r="84" spans="2:27">
      <c r="B84" s="1" t="str">
        <f t="shared" si="1"/>
        <v>Grp2:8_2</v>
      </c>
      <c r="C84" s="456">
        <v>97560.440640000001</v>
      </c>
      <c r="D84" s="457">
        <v>375</v>
      </c>
      <c r="E84">
        <v>8</v>
      </c>
      <c r="F84">
        <v>2</v>
      </c>
      <c r="G84" t="s">
        <v>391</v>
      </c>
      <c r="L84">
        <v>6</v>
      </c>
      <c r="M84" s="461">
        <v>214171.8339</v>
      </c>
      <c r="N84" s="461">
        <v>307036.41399999999</v>
      </c>
      <c r="O84" s="461">
        <v>135659.09659999999</v>
      </c>
      <c r="P84" s="461">
        <v>52468.730230000001</v>
      </c>
      <c r="Q84" s="461">
        <v>103728.6615</v>
      </c>
      <c r="R84" s="461"/>
      <c r="S84" s="461"/>
      <c r="T84" s="461"/>
      <c r="U84" s="461"/>
      <c r="V84" s="461"/>
      <c r="W84" s="461"/>
      <c r="X84" s="461"/>
      <c r="Y84" s="461"/>
      <c r="Z84" s="461"/>
      <c r="AA84" s="461"/>
    </row>
    <row r="85" spans="2:27">
      <c r="B85" s="1" t="str">
        <f t="shared" si="1"/>
        <v>Grp2:1_3</v>
      </c>
      <c r="C85" s="456">
        <v>109542.39260000001</v>
      </c>
      <c r="D85" s="457">
        <v>431</v>
      </c>
      <c r="E85">
        <v>1</v>
      </c>
      <c r="F85">
        <v>3</v>
      </c>
      <c r="G85" t="s">
        <v>391</v>
      </c>
      <c r="L85">
        <v>7</v>
      </c>
      <c r="M85" s="461">
        <v>170712.4093</v>
      </c>
      <c r="N85" s="461">
        <v>199506.97889999999</v>
      </c>
      <c r="O85" s="461">
        <v>144577.71049999999</v>
      </c>
      <c r="P85" s="461">
        <v>29690.7382</v>
      </c>
      <c r="Q85" s="461"/>
      <c r="R85" s="461"/>
      <c r="S85" s="461"/>
      <c r="T85" s="461"/>
      <c r="U85" s="461"/>
      <c r="V85" s="461"/>
      <c r="W85" s="461"/>
      <c r="X85" s="461"/>
      <c r="Y85" s="461"/>
      <c r="Z85" s="461"/>
      <c r="AA85" s="461"/>
    </row>
    <row r="86" spans="2:27">
      <c r="B86" s="1" t="str">
        <f t="shared" si="1"/>
        <v>Grp2:2_3</v>
      </c>
      <c r="C86" s="456">
        <v>25060.59417</v>
      </c>
      <c r="D86" s="457">
        <v>98</v>
      </c>
      <c r="E86">
        <v>2</v>
      </c>
      <c r="F86">
        <v>3</v>
      </c>
      <c r="G86" t="s">
        <v>391</v>
      </c>
      <c r="L86">
        <v>8</v>
      </c>
      <c r="M86" s="461">
        <v>47898.745459999998</v>
      </c>
      <c r="N86" s="461">
        <v>233156.28700000001</v>
      </c>
      <c r="O86" s="461">
        <v>97560.440640000001</v>
      </c>
      <c r="P86" s="461"/>
      <c r="Q86" s="461"/>
      <c r="R86" s="461"/>
      <c r="S86" s="461"/>
      <c r="T86" s="461"/>
      <c r="U86" s="461"/>
      <c r="V86" s="461"/>
      <c r="W86" s="461"/>
      <c r="X86" s="461"/>
      <c r="Y86" s="461"/>
      <c r="Z86" s="461"/>
      <c r="AA86" s="461"/>
    </row>
    <row r="87" spans="2:27">
      <c r="B87" s="1" t="str">
        <f t="shared" si="1"/>
        <v>Grp2:3_3</v>
      </c>
      <c r="C87" s="456">
        <v>94610.034700000004</v>
      </c>
      <c r="D87" s="457">
        <v>369</v>
      </c>
      <c r="E87">
        <v>3</v>
      </c>
      <c r="F87">
        <v>3</v>
      </c>
      <c r="G87" t="s">
        <v>391</v>
      </c>
      <c r="L87">
        <v>9</v>
      </c>
      <c r="M87" s="461">
        <v>91160.919049999997</v>
      </c>
      <c r="N87" s="461">
        <v>169767.73149999999</v>
      </c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1"/>
      <c r="Z87" s="461"/>
      <c r="AA87" s="461"/>
    </row>
    <row r="88" spans="2:27">
      <c r="B88" s="1" t="str">
        <f t="shared" si="1"/>
        <v>Grp2:4_3</v>
      </c>
      <c r="C88" s="456">
        <v>143143.27160000001</v>
      </c>
      <c r="D88" s="457">
        <v>556</v>
      </c>
      <c r="E88">
        <v>4</v>
      </c>
      <c r="F88">
        <v>3</v>
      </c>
      <c r="G88" t="s">
        <v>391</v>
      </c>
      <c r="L88">
        <v>10</v>
      </c>
      <c r="M88" s="461">
        <v>72671.41158</v>
      </c>
      <c r="N88" s="461"/>
      <c r="O88" s="461"/>
      <c r="P88" s="461"/>
      <c r="Q88" s="461"/>
      <c r="R88" s="461"/>
      <c r="S88" s="461"/>
      <c r="T88" s="461"/>
      <c r="U88" s="461"/>
      <c r="V88" s="461"/>
      <c r="W88" s="461"/>
      <c r="X88" s="461"/>
      <c r="Y88" s="461"/>
      <c r="Z88" s="461"/>
      <c r="AA88" s="461"/>
    </row>
    <row r="89" spans="2:27">
      <c r="B89" s="1" t="str">
        <f t="shared" si="1"/>
        <v>Grp2:5_3</v>
      </c>
      <c r="C89" s="456">
        <v>62193.22868</v>
      </c>
      <c r="D89" s="457">
        <v>241</v>
      </c>
      <c r="E89">
        <v>5</v>
      </c>
      <c r="F89">
        <v>3</v>
      </c>
      <c r="G89" t="s">
        <v>391</v>
      </c>
      <c r="K89" s="1" t="s">
        <v>622</v>
      </c>
      <c r="L89" s="1"/>
      <c r="M89" s="463">
        <v>1561924.1652899999</v>
      </c>
      <c r="N89" s="463">
        <v>2402528.4063999997</v>
      </c>
      <c r="O89" s="463">
        <v>931103.57920000015</v>
      </c>
      <c r="P89" s="463">
        <v>516708.99018000002</v>
      </c>
      <c r="Q89" s="463">
        <v>269338.03049999999</v>
      </c>
      <c r="R89" s="463">
        <v>132132.12448500001</v>
      </c>
      <c r="S89" s="463">
        <v>28904.757792</v>
      </c>
      <c r="T89" s="463">
        <v>66118.146810000006</v>
      </c>
      <c r="U89" s="463">
        <v>3778.5567019999999</v>
      </c>
      <c r="V89" s="463">
        <v>1129.9537499999999</v>
      </c>
      <c r="W89" s="463"/>
      <c r="X89" s="463"/>
      <c r="Y89" s="463"/>
      <c r="Z89" s="463"/>
      <c r="AA89" s="463"/>
    </row>
    <row r="90" spans="2:27">
      <c r="B90" s="1" t="str">
        <f t="shared" si="1"/>
        <v>Grp2:6_3</v>
      </c>
      <c r="C90" s="456">
        <v>52468.730230000001</v>
      </c>
      <c r="D90" s="457">
        <v>202</v>
      </c>
      <c r="E90">
        <v>6</v>
      </c>
      <c r="F90">
        <v>3</v>
      </c>
      <c r="G90" t="s">
        <v>391</v>
      </c>
      <c r="K90" t="s">
        <v>391</v>
      </c>
      <c r="L90">
        <v>-1</v>
      </c>
      <c r="M90" s="461"/>
      <c r="N90" s="461"/>
      <c r="O90" s="461">
        <v>98447.983062813582</v>
      </c>
      <c r="P90" s="461">
        <v>119463.48476439393</v>
      </c>
      <c r="Q90" s="461">
        <v>46986.192442056607</v>
      </c>
      <c r="R90" s="461">
        <v>13341.531936418551</v>
      </c>
      <c r="S90" s="461">
        <v>3137.1086608933683</v>
      </c>
      <c r="T90" s="461">
        <v>36760.614391152973</v>
      </c>
      <c r="U90" s="461">
        <v>2098.9794889519958</v>
      </c>
      <c r="V90" s="461">
        <v>1205.3117197919278</v>
      </c>
      <c r="W90" s="461"/>
      <c r="X90" s="461"/>
      <c r="Y90" s="461"/>
      <c r="Z90" s="461"/>
      <c r="AA90" s="461"/>
    </row>
    <row r="91" spans="2:27">
      <c r="B91" s="1" t="str">
        <f t="shared" si="1"/>
        <v>Grp2:7_3</v>
      </c>
      <c r="C91" s="456">
        <v>29690.7382</v>
      </c>
      <c r="D91" s="457">
        <v>114</v>
      </c>
      <c r="E91">
        <v>7</v>
      </c>
      <c r="F91">
        <v>3</v>
      </c>
      <c r="G91" t="s">
        <v>391</v>
      </c>
      <c r="L91">
        <v>0</v>
      </c>
      <c r="M91" s="461"/>
      <c r="N91" s="461">
        <v>247000</v>
      </c>
      <c r="O91" s="461">
        <v>98000</v>
      </c>
      <c r="P91" s="461">
        <v>119000</v>
      </c>
      <c r="Q91" s="461">
        <v>47000</v>
      </c>
      <c r="R91" s="461">
        <v>13000</v>
      </c>
      <c r="S91" s="461">
        <v>3000</v>
      </c>
      <c r="T91" s="461">
        <v>37000</v>
      </c>
      <c r="U91" s="461">
        <v>2000</v>
      </c>
      <c r="V91" s="461">
        <v>1000</v>
      </c>
      <c r="W91" s="461"/>
      <c r="X91" s="461"/>
      <c r="Y91" s="461"/>
      <c r="Z91" s="461"/>
      <c r="AA91" s="461"/>
    </row>
    <row r="92" spans="2:27">
      <c r="B92" s="1" t="str">
        <f t="shared" si="1"/>
        <v>Grp2:1_4</v>
      </c>
      <c r="C92" s="456">
        <v>45042.308210000003</v>
      </c>
      <c r="D92" s="457">
        <v>176</v>
      </c>
      <c r="E92">
        <v>1</v>
      </c>
      <c r="F92">
        <v>4</v>
      </c>
      <c r="G92" t="s">
        <v>391</v>
      </c>
      <c r="L92">
        <v>1</v>
      </c>
      <c r="M92" s="461">
        <v>228422.32269999999</v>
      </c>
      <c r="N92" s="461">
        <v>231710.45250000001</v>
      </c>
      <c r="O92" s="461">
        <v>94454.596560000005</v>
      </c>
      <c r="P92" s="461">
        <v>109542.39260000001</v>
      </c>
      <c r="Q92" s="461">
        <v>45042.308210000003</v>
      </c>
      <c r="R92" s="461">
        <v>12513.412469999999</v>
      </c>
      <c r="S92" s="461">
        <v>3022.3784070000002</v>
      </c>
      <c r="T92" s="461">
        <v>33862.694949999997</v>
      </c>
      <c r="U92" s="461">
        <v>2006.156835</v>
      </c>
      <c r="V92" s="461">
        <v>1129.9537499999999</v>
      </c>
      <c r="W92" s="461"/>
      <c r="X92" s="461"/>
      <c r="Y92" s="461"/>
      <c r="Z92" s="461"/>
      <c r="AA92" s="461"/>
    </row>
    <row r="93" spans="2:27">
      <c r="B93" s="1" t="str">
        <f t="shared" si="1"/>
        <v>Grp2:2_4</v>
      </c>
      <c r="C93" s="456">
        <v>44706.88336</v>
      </c>
      <c r="D93" s="457">
        <v>174</v>
      </c>
      <c r="E93">
        <v>2</v>
      </c>
      <c r="F93">
        <v>4</v>
      </c>
      <c r="G93" t="s">
        <v>391</v>
      </c>
      <c r="L93">
        <v>2</v>
      </c>
      <c r="M93" s="461">
        <v>170395.93770000001</v>
      </c>
      <c r="N93" s="461">
        <v>239065.95619999999</v>
      </c>
      <c r="O93" s="461">
        <v>120989.2439</v>
      </c>
      <c r="P93" s="461">
        <v>25060.59417</v>
      </c>
      <c r="Q93" s="461">
        <v>44706.88336</v>
      </c>
      <c r="R93" s="461">
        <v>3319.1291249999999</v>
      </c>
      <c r="S93" s="461">
        <v>8714.4361480000007</v>
      </c>
      <c r="T93" s="461">
        <v>18938.86347</v>
      </c>
      <c r="U93" s="461">
        <v>1772.3998670000001</v>
      </c>
      <c r="V93" s="461"/>
      <c r="W93" s="461"/>
      <c r="X93" s="461"/>
      <c r="Y93" s="461"/>
      <c r="Z93" s="461"/>
      <c r="AA93" s="461"/>
    </row>
    <row r="94" spans="2:27">
      <c r="B94" s="1" t="str">
        <f t="shared" si="1"/>
        <v>Grp2:3_4</v>
      </c>
      <c r="C94" s="456">
        <v>18156.78212</v>
      </c>
      <c r="D94" s="457">
        <v>70</v>
      </c>
      <c r="E94">
        <v>3</v>
      </c>
      <c r="F94">
        <v>4</v>
      </c>
      <c r="G94" t="s">
        <v>391</v>
      </c>
      <c r="L94">
        <v>3</v>
      </c>
      <c r="M94" s="461">
        <v>181468.1073</v>
      </c>
      <c r="N94" s="461">
        <v>278172.43359999999</v>
      </c>
      <c r="O94" s="461">
        <v>137434.98989999999</v>
      </c>
      <c r="P94" s="461">
        <v>94610.034700000004</v>
      </c>
      <c r="Q94" s="461">
        <v>18156.78212</v>
      </c>
      <c r="R94" s="461">
        <v>58412.223899999997</v>
      </c>
      <c r="S94" s="461">
        <v>16004.85399</v>
      </c>
      <c r="T94" s="461">
        <v>13316.588390000001</v>
      </c>
      <c r="U94" s="461"/>
      <c r="V94" s="461"/>
      <c r="W94" s="461"/>
      <c r="X94" s="461"/>
      <c r="Y94" s="461"/>
      <c r="Z94" s="461"/>
      <c r="AA94" s="461"/>
    </row>
    <row r="95" spans="2:27">
      <c r="B95" s="1" t="str">
        <f t="shared" si="1"/>
        <v>Grp2:4_4</v>
      </c>
      <c r="C95" s="456">
        <v>22878.265530000001</v>
      </c>
      <c r="D95" s="457">
        <v>88</v>
      </c>
      <c r="E95">
        <v>4</v>
      </c>
      <c r="F95">
        <v>4</v>
      </c>
      <c r="G95" t="s">
        <v>391</v>
      </c>
      <c r="L95">
        <v>4</v>
      </c>
      <c r="M95" s="461">
        <v>131324.88990000001</v>
      </c>
      <c r="N95" s="461">
        <v>331214.73749999999</v>
      </c>
      <c r="O95" s="461">
        <v>74553.698000000004</v>
      </c>
      <c r="P95" s="461">
        <v>143143.27160000001</v>
      </c>
      <c r="Q95" s="461">
        <v>22878.265530000001</v>
      </c>
      <c r="R95" s="461">
        <v>14551.55538</v>
      </c>
      <c r="S95" s="461">
        <v>1163.0892469999999</v>
      </c>
      <c r="T95" s="461"/>
      <c r="U95" s="461"/>
      <c r="V95" s="461"/>
      <c r="W95" s="461"/>
      <c r="X95" s="461"/>
      <c r="Y95" s="461"/>
      <c r="Z95" s="461"/>
      <c r="AA95" s="461"/>
    </row>
    <row r="96" spans="2:27">
      <c r="B96" s="1" t="str">
        <f t="shared" si="1"/>
        <v>Grp2:5_4</v>
      </c>
      <c r="C96" s="456">
        <v>34825.129780000003</v>
      </c>
      <c r="D96" s="457">
        <v>134</v>
      </c>
      <c r="E96">
        <v>5</v>
      </c>
      <c r="F96">
        <v>4</v>
      </c>
      <c r="G96" t="s">
        <v>391</v>
      </c>
      <c r="L96">
        <v>5</v>
      </c>
      <c r="M96" s="461">
        <v>253697.58840000001</v>
      </c>
      <c r="N96" s="461">
        <v>412897.41519999999</v>
      </c>
      <c r="O96" s="461">
        <v>125873.8031</v>
      </c>
      <c r="P96" s="461">
        <v>62193.22868</v>
      </c>
      <c r="Q96" s="461">
        <v>34825.129780000003</v>
      </c>
      <c r="R96" s="461">
        <v>43335.803610000003</v>
      </c>
      <c r="S96" s="461"/>
      <c r="T96" s="461"/>
      <c r="U96" s="461"/>
      <c r="V96" s="461"/>
      <c r="W96" s="461"/>
      <c r="X96" s="461"/>
      <c r="Y96" s="461"/>
      <c r="Z96" s="461"/>
      <c r="AA96" s="461"/>
    </row>
    <row r="97" spans="2:27">
      <c r="B97" s="1" t="str">
        <f t="shared" si="1"/>
        <v>Grp2:6_4</v>
      </c>
      <c r="C97" s="456">
        <v>103728.6615</v>
      </c>
      <c r="D97" s="457">
        <v>398</v>
      </c>
      <c r="E97">
        <v>6</v>
      </c>
      <c r="F97">
        <v>4</v>
      </c>
      <c r="G97" t="s">
        <v>391</v>
      </c>
      <c r="L97">
        <v>6</v>
      </c>
      <c r="M97" s="461">
        <v>214171.8339</v>
      </c>
      <c r="N97" s="461">
        <v>307036.41399999999</v>
      </c>
      <c r="O97" s="461">
        <v>135659.09659999999</v>
      </c>
      <c r="P97" s="461">
        <v>52468.730230000001</v>
      </c>
      <c r="Q97" s="461">
        <v>103728.6615</v>
      </c>
      <c r="R97" s="461"/>
      <c r="S97" s="461"/>
      <c r="T97" s="461"/>
      <c r="U97" s="461"/>
      <c r="V97" s="461"/>
      <c r="W97" s="461"/>
      <c r="X97" s="461"/>
      <c r="Y97" s="461"/>
      <c r="Z97" s="461"/>
      <c r="AA97" s="461"/>
    </row>
    <row r="98" spans="2:27">
      <c r="B98" s="1" t="str">
        <f t="shared" si="1"/>
        <v>Grp2:1_5</v>
      </c>
      <c r="C98" s="456">
        <v>12513.412469999999</v>
      </c>
      <c r="D98" s="457">
        <v>48</v>
      </c>
      <c r="E98">
        <v>1</v>
      </c>
      <c r="F98">
        <v>5</v>
      </c>
      <c r="G98" t="s">
        <v>391</v>
      </c>
      <c r="L98">
        <v>7</v>
      </c>
      <c r="M98" s="461">
        <v>170712.4093</v>
      </c>
      <c r="N98" s="461">
        <v>199506.97889999999</v>
      </c>
      <c r="O98" s="461">
        <v>144577.71049999999</v>
      </c>
      <c r="P98" s="461">
        <v>29690.7382</v>
      </c>
      <c r="Q98" s="461"/>
      <c r="R98" s="461"/>
      <c r="S98" s="461"/>
      <c r="T98" s="461"/>
      <c r="U98" s="461"/>
      <c r="V98" s="461"/>
      <c r="W98" s="461"/>
      <c r="X98" s="461"/>
      <c r="Y98" s="461"/>
      <c r="Z98" s="461"/>
      <c r="AA98" s="461"/>
    </row>
    <row r="99" spans="2:27">
      <c r="B99" s="1" t="str">
        <f t="shared" si="1"/>
        <v>Grp2:2_5</v>
      </c>
      <c r="C99" s="456">
        <v>3319.1291249999999</v>
      </c>
      <c r="D99" s="457">
        <v>12</v>
      </c>
      <c r="E99">
        <v>2</v>
      </c>
      <c r="F99">
        <v>5</v>
      </c>
      <c r="G99" t="s">
        <v>391</v>
      </c>
      <c r="L99">
        <v>8</v>
      </c>
      <c r="M99" s="461">
        <v>47898.745459999998</v>
      </c>
      <c r="N99" s="461">
        <v>233156.28700000001</v>
      </c>
      <c r="O99" s="461">
        <v>97560.440640000001</v>
      </c>
      <c r="P99" s="461"/>
      <c r="Q99" s="461"/>
      <c r="R99" s="461"/>
      <c r="S99" s="461"/>
      <c r="T99" s="461"/>
      <c r="U99" s="461"/>
      <c r="V99" s="461"/>
      <c r="W99" s="461"/>
      <c r="X99" s="461"/>
      <c r="Y99" s="461"/>
      <c r="Z99" s="461"/>
      <c r="AA99" s="461"/>
    </row>
    <row r="100" spans="2:27">
      <c r="B100" s="1" t="str">
        <f t="shared" si="1"/>
        <v>Grp2:3_5</v>
      </c>
      <c r="C100" s="456">
        <v>58412.223899999997</v>
      </c>
      <c r="D100" s="457">
        <v>226</v>
      </c>
      <c r="E100">
        <v>3</v>
      </c>
      <c r="F100">
        <v>5</v>
      </c>
      <c r="G100" t="s">
        <v>391</v>
      </c>
      <c r="L100">
        <v>9</v>
      </c>
      <c r="M100" s="461">
        <v>91160.919049999997</v>
      </c>
      <c r="N100" s="461">
        <v>169767.73149999999</v>
      </c>
      <c r="O100" s="461"/>
      <c r="P100" s="461"/>
      <c r="Q100" s="461"/>
      <c r="R100" s="461"/>
      <c r="S100" s="461"/>
      <c r="T100" s="461"/>
      <c r="U100" s="461"/>
      <c r="V100" s="461"/>
      <c r="W100" s="461"/>
      <c r="X100" s="461"/>
      <c r="Y100" s="461"/>
      <c r="Z100" s="461"/>
      <c r="AA100" s="461"/>
    </row>
    <row r="101" spans="2:27">
      <c r="B101" s="1" t="str">
        <f t="shared" si="1"/>
        <v>Grp2:4_5</v>
      </c>
      <c r="C101" s="456">
        <v>14551.55538</v>
      </c>
      <c r="D101" s="457">
        <v>56</v>
      </c>
      <c r="E101">
        <v>4</v>
      </c>
      <c r="F101">
        <v>5</v>
      </c>
      <c r="G101" t="s">
        <v>391</v>
      </c>
      <c r="L101">
        <v>10</v>
      </c>
      <c r="M101" s="461">
        <v>72671.41158</v>
      </c>
      <c r="N101" s="461"/>
      <c r="O101" s="461"/>
      <c r="P101" s="461"/>
      <c r="Q101" s="461"/>
      <c r="R101" s="461"/>
      <c r="S101" s="461"/>
      <c r="T101" s="461"/>
      <c r="U101" s="461"/>
      <c r="V101" s="461"/>
      <c r="W101" s="461"/>
      <c r="X101" s="461"/>
      <c r="Y101" s="461"/>
      <c r="Z101" s="461"/>
      <c r="AA101" s="461"/>
    </row>
    <row r="102" spans="2:27">
      <c r="B102" s="1" t="str">
        <f t="shared" si="1"/>
        <v>Grp2:5_5</v>
      </c>
      <c r="C102" s="456">
        <v>43335.803610000003</v>
      </c>
      <c r="D102" s="457">
        <v>166</v>
      </c>
      <c r="E102">
        <v>5</v>
      </c>
      <c r="F102">
        <v>5</v>
      </c>
      <c r="G102" t="s">
        <v>391</v>
      </c>
      <c r="K102" s="1" t="s">
        <v>623</v>
      </c>
      <c r="L102" s="1"/>
      <c r="M102" s="463">
        <v>1561924.1652899999</v>
      </c>
      <c r="N102" s="463">
        <v>2649528.4063999997</v>
      </c>
      <c r="O102" s="463">
        <v>1127551.5622628136</v>
      </c>
      <c r="P102" s="463">
        <v>755172.47494439397</v>
      </c>
      <c r="Q102" s="463">
        <v>363324.2229420566</v>
      </c>
      <c r="R102" s="463">
        <v>158473.65642141856</v>
      </c>
      <c r="S102" s="463">
        <v>35041.866452893373</v>
      </c>
      <c r="T102" s="463">
        <v>139878.76120115299</v>
      </c>
      <c r="U102" s="463">
        <v>7877.5361909519961</v>
      </c>
      <c r="V102" s="463">
        <v>3335.2654697919279</v>
      </c>
      <c r="W102" s="463"/>
      <c r="X102" s="463"/>
      <c r="Y102" s="463"/>
      <c r="Z102" s="463"/>
      <c r="AA102" s="463"/>
    </row>
    <row r="103" spans="2:27">
      <c r="B103" s="1" t="str">
        <f t="shared" si="1"/>
        <v>Grp2:1_6</v>
      </c>
      <c r="C103" s="456">
        <v>3022.3784070000002</v>
      </c>
      <c r="D103" s="457">
        <v>11</v>
      </c>
      <c r="E103">
        <v>1</v>
      </c>
      <c r="F103">
        <v>6</v>
      </c>
      <c r="G103" t="s">
        <v>391</v>
      </c>
      <c r="K103" t="s">
        <v>453</v>
      </c>
      <c r="L103">
        <v>-1</v>
      </c>
      <c r="M103" s="461"/>
      <c r="N103" s="461"/>
      <c r="O103" s="461">
        <v>98447.983062813582</v>
      </c>
      <c r="P103" s="461">
        <v>119463.48476439393</v>
      </c>
      <c r="Q103" s="461">
        <v>46986.192442056607</v>
      </c>
      <c r="R103" s="461">
        <v>13341.531936418551</v>
      </c>
      <c r="S103" s="461">
        <v>3137.1086608933683</v>
      </c>
      <c r="T103" s="461">
        <v>36760.614391152973</v>
      </c>
      <c r="U103" s="461">
        <v>2098.9794889519958</v>
      </c>
      <c r="V103" s="461">
        <v>1205.3117197919278</v>
      </c>
      <c r="W103" s="461"/>
      <c r="X103" s="461"/>
      <c r="Y103" s="461"/>
      <c r="Z103" s="461"/>
      <c r="AA103" s="461"/>
    </row>
    <row r="104" spans="2:27">
      <c r="B104" s="1" t="str">
        <f t="shared" si="1"/>
        <v>Grp2:2_6</v>
      </c>
      <c r="C104" s="456">
        <v>8714.4361480000007</v>
      </c>
      <c r="D104" s="457">
        <v>33</v>
      </c>
      <c r="E104">
        <v>2</v>
      </c>
      <c r="F104">
        <v>6</v>
      </c>
      <c r="G104" t="s">
        <v>391</v>
      </c>
      <c r="L104">
        <v>0</v>
      </c>
      <c r="M104" s="461"/>
      <c r="N104" s="461">
        <v>247000</v>
      </c>
      <c r="O104" s="461">
        <v>98000</v>
      </c>
      <c r="P104" s="461">
        <v>119000</v>
      </c>
      <c r="Q104" s="461">
        <v>47000</v>
      </c>
      <c r="R104" s="461">
        <v>13000</v>
      </c>
      <c r="S104" s="461">
        <v>3000</v>
      </c>
      <c r="T104" s="461">
        <v>37000</v>
      </c>
      <c r="U104" s="461">
        <v>2000</v>
      </c>
      <c r="V104" s="461">
        <v>1000</v>
      </c>
      <c r="W104" s="461"/>
      <c r="X104" s="461"/>
      <c r="Y104" s="461"/>
      <c r="Z104" s="461"/>
      <c r="AA104" s="461"/>
    </row>
    <row r="105" spans="2:27">
      <c r="B105" s="1" t="str">
        <f t="shared" si="1"/>
        <v>Grp2:3_6</v>
      </c>
      <c r="C105" s="456">
        <v>16004.85399</v>
      </c>
      <c r="D105" s="457">
        <v>61</v>
      </c>
      <c r="E105">
        <v>3</v>
      </c>
      <c r="F105">
        <v>6</v>
      </c>
      <c r="G105" t="s">
        <v>391</v>
      </c>
      <c r="L105">
        <v>1</v>
      </c>
      <c r="M105" s="461">
        <v>228422.32269999999</v>
      </c>
      <c r="N105" s="461">
        <v>231710.45250000001</v>
      </c>
      <c r="O105" s="461">
        <v>94454.596560000005</v>
      </c>
      <c r="P105" s="461">
        <v>109542.39260000001</v>
      </c>
      <c r="Q105" s="461">
        <v>45042.308210000003</v>
      </c>
      <c r="R105" s="461">
        <v>12513.412469999999</v>
      </c>
      <c r="S105" s="461">
        <v>3022.3784070000002</v>
      </c>
      <c r="T105" s="461">
        <v>33862.694949999997</v>
      </c>
      <c r="U105" s="461">
        <v>2006.156835</v>
      </c>
      <c r="V105" s="461">
        <v>1129.9537499999999</v>
      </c>
      <c r="W105" s="461"/>
      <c r="X105" s="461"/>
      <c r="Y105" s="461"/>
      <c r="Z105" s="461"/>
      <c r="AA105" s="461"/>
    </row>
    <row r="106" spans="2:27">
      <c r="B106" s="1" t="str">
        <f t="shared" si="1"/>
        <v>Grp2:4_6</v>
      </c>
      <c r="C106" s="456">
        <v>1163.0892469999999</v>
      </c>
      <c r="D106" s="457">
        <v>4</v>
      </c>
      <c r="E106">
        <v>4</v>
      </c>
      <c r="F106">
        <v>6</v>
      </c>
      <c r="G106" t="s">
        <v>391</v>
      </c>
      <c r="L106">
        <v>2</v>
      </c>
      <c r="M106" s="461">
        <v>170395.93770000001</v>
      </c>
      <c r="N106" s="461">
        <v>239065.95619999999</v>
      </c>
      <c r="O106" s="461">
        <v>120989.2439</v>
      </c>
      <c r="P106" s="461">
        <v>25060.59417</v>
      </c>
      <c r="Q106" s="461">
        <v>44706.88336</v>
      </c>
      <c r="R106" s="461">
        <v>3319.1291249999999</v>
      </c>
      <c r="S106" s="461">
        <v>8714.4361480000007</v>
      </c>
      <c r="T106" s="461">
        <v>18938.86347</v>
      </c>
      <c r="U106" s="461">
        <v>1772.3998670000001</v>
      </c>
      <c r="V106" s="461"/>
      <c r="W106" s="461"/>
      <c r="X106" s="461"/>
      <c r="Y106" s="461"/>
      <c r="Z106" s="461"/>
      <c r="AA106" s="461"/>
    </row>
    <row r="107" spans="2:27">
      <c r="B107" s="1" t="str">
        <f t="shared" si="1"/>
        <v>Grp2:1_7</v>
      </c>
      <c r="C107" s="456">
        <v>33862.694949999997</v>
      </c>
      <c r="D107" s="457">
        <v>131</v>
      </c>
      <c r="E107">
        <v>1</v>
      </c>
      <c r="F107">
        <v>7</v>
      </c>
      <c r="G107" t="s">
        <v>391</v>
      </c>
      <c r="L107">
        <v>3</v>
      </c>
      <c r="M107" s="461">
        <v>181468.1073</v>
      </c>
      <c r="N107" s="461">
        <v>278172.43359999999</v>
      </c>
      <c r="O107" s="461">
        <v>137434.98989999999</v>
      </c>
      <c r="P107" s="461">
        <v>94610.034700000004</v>
      </c>
      <c r="Q107" s="461">
        <v>18156.78212</v>
      </c>
      <c r="R107" s="461">
        <v>58412.223899999997</v>
      </c>
      <c r="S107" s="461">
        <v>16004.85399</v>
      </c>
      <c r="T107" s="461">
        <v>13316.588390000001</v>
      </c>
      <c r="U107" s="461"/>
      <c r="V107" s="461"/>
      <c r="W107" s="461"/>
      <c r="X107" s="461"/>
      <c r="Y107" s="461"/>
      <c r="Z107" s="461"/>
      <c r="AA107" s="461"/>
    </row>
    <row r="108" spans="2:27">
      <c r="B108" s="1" t="str">
        <f t="shared" si="1"/>
        <v>Grp2:2_7</v>
      </c>
      <c r="C108" s="456">
        <v>18938.86347</v>
      </c>
      <c r="D108" s="457">
        <v>73</v>
      </c>
      <c r="E108">
        <v>2</v>
      </c>
      <c r="F108">
        <v>7</v>
      </c>
      <c r="G108" t="s">
        <v>391</v>
      </c>
      <c r="L108">
        <v>4</v>
      </c>
      <c r="M108" s="461">
        <v>131324.88990000001</v>
      </c>
      <c r="N108" s="461">
        <v>331214.73749999999</v>
      </c>
      <c r="O108" s="461">
        <v>74553.698000000004</v>
      </c>
      <c r="P108" s="461">
        <v>143143.27160000001</v>
      </c>
      <c r="Q108" s="461">
        <v>22878.265530000001</v>
      </c>
      <c r="R108" s="461">
        <v>14551.55538</v>
      </c>
      <c r="S108" s="461">
        <v>1163.0892469999999</v>
      </c>
      <c r="T108" s="461"/>
      <c r="U108" s="461"/>
      <c r="V108" s="461"/>
      <c r="W108" s="461"/>
      <c r="X108" s="461"/>
      <c r="Y108" s="461"/>
      <c r="Z108" s="461"/>
      <c r="AA108" s="461"/>
    </row>
    <row r="109" spans="2:27">
      <c r="B109" s="1" t="str">
        <f t="shared" si="1"/>
        <v>Grp2:3_7</v>
      </c>
      <c r="C109" s="456">
        <v>13316.588390000001</v>
      </c>
      <c r="D109" s="457">
        <v>51</v>
      </c>
      <c r="E109">
        <v>3</v>
      </c>
      <c r="F109">
        <v>7</v>
      </c>
      <c r="G109" t="s">
        <v>391</v>
      </c>
      <c r="L109">
        <v>5</v>
      </c>
      <c r="M109" s="461">
        <v>253697.58840000001</v>
      </c>
      <c r="N109" s="461">
        <v>412897.41519999999</v>
      </c>
      <c r="O109" s="461">
        <v>125873.8031</v>
      </c>
      <c r="P109" s="461">
        <v>62193.22868</v>
      </c>
      <c r="Q109" s="461">
        <v>34825.129780000003</v>
      </c>
      <c r="R109" s="461">
        <v>43335.803610000003</v>
      </c>
      <c r="S109" s="461"/>
      <c r="T109" s="461"/>
      <c r="U109" s="461"/>
      <c r="V109" s="461"/>
      <c r="W109" s="461"/>
      <c r="X109" s="461"/>
      <c r="Y109" s="461"/>
      <c r="Z109" s="461"/>
      <c r="AA109" s="461"/>
    </row>
    <row r="110" spans="2:27">
      <c r="B110" s="1" t="str">
        <f t="shared" si="1"/>
        <v>Grp2:1_8</v>
      </c>
      <c r="C110" s="456">
        <v>2006.156835</v>
      </c>
      <c r="D110" s="457">
        <v>7</v>
      </c>
      <c r="E110">
        <v>1</v>
      </c>
      <c r="F110">
        <v>8</v>
      </c>
      <c r="G110" t="s">
        <v>391</v>
      </c>
      <c r="L110">
        <v>6</v>
      </c>
      <c r="M110" s="461">
        <v>214171.8339</v>
      </c>
      <c r="N110" s="461">
        <v>307036.41399999999</v>
      </c>
      <c r="O110" s="461">
        <v>135659.09659999999</v>
      </c>
      <c r="P110" s="461">
        <v>52468.730230000001</v>
      </c>
      <c r="Q110" s="461">
        <v>103728.6615</v>
      </c>
      <c r="R110" s="461"/>
      <c r="S110" s="461"/>
      <c r="T110" s="461"/>
      <c r="U110" s="461"/>
      <c r="V110" s="461"/>
      <c r="W110" s="461"/>
      <c r="X110" s="461"/>
      <c r="Y110" s="461"/>
      <c r="Z110" s="461"/>
      <c r="AA110" s="461"/>
    </row>
    <row r="111" spans="2:27">
      <c r="B111" s="1" t="str">
        <f t="shared" si="1"/>
        <v>Grp2:2_8</v>
      </c>
      <c r="C111" s="456">
        <v>1772.3998670000001</v>
      </c>
      <c r="D111" s="457">
        <v>6</v>
      </c>
      <c r="E111">
        <v>2</v>
      </c>
      <c r="F111">
        <v>8</v>
      </c>
      <c r="G111" t="s">
        <v>391</v>
      </c>
      <c r="L111">
        <v>7</v>
      </c>
      <c r="M111" s="461">
        <v>170712.4093</v>
      </c>
      <c r="N111" s="461">
        <v>199506.97889999999</v>
      </c>
      <c r="O111" s="461">
        <v>144577.71049999999</v>
      </c>
      <c r="P111" s="461">
        <v>29690.7382</v>
      </c>
      <c r="Q111" s="461"/>
      <c r="R111" s="461"/>
      <c r="S111" s="461"/>
      <c r="T111" s="461"/>
      <c r="U111" s="461"/>
      <c r="V111" s="461"/>
      <c r="W111" s="461"/>
      <c r="X111" s="461"/>
      <c r="Y111" s="461"/>
      <c r="Z111" s="461"/>
      <c r="AA111" s="461"/>
    </row>
    <row r="112" spans="2:27">
      <c r="B112" s="1" t="str">
        <f t="shared" si="1"/>
        <v>Grp2:1_9</v>
      </c>
      <c r="C112" s="456">
        <v>1129.9537499999999</v>
      </c>
      <c r="D112" s="457">
        <v>4</v>
      </c>
      <c r="E112">
        <v>1</v>
      </c>
      <c r="F112">
        <v>9</v>
      </c>
      <c r="G112" t="s">
        <v>391</v>
      </c>
      <c r="L112">
        <v>8</v>
      </c>
      <c r="M112" s="461">
        <v>47898.745459999998</v>
      </c>
      <c r="N112" s="461">
        <v>233156.28700000001</v>
      </c>
      <c r="O112" s="461">
        <v>97560.440640000001</v>
      </c>
      <c r="P112" s="461"/>
      <c r="Q112" s="461"/>
      <c r="R112" s="461"/>
      <c r="S112" s="461"/>
      <c r="T112" s="461"/>
      <c r="U112" s="461"/>
      <c r="V112" s="461"/>
      <c r="W112" s="461"/>
      <c r="X112" s="461"/>
      <c r="Y112" s="461"/>
      <c r="Z112" s="461"/>
      <c r="AA112" s="461"/>
    </row>
    <row r="113" spans="2:27">
      <c r="B113" s="1" t="str">
        <f t="shared" si="1"/>
        <v>Grp2:0_1</v>
      </c>
      <c r="C113" s="456">
        <v>247000</v>
      </c>
      <c r="D113" s="457">
        <v>1010</v>
      </c>
      <c r="E113">
        <v>0</v>
      </c>
      <c r="F113">
        <v>1</v>
      </c>
      <c r="G113" t="s">
        <v>391</v>
      </c>
      <c r="L113">
        <v>9</v>
      </c>
      <c r="M113" s="461">
        <v>91160.919049999997</v>
      </c>
      <c r="N113" s="461">
        <v>169767.73149999999</v>
      </c>
      <c r="O113" s="461"/>
      <c r="P113" s="461"/>
      <c r="Q113" s="461"/>
      <c r="R113" s="461"/>
      <c r="S113" s="461"/>
      <c r="T113" s="461"/>
      <c r="U113" s="461"/>
      <c r="V113" s="461"/>
      <c r="W113" s="461"/>
      <c r="X113" s="461"/>
      <c r="Y113" s="461"/>
      <c r="Z113" s="461"/>
      <c r="AA113" s="461"/>
    </row>
    <row r="114" spans="2:27">
      <c r="B114" s="1" t="str">
        <f t="shared" si="1"/>
        <v>Grp2:0_2</v>
      </c>
      <c r="C114" s="456">
        <v>98000</v>
      </c>
      <c r="D114" s="457">
        <v>410</v>
      </c>
      <c r="E114">
        <v>0</v>
      </c>
      <c r="F114">
        <v>2</v>
      </c>
      <c r="G114" t="s">
        <v>391</v>
      </c>
      <c r="L114">
        <v>10</v>
      </c>
      <c r="M114" s="461">
        <v>72671.41158</v>
      </c>
      <c r="N114" s="461"/>
      <c r="O114" s="461"/>
      <c r="P114" s="461"/>
      <c r="Q114" s="461"/>
      <c r="R114" s="461"/>
      <c r="S114" s="461"/>
      <c r="T114" s="461"/>
      <c r="U114" s="461"/>
      <c r="V114" s="461"/>
      <c r="W114" s="461"/>
      <c r="X114" s="461"/>
      <c r="Y114" s="461"/>
      <c r="Z114" s="461"/>
      <c r="AA114" s="461"/>
    </row>
    <row r="115" spans="2:27">
      <c r="B115" s="1" t="str">
        <f t="shared" si="1"/>
        <v>Grp2:0_3</v>
      </c>
      <c r="C115" s="456">
        <v>119000</v>
      </c>
      <c r="D115" s="457">
        <v>460</v>
      </c>
      <c r="E115">
        <v>0</v>
      </c>
      <c r="F115">
        <v>3</v>
      </c>
      <c r="G115" t="s">
        <v>391</v>
      </c>
      <c r="K115" s="1" t="s">
        <v>624</v>
      </c>
      <c r="L115" s="1"/>
      <c r="M115" s="463">
        <v>1561924.1652899999</v>
      </c>
      <c r="N115" s="463">
        <v>2649528.4063999997</v>
      </c>
      <c r="O115" s="463">
        <v>1127551.5622628136</v>
      </c>
      <c r="P115" s="463">
        <v>755172.47494439397</v>
      </c>
      <c r="Q115" s="463">
        <v>363324.2229420566</v>
      </c>
      <c r="R115" s="463">
        <v>158473.65642141856</v>
      </c>
      <c r="S115" s="463">
        <v>35041.866452893373</v>
      </c>
      <c r="T115" s="463">
        <v>139878.76120115299</v>
      </c>
      <c r="U115" s="463">
        <v>7877.5361909519961</v>
      </c>
      <c r="V115" s="463">
        <v>3335.2654697919279</v>
      </c>
      <c r="W115" s="463"/>
      <c r="X115" s="463"/>
      <c r="Y115" s="463"/>
      <c r="Z115" s="463"/>
      <c r="AA115" s="463"/>
    </row>
    <row r="116" spans="2:27">
      <c r="B116" s="1" t="str">
        <f t="shared" si="1"/>
        <v>Grp2:0_4</v>
      </c>
      <c r="C116" s="456">
        <v>47000</v>
      </c>
      <c r="D116" s="457">
        <v>180</v>
      </c>
      <c r="E116">
        <v>0</v>
      </c>
      <c r="F116">
        <v>4</v>
      </c>
      <c r="G116" t="s">
        <v>391</v>
      </c>
      <c r="K116" t="s">
        <v>612</v>
      </c>
      <c r="L116">
        <v>-1</v>
      </c>
      <c r="M116" s="461">
        <v>0</v>
      </c>
      <c r="N116" s="461">
        <v>0</v>
      </c>
      <c r="O116" s="461">
        <v>98447.983062813582</v>
      </c>
      <c r="P116" s="461">
        <v>119463.48476439393</v>
      </c>
      <c r="Q116" s="461">
        <v>46986.192442056607</v>
      </c>
      <c r="R116" s="461">
        <v>13341.531936418551</v>
      </c>
      <c r="S116" s="461">
        <v>3137.1086608933683</v>
      </c>
      <c r="T116" s="461">
        <v>36760.614391152973</v>
      </c>
      <c r="U116" s="461">
        <v>2098.9794889519958</v>
      </c>
      <c r="V116" s="461">
        <v>1205.3117197919278</v>
      </c>
      <c r="W116" s="461"/>
      <c r="X116" s="461"/>
      <c r="Y116" s="461"/>
      <c r="Z116" s="461"/>
      <c r="AA116" s="461"/>
    </row>
    <row r="117" spans="2:27">
      <c r="B117" s="1" t="str">
        <f t="shared" si="1"/>
        <v>Grp2:0_5</v>
      </c>
      <c r="C117" s="456">
        <v>13000</v>
      </c>
      <c r="D117" s="457">
        <v>50</v>
      </c>
      <c r="E117">
        <v>0</v>
      </c>
      <c r="F117">
        <v>5</v>
      </c>
      <c r="G117" t="s">
        <v>391</v>
      </c>
      <c r="L117">
        <v>0</v>
      </c>
      <c r="M117" s="461">
        <v>0</v>
      </c>
      <c r="N117" s="461">
        <v>247000</v>
      </c>
      <c r="O117" s="461">
        <v>98000</v>
      </c>
      <c r="P117" s="461">
        <v>119000</v>
      </c>
      <c r="Q117" s="461">
        <v>47000</v>
      </c>
      <c r="R117" s="461">
        <v>13000</v>
      </c>
      <c r="S117" s="461">
        <v>3000</v>
      </c>
      <c r="T117" s="461">
        <v>37000</v>
      </c>
      <c r="U117" s="461">
        <v>2000</v>
      </c>
      <c r="V117" s="461">
        <v>1000</v>
      </c>
      <c r="W117" s="461"/>
      <c r="X117" s="461"/>
      <c r="Y117" s="461"/>
      <c r="Z117" s="461"/>
      <c r="AA117" s="461"/>
    </row>
    <row r="118" spans="2:27">
      <c r="B118" s="1" t="str">
        <f t="shared" si="1"/>
        <v>Grp2:0_6</v>
      </c>
      <c r="C118" s="456">
        <v>3000</v>
      </c>
      <c r="D118" s="457">
        <v>10</v>
      </c>
      <c r="E118">
        <v>0</v>
      </c>
      <c r="F118">
        <v>6</v>
      </c>
      <c r="G118" t="s">
        <v>391</v>
      </c>
      <c r="L118">
        <v>1</v>
      </c>
      <c r="M118" s="461">
        <v>228422.32269999999</v>
      </c>
      <c r="N118" s="461">
        <v>231710.45250000001</v>
      </c>
      <c r="O118" s="461">
        <v>94454.596560000005</v>
      </c>
      <c r="P118" s="461">
        <v>109542.39260000001</v>
      </c>
      <c r="Q118" s="461">
        <v>45042.308210000003</v>
      </c>
      <c r="R118" s="461">
        <v>12513.412469999999</v>
      </c>
      <c r="S118" s="461">
        <v>3022.3784070000002</v>
      </c>
      <c r="T118" s="461">
        <v>33862.694949999997</v>
      </c>
      <c r="U118" s="461">
        <v>2006.156835</v>
      </c>
      <c r="V118" s="461">
        <v>1129.9537499999999</v>
      </c>
      <c r="W118" s="461"/>
      <c r="X118" s="461"/>
      <c r="Y118" s="461"/>
      <c r="Z118" s="461"/>
      <c r="AA118" s="461"/>
    </row>
    <row r="119" spans="2:27">
      <c r="B119" s="1" t="str">
        <f t="shared" si="1"/>
        <v>Grp2:0_7</v>
      </c>
      <c r="C119" s="456">
        <v>37000</v>
      </c>
      <c r="D119" s="457">
        <v>140</v>
      </c>
      <c r="E119">
        <v>0</v>
      </c>
      <c r="F119">
        <v>7</v>
      </c>
      <c r="G119" t="s">
        <v>391</v>
      </c>
      <c r="L119">
        <v>2</v>
      </c>
      <c r="M119" s="461">
        <v>170395.93770000001</v>
      </c>
      <c r="N119" s="461">
        <v>239065.95619999999</v>
      </c>
      <c r="O119" s="461">
        <v>120989.2439</v>
      </c>
      <c r="P119" s="461">
        <v>25060.59417</v>
      </c>
      <c r="Q119" s="461">
        <v>44706.88336</v>
      </c>
      <c r="R119" s="461">
        <v>3319.1291249999999</v>
      </c>
      <c r="S119" s="461">
        <v>8714.4361480000007</v>
      </c>
      <c r="T119" s="461">
        <v>18938.86347</v>
      </c>
      <c r="U119" s="461">
        <v>1772.3998670000001</v>
      </c>
      <c r="V119" s="461"/>
      <c r="W119" s="461"/>
      <c r="X119" s="461"/>
      <c r="Y119" s="461"/>
      <c r="Z119" s="461"/>
      <c r="AA119" s="461"/>
    </row>
    <row r="120" spans="2:27">
      <c r="B120" s="1" t="str">
        <f t="shared" si="1"/>
        <v>Grp2:0_8</v>
      </c>
      <c r="C120" s="456">
        <v>2000</v>
      </c>
      <c r="D120" s="457">
        <v>10</v>
      </c>
      <c r="E120">
        <v>0</v>
      </c>
      <c r="F120">
        <v>8</v>
      </c>
      <c r="G120" t="s">
        <v>391</v>
      </c>
      <c r="L120">
        <v>3</v>
      </c>
      <c r="M120" s="461">
        <v>181468.1073</v>
      </c>
      <c r="N120" s="461">
        <v>278172.43359999999</v>
      </c>
      <c r="O120" s="461">
        <v>137434.98989999999</v>
      </c>
      <c r="P120" s="461">
        <v>94610.034700000004</v>
      </c>
      <c r="Q120" s="461">
        <v>18156.78212</v>
      </c>
      <c r="R120" s="461">
        <v>58412.223899999997</v>
      </c>
      <c r="S120" s="461">
        <v>16004.85399</v>
      </c>
      <c r="T120" s="461">
        <v>13316.588390000001</v>
      </c>
      <c r="U120" s="461"/>
      <c r="V120" s="461"/>
      <c r="W120" s="461"/>
      <c r="X120" s="461"/>
      <c r="Y120" s="461"/>
      <c r="Z120" s="461"/>
      <c r="AA120" s="461"/>
    </row>
    <row r="121" spans="2:27">
      <c r="B121" s="1" t="str">
        <f t="shared" si="1"/>
        <v>Grp2:0_9</v>
      </c>
      <c r="C121" s="456">
        <v>1000</v>
      </c>
      <c r="D121" s="457">
        <v>1</v>
      </c>
      <c r="E121">
        <v>0</v>
      </c>
      <c r="F121">
        <v>9</v>
      </c>
      <c r="G121" t="s">
        <v>391</v>
      </c>
      <c r="L121">
        <v>4</v>
      </c>
      <c r="M121" s="461">
        <v>131324.88990000001</v>
      </c>
      <c r="N121" s="461">
        <v>331214.73749999999</v>
      </c>
      <c r="O121" s="461">
        <v>74553.698000000004</v>
      </c>
      <c r="P121" s="461">
        <v>143143.27160000001</v>
      </c>
      <c r="Q121" s="461">
        <v>22878.265530000001</v>
      </c>
      <c r="R121" s="461">
        <v>14551.55538</v>
      </c>
      <c r="S121" s="461">
        <v>1163.0892469999999</v>
      </c>
      <c r="T121" s="461"/>
      <c r="U121" s="461"/>
      <c r="V121" s="461"/>
      <c r="W121" s="461"/>
      <c r="X121" s="461"/>
      <c r="Y121" s="461"/>
      <c r="Z121" s="461"/>
      <c r="AA121" s="461"/>
    </row>
    <row r="122" spans="2:27">
      <c r="B122" s="1" t="str">
        <f t="shared" si="1"/>
        <v>Grp2:-1_2</v>
      </c>
      <c r="C122" s="456">
        <v>98447.983062813582</v>
      </c>
      <c r="D122" s="457">
        <v>410</v>
      </c>
      <c r="E122">
        <v>-1</v>
      </c>
      <c r="F122">
        <v>2</v>
      </c>
      <c r="G122" t="s">
        <v>391</v>
      </c>
      <c r="L122">
        <v>5</v>
      </c>
      <c r="M122" s="461">
        <v>253697.58840000001</v>
      </c>
      <c r="N122" s="461">
        <v>412897.41519999999</v>
      </c>
      <c r="O122" s="461">
        <v>125873.8031</v>
      </c>
      <c r="P122" s="461">
        <v>62193.22868</v>
      </c>
      <c r="Q122" s="461">
        <v>34825.129780000003</v>
      </c>
      <c r="R122" s="461">
        <v>43335.803610000003</v>
      </c>
      <c r="S122" s="461"/>
      <c r="T122" s="461"/>
      <c r="U122" s="461"/>
      <c r="V122" s="461"/>
      <c r="W122" s="461"/>
      <c r="X122" s="461"/>
      <c r="Y122" s="461"/>
      <c r="Z122" s="461"/>
      <c r="AA122" s="461"/>
    </row>
    <row r="123" spans="2:27">
      <c r="B123" s="1" t="str">
        <f t="shared" si="1"/>
        <v>Grp2:-1_3</v>
      </c>
      <c r="C123" s="456">
        <v>119463.48476439393</v>
      </c>
      <c r="D123" s="457">
        <v>457</v>
      </c>
      <c r="E123">
        <v>-1</v>
      </c>
      <c r="F123">
        <v>3</v>
      </c>
      <c r="G123" t="s">
        <v>391</v>
      </c>
      <c r="L123">
        <v>6</v>
      </c>
      <c r="M123" s="461">
        <v>214171.8339</v>
      </c>
      <c r="N123" s="461">
        <v>307036.41399999999</v>
      </c>
      <c r="O123" s="461">
        <v>135659.09659999999</v>
      </c>
      <c r="P123" s="461">
        <v>52468.730230000001</v>
      </c>
      <c r="Q123" s="461">
        <v>103728.6615</v>
      </c>
      <c r="R123" s="461"/>
      <c r="S123" s="461"/>
      <c r="T123" s="461"/>
      <c r="U123" s="461"/>
      <c r="V123" s="461"/>
      <c r="W123" s="461"/>
      <c r="X123" s="461"/>
      <c r="Y123" s="461"/>
      <c r="Z123" s="461"/>
      <c r="AA123" s="461"/>
    </row>
    <row r="124" spans="2:27">
      <c r="B124" s="1" t="str">
        <f t="shared" si="1"/>
        <v>Grp2:-1_4</v>
      </c>
      <c r="C124" s="456">
        <v>46986.192442056607</v>
      </c>
      <c r="D124" s="457">
        <v>182</v>
      </c>
      <c r="E124">
        <v>-1</v>
      </c>
      <c r="F124">
        <v>4</v>
      </c>
      <c r="G124" t="s">
        <v>391</v>
      </c>
      <c r="L124">
        <v>7</v>
      </c>
      <c r="M124" s="461">
        <v>170712.4093</v>
      </c>
      <c r="N124" s="461">
        <v>199506.97889999999</v>
      </c>
      <c r="O124" s="461">
        <v>144577.71049999999</v>
      </c>
      <c r="P124" s="461">
        <v>29690.7382</v>
      </c>
      <c r="Q124" s="461"/>
      <c r="R124" s="461"/>
      <c r="S124" s="461"/>
      <c r="T124" s="461"/>
      <c r="U124" s="461"/>
      <c r="V124" s="461"/>
      <c r="W124" s="461"/>
      <c r="X124" s="461"/>
      <c r="Y124" s="461"/>
      <c r="Z124" s="461"/>
      <c r="AA124" s="461"/>
    </row>
    <row r="125" spans="2:27">
      <c r="B125" s="1" t="str">
        <f t="shared" si="1"/>
        <v>Grp2:-1_5</v>
      </c>
      <c r="C125" s="456">
        <v>13341.531936418551</v>
      </c>
      <c r="D125" s="457">
        <v>51</v>
      </c>
      <c r="E125">
        <v>-1</v>
      </c>
      <c r="F125">
        <v>5</v>
      </c>
      <c r="G125" t="s">
        <v>391</v>
      </c>
      <c r="L125">
        <v>8</v>
      </c>
      <c r="M125" s="461">
        <v>47898.745459999998</v>
      </c>
      <c r="N125" s="461">
        <v>233156.28700000001</v>
      </c>
      <c r="O125" s="461">
        <v>97560.440640000001</v>
      </c>
      <c r="P125" s="461"/>
      <c r="Q125" s="461"/>
      <c r="R125" s="461"/>
      <c r="S125" s="461"/>
      <c r="T125" s="461"/>
      <c r="U125" s="461"/>
      <c r="V125" s="461"/>
      <c r="W125" s="461"/>
      <c r="X125" s="461"/>
      <c r="Y125" s="461"/>
      <c r="Z125" s="461"/>
      <c r="AA125" s="461"/>
    </row>
    <row r="126" spans="2:27">
      <c r="B126" s="1" t="str">
        <f t="shared" si="1"/>
        <v>Grp2:-1_6</v>
      </c>
      <c r="C126" s="456">
        <v>3137.1086608933683</v>
      </c>
      <c r="D126" s="457">
        <v>12</v>
      </c>
      <c r="E126">
        <v>-1</v>
      </c>
      <c r="F126">
        <v>6</v>
      </c>
      <c r="G126" t="s">
        <v>391</v>
      </c>
      <c r="L126">
        <v>9</v>
      </c>
      <c r="M126" s="461">
        <v>91160.919049999997</v>
      </c>
      <c r="N126" s="461">
        <v>169767.73149999999</v>
      </c>
      <c r="O126" s="461"/>
      <c r="P126" s="461"/>
      <c r="Q126" s="461"/>
      <c r="R126" s="461"/>
      <c r="S126" s="461"/>
      <c r="T126" s="461"/>
      <c r="U126" s="461"/>
      <c r="V126" s="461"/>
      <c r="W126" s="461"/>
      <c r="X126" s="461"/>
      <c r="Y126" s="461"/>
      <c r="Z126" s="461"/>
      <c r="AA126" s="461"/>
    </row>
    <row r="127" spans="2:27">
      <c r="B127" s="1" t="str">
        <f t="shared" si="1"/>
        <v>Grp2:-1_7</v>
      </c>
      <c r="C127" s="456">
        <v>36760.614391152973</v>
      </c>
      <c r="D127" s="457">
        <v>143</v>
      </c>
      <c r="E127">
        <v>-1</v>
      </c>
      <c r="F127">
        <v>7</v>
      </c>
      <c r="G127" t="s">
        <v>391</v>
      </c>
      <c r="L127">
        <v>10</v>
      </c>
      <c r="M127" s="461">
        <v>72671.41158</v>
      </c>
      <c r="N127" s="461"/>
      <c r="O127" s="461"/>
      <c r="P127" s="461"/>
      <c r="Q127" s="461"/>
      <c r="R127" s="461"/>
      <c r="S127" s="461"/>
      <c r="T127" s="461"/>
      <c r="U127" s="461"/>
      <c r="V127" s="461"/>
      <c r="W127" s="461"/>
      <c r="X127" s="461"/>
      <c r="Y127" s="461"/>
      <c r="Z127" s="461"/>
      <c r="AA127" s="461"/>
    </row>
    <row r="128" spans="2:27">
      <c r="B128" s="1" t="str">
        <f t="shared" si="1"/>
        <v>Grp2:-1_8</v>
      </c>
      <c r="C128" s="456">
        <v>2098.9794889519958</v>
      </c>
      <c r="D128" s="457">
        <v>7</v>
      </c>
      <c r="E128">
        <v>-1</v>
      </c>
      <c r="F128">
        <v>8</v>
      </c>
      <c r="G128" t="s">
        <v>391</v>
      </c>
      <c r="K128" s="1" t="s">
        <v>625</v>
      </c>
      <c r="L128" s="1"/>
      <c r="M128" s="463">
        <v>1561924.1652899999</v>
      </c>
      <c r="N128" s="463">
        <v>2649528.4063999997</v>
      </c>
      <c r="O128" s="463">
        <v>1127551.5622628136</v>
      </c>
      <c r="P128" s="463">
        <v>755172.47494439397</v>
      </c>
      <c r="Q128" s="463">
        <v>363324.2229420566</v>
      </c>
      <c r="R128" s="463">
        <v>158473.65642141856</v>
      </c>
      <c r="S128" s="463">
        <v>35041.866452893373</v>
      </c>
      <c r="T128" s="463">
        <v>139878.76120115299</v>
      </c>
      <c r="U128" s="463">
        <v>7877.5361909519961</v>
      </c>
      <c r="V128" s="463">
        <v>3335.2654697919279</v>
      </c>
      <c r="W128" s="463"/>
      <c r="X128" s="463"/>
      <c r="Y128" s="463"/>
      <c r="Z128" s="463"/>
      <c r="AA128" s="463"/>
    </row>
    <row r="129" spans="2:7">
      <c r="B129" s="1" t="str">
        <f>G129&amp;":"&amp;E129&amp;"_"&amp;F129</f>
        <v>Grp2:-1_9</v>
      </c>
      <c r="C129" s="456">
        <v>1205.3117197919278</v>
      </c>
      <c r="D129" s="457">
        <v>4</v>
      </c>
      <c r="E129">
        <v>-1</v>
      </c>
      <c r="F129">
        <v>9</v>
      </c>
      <c r="G129" t="s">
        <v>391</v>
      </c>
    </row>
    <row r="130" spans="2:7">
      <c r="B130" s="1" t="str">
        <f t="shared" ref="B130:B193" si="2">G130&amp;":"&amp;E130&amp;"_"&amp;F130</f>
        <v>A:2001_0</v>
      </c>
      <c r="C130" s="456">
        <v>29791</v>
      </c>
      <c r="D130" s="457">
        <v>100</v>
      </c>
      <c r="E130">
        <v>2001</v>
      </c>
      <c r="F130">
        <v>0</v>
      </c>
      <c r="G130" t="s">
        <v>609</v>
      </c>
    </row>
    <row r="131" spans="2:7">
      <c r="B131" s="1" t="str">
        <f t="shared" si="2"/>
        <v>A:2002_0</v>
      </c>
      <c r="C131" s="456">
        <v>28620</v>
      </c>
      <c r="D131" s="457">
        <v>110</v>
      </c>
      <c r="E131">
        <v>2002</v>
      </c>
      <c r="F131">
        <v>0</v>
      </c>
      <c r="G131" t="s">
        <v>609</v>
      </c>
    </row>
    <row r="132" spans="2:7">
      <c r="B132" s="1" t="str">
        <f t="shared" si="2"/>
        <v>A:2003_0</v>
      </c>
      <c r="C132" s="456">
        <v>27935</v>
      </c>
      <c r="D132" s="457">
        <v>90</v>
      </c>
      <c r="E132">
        <v>2003</v>
      </c>
      <c r="F132">
        <v>0</v>
      </c>
      <c r="G132" t="s">
        <v>609</v>
      </c>
    </row>
    <row r="133" spans="2:7">
      <c r="B133" s="1" t="str">
        <f t="shared" si="2"/>
        <v>A:2004_0</v>
      </c>
      <c r="C133" s="456">
        <v>37661</v>
      </c>
      <c r="D133" s="457">
        <v>85</v>
      </c>
      <c r="E133">
        <v>2004</v>
      </c>
      <c r="F133">
        <v>0</v>
      </c>
      <c r="G133" t="s">
        <v>609</v>
      </c>
    </row>
    <row r="134" spans="2:7">
      <c r="B134" s="1" t="str">
        <f t="shared" si="2"/>
        <v>A:2005_0</v>
      </c>
      <c r="C134" s="456">
        <v>19619</v>
      </c>
      <c r="D134" s="457">
        <v>115</v>
      </c>
      <c r="E134">
        <v>2005</v>
      </c>
      <c r="F134">
        <v>0</v>
      </c>
      <c r="G134" t="s">
        <v>609</v>
      </c>
    </row>
    <row r="135" spans="2:7">
      <c r="B135" s="1" t="str">
        <f t="shared" si="2"/>
        <v>A:2001_1</v>
      </c>
      <c r="C135" s="456">
        <v>22263</v>
      </c>
      <c r="D135" s="457">
        <v>85</v>
      </c>
      <c r="E135">
        <v>2001</v>
      </c>
      <c r="F135">
        <v>1</v>
      </c>
      <c r="G135" t="s">
        <v>609</v>
      </c>
    </row>
    <row r="136" spans="2:7">
      <c r="B136" s="1" t="str">
        <f t="shared" si="2"/>
        <v>A:2002_1</v>
      </c>
      <c r="C136" s="456">
        <v>2510</v>
      </c>
      <c r="D136" s="457">
        <v>90</v>
      </c>
      <c r="E136">
        <v>2002</v>
      </c>
      <c r="F136">
        <v>1</v>
      </c>
      <c r="G136" t="s">
        <v>609</v>
      </c>
    </row>
    <row r="137" spans="2:7">
      <c r="B137" s="1" t="str">
        <f t="shared" si="2"/>
        <v>A:2003_1</v>
      </c>
      <c r="C137" s="456">
        <v>12125</v>
      </c>
      <c r="D137" s="457">
        <v>87</v>
      </c>
      <c r="E137">
        <v>2003</v>
      </c>
      <c r="F137">
        <v>1</v>
      </c>
      <c r="G137" t="s">
        <v>609</v>
      </c>
    </row>
    <row r="138" spans="2:7">
      <c r="B138" s="1" t="str">
        <f t="shared" si="2"/>
        <v>A:2004_1</v>
      </c>
      <c r="C138" s="456">
        <v>10022</v>
      </c>
      <c r="D138" s="457">
        <v>75</v>
      </c>
      <c r="E138">
        <v>2004</v>
      </c>
      <c r="F138">
        <v>1</v>
      </c>
      <c r="G138" t="s">
        <v>609</v>
      </c>
    </row>
    <row r="139" spans="2:7">
      <c r="B139" s="1" t="str">
        <f t="shared" si="2"/>
        <v>A:2001_2</v>
      </c>
      <c r="C139" s="456">
        <v>2836</v>
      </c>
      <c r="D139" s="457">
        <v>60</v>
      </c>
      <c r="E139">
        <v>2001</v>
      </c>
      <c r="F139">
        <v>2</v>
      </c>
      <c r="G139" t="s">
        <v>609</v>
      </c>
    </row>
    <row r="140" spans="2:7">
      <c r="B140" s="1" t="str">
        <f t="shared" si="2"/>
        <v>A:2002_2</v>
      </c>
      <c r="C140" s="456">
        <v>17755</v>
      </c>
      <c r="D140" s="457">
        <v>55</v>
      </c>
      <c r="E140">
        <v>2002</v>
      </c>
      <c r="F140">
        <v>2</v>
      </c>
      <c r="G140" t="s">
        <v>609</v>
      </c>
    </row>
    <row r="141" spans="2:7">
      <c r="B141" s="1" t="str">
        <f t="shared" si="2"/>
        <v>A:2003_2</v>
      </c>
      <c r="C141" s="456">
        <v>9902</v>
      </c>
      <c r="D141" s="457">
        <v>65</v>
      </c>
      <c r="E141">
        <v>2003</v>
      </c>
      <c r="F141">
        <v>2</v>
      </c>
      <c r="G141" t="s">
        <v>609</v>
      </c>
    </row>
    <row r="142" spans="2:7">
      <c r="B142" s="1" t="str">
        <f t="shared" si="2"/>
        <v>A:2001_3</v>
      </c>
      <c r="C142" s="456">
        <v>377</v>
      </c>
      <c r="D142" s="457">
        <v>20</v>
      </c>
      <c r="E142">
        <v>2001</v>
      </c>
      <c r="F142">
        <v>3</v>
      </c>
      <c r="G142" t="s">
        <v>609</v>
      </c>
    </row>
    <row r="143" spans="2:7">
      <c r="B143" s="1" t="str">
        <f t="shared" si="2"/>
        <v>A:2002_3</v>
      </c>
      <c r="C143" s="456">
        <v>8256</v>
      </c>
      <c r="D143" s="457">
        <v>12</v>
      </c>
      <c r="E143">
        <v>2002</v>
      </c>
      <c r="F143">
        <v>3</v>
      </c>
      <c r="G143" t="s">
        <v>609</v>
      </c>
    </row>
    <row r="144" spans="2:7">
      <c r="B144" s="1" t="str">
        <f t="shared" si="2"/>
        <v>A:2001_4</v>
      </c>
      <c r="C144" s="456">
        <v>78</v>
      </c>
      <c r="D144" s="457">
        <v>2</v>
      </c>
      <c r="E144">
        <v>2001</v>
      </c>
      <c r="F144">
        <v>4</v>
      </c>
      <c r="G144" t="s">
        <v>609</v>
      </c>
    </row>
    <row r="145" spans="2:7">
      <c r="B145" s="1" t="str">
        <f t="shared" si="2"/>
        <v>B:2001_2001</v>
      </c>
      <c r="C145" s="456">
        <v>29791</v>
      </c>
      <c r="D145" s="457">
        <v>100</v>
      </c>
      <c r="E145">
        <v>2001</v>
      </c>
      <c r="F145">
        <v>2001</v>
      </c>
      <c r="G145" t="s">
        <v>610</v>
      </c>
    </row>
    <row r="146" spans="2:7">
      <c r="B146" s="1" t="str">
        <f t="shared" si="2"/>
        <v>B:2002_2001</v>
      </c>
      <c r="C146" s="456">
        <v>28620</v>
      </c>
      <c r="D146" s="457">
        <v>110</v>
      </c>
      <c r="E146">
        <v>2002</v>
      </c>
      <c r="F146">
        <v>2001</v>
      </c>
      <c r="G146" t="s">
        <v>610</v>
      </c>
    </row>
    <row r="147" spans="2:7">
      <c r="B147" s="1" t="str">
        <f t="shared" si="2"/>
        <v>B:2003_2001</v>
      </c>
      <c r="C147" s="456">
        <v>27935</v>
      </c>
      <c r="D147" s="457">
        <v>90</v>
      </c>
      <c r="E147">
        <v>2003</v>
      </c>
      <c r="F147">
        <v>2001</v>
      </c>
      <c r="G147" t="s">
        <v>610</v>
      </c>
    </row>
    <row r="148" spans="2:7">
      <c r="B148" s="1" t="str">
        <f t="shared" si="2"/>
        <v>B:2004_2001</v>
      </c>
      <c r="C148" s="456">
        <v>37661</v>
      </c>
      <c r="D148" s="457">
        <v>85</v>
      </c>
      <c r="E148">
        <v>2004</v>
      </c>
      <c r="F148">
        <v>2001</v>
      </c>
      <c r="G148" t="s">
        <v>610</v>
      </c>
    </row>
    <row r="149" spans="2:7">
      <c r="B149" s="1" t="str">
        <f t="shared" si="2"/>
        <v>B:2005_2001</v>
      </c>
      <c r="C149" s="456">
        <v>19619</v>
      </c>
      <c r="D149" s="457">
        <v>115</v>
      </c>
      <c r="E149">
        <v>2005</v>
      </c>
      <c r="F149">
        <v>2001</v>
      </c>
      <c r="G149" t="s">
        <v>610</v>
      </c>
    </row>
    <row r="150" spans="2:7">
      <c r="B150" s="1" t="str">
        <f t="shared" si="2"/>
        <v>B:2001_2002</v>
      </c>
      <c r="C150" s="456">
        <v>22263</v>
      </c>
      <c r="D150" s="457">
        <v>85</v>
      </c>
      <c r="E150">
        <v>2001</v>
      </c>
      <c r="F150">
        <v>2002</v>
      </c>
      <c r="G150" t="s">
        <v>610</v>
      </c>
    </row>
    <row r="151" spans="2:7">
      <c r="B151" s="1" t="str">
        <f t="shared" si="2"/>
        <v>B:2002_2002</v>
      </c>
      <c r="C151" s="456">
        <v>2510</v>
      </c>
      <c r="D151" s="457">
        <v>90</v>
      </c>
      <c r="E151">
        <v>2002</v>
      </c>
      <c r="F151">
        <v>2002</v>
      </c>
      <c r="G151" t="s">
        <v>610</v>
      </c>
    </row>
    <row r="152" spans="2:7">
      <c r="B152" s="1" t="str">
        <f t="shared" si="2"/>
        <v>B:2003_2002</v>
      </c>
      <c r="C152" s="456">
        <v>12125</v>
      </c>
      <c r="D152" s="457">
        <v>87</v>
      </c>
      <c r="E152">
        <v>2003</v>
      </c>
      <c r="F152">
        <v>2002</v>
      </c>
      <c r="G152" t="s">
        <v>610</v>
      </c>
    </row>
    <row r="153" spans="2:7">
      <c r="B153" s="1" t="str">
        <f t="shared" si="2"/>
        <v>B:2004_2002</v>
      </c>
      <c r="C153" s="456">
        <v>10022</v>
      </c>
      <c r="D153" s="457">
        <v>75</v>
      </c>
      <c r="E153">
        <v>2004</v>
      </c>
      <c r="F153">
        <v>2002</v>
      </c>
      <c r="G153" t="s">
        <v>610</v>
      </c>
    </row>
    <row r="154" spans="2:7">
      <c r="B154" s="1" t="str">
        <f t="shared" si="2"/>
        <v>B:2001_2003</v>
      </c>
      <c r="C154" s="456">
        <v>2836</v>
      </c>
      <c r="D154" s="457">
        <v>60</v>
      </c>
      <c r="E154">
        <v>2001</v>
      </c>
      <c r="F154">
        <v>2003</v>
      </c>
      <c r="G154" t="s">
        <v>610</v>
      </c>
    </row>
    <row r="155" spans="2:7">
      <c r="B155" s="1" t="str">
        <f t="shared" si="2"/>
        <v>B:2002_2003</v>
      </c>
      <c r="C155" s="456">
        <v>17755</v>
      </c>
      <c r="D155" s="457">
        <v>55</v>
      </c>
      <c r="E155">
        <v>2002</v>
      </c>
      <c r="F155">
        <v>2003</v>
      </c>
      <c r="G155" t="s">
        <v>610</v>
      </c>
    </row>
    <row r="156" spans="2:7">
      <c r="B156" s="1" t="str">
        <f t="shared" si="2"/>
        <v>B:2003_2003</v>
      </c>
      <c r="C156" s="456">
        <v>9902</v>
      </c>
      <c r="D156" s="457">
        <v>65</v>
      </c>
      <c r="E156">
        <v>2003</v>
      </c>
      <c r="F156">
        <v>2003</v>
      </c>
      <c r="G156" t="s">
        <v>610</v>
      </c>
    </row>
    <row r="157" spans="2:7">
      <c r="B157" s="1" t="str">
        <f t="shared" si="2"/>
        <v>B:2001_2004</v>
      </c>
      <c r="C157" s="456">
        <v>377</v>
      </c>
      <c r="D157" s="457">
        <v>20</v>
      </c>
      <c r="E157">
        <v>2001</v>
      </c>
      <c r="F157">
        <v>2004</v>
      </c>
      <c r="G157" t="s">
        <v>610</v>
      </c>
    </row>
    <row r="158" spans="2:7">
      <c r="B158" s="1" t="str">
        <f t="shared" si="2"/>
        <v>B:2002_2004</v>
      </c>
      <c r="C158" s="456">
        <v>8256</v>
      </c>
      <c r="D158" s="457">
        <v>12</v>
      </c>
      <c r="E158">
        <v>2002</v>
      </c>
      <c r="F158">
        <v>2004</v>
      </c>
      <c r="G158" t="s">
        <v>610</v>
      </c>
    </row>
    <row r="159" spans="2:7">
      <c r="B159" s="1" t="str">
        <f t="shared" si="2"/>
        <v>B:2001_2005</v>
      </c>
      <c r="C159" s="456">
        <v>78</v>
      </c>
      <c r="D159" s="457">
        <v>2</v>
      </c>
      <c r="E159">
        <v>2001</v>
      </c>
      <c r="F159">
        <v>2005</v>
      </c>
      <c r="G159" t="s">
        <v>610</v>
      </c>
    </row>
    <row r="160" spans="2:7">
      <c r="B160" s="1" t="str">
        <f t="shared" si="2"/>
        <v>C:2001_2001</v>
      </c>
      <c r="C160" s="456">
        <v>14895.5</v>
      </c>
      <c r="D160" s="457">
        <v>50</v>
      </c>
      <c r="E160">
        <v>2001</v>
      </c>
      <c r="F160">
        <v>2001</v>
      </c>
      <c r="G160" t="s">
        <v>611</v>
      </c>
    </row>
    <row r="161" spans="2:7">
      <c r="B161" s="1" t="str">
        <f t="shared" si="2"/>
        <v>C:2002_2001</v>
      </c>
      <c r="C161" s="456">
        <v>14310</v>
      </c>
      <c r="D161" s="457">
        <v>55</v>
      </c>
      <c r="E161">
        <v>2002</v>
      </c>
      <c r="F161">
        <v>2001</v>
      </c>
      <c r="G161" t="s">
        <v>611</v>
      </c>
    </row>
    <row r="162" spans="2:7">
      <c r="B162" s="1" t="str">
        <f t="shared" si="2"/>
        <v>C:2003_2001</v>
      </c>
      <c r="C162" s="456">
        <v>13967.5</v>
      </c>
      <c r="D162" s="457">
        <v>45</v>
      </c>
      <c r="E162">
        <v>2003</v>
      </c>
      <c r="F162">
        <v>2001</v>
      </c>
      <c r="G162" t="s">
        <v>611</v>
      </c>
    </row>
    <row r="163" spans="2:7">
      <c r="B163" s="1" t="str">
        <f t="shared" si="2"/>
        <v>C:2004_2001</v>
      </c>
      <c r="C163" s="456">
        <v>18830.5</v>
      </c>
      <c r="D163" s="457">
        <v>42.5</v>
      </c>
      <c r="E163">
        <v>2004</v>
      </c>
      <c r="F163">
        <v>2001</v>
      </c>
      <c r="G163" t="s">
        <v>611</v>
      </c>
    </row>
    <row r="164" spans="2:7">
      <c r="B164" s="1" t="str">
        <f t="shared" si="2"/>
        <v>C:2005_2001</v>
      </c>
      <c r="C164" s="456">
        <v>9809.5</v>
      </c>
      <c r="D164" s="457">
        <v>57.5</v>
      </c>
      <c r="E164">
        <v>2005</v>
      </c>
      <c r="F164">
        <v>2001</v>
      </c>
      <c r="G164" t="s">
        <v>611</v>
      </c>
    </row>
    <row r="165" spans="2:7">
      <c r="B165" s="1" t="str">
        <f t="shared" si="2"/>
        <v>C:2001_2002</v>
      </c>
      <c r="C165" s="456">
        <v>11131.5</v>
      </c>
      <c r="D165" s="457">
        <v>42.5</v>
      </c>
      <c r="E165">
        <v>2001</v>
      </c>
      <c r="F165">
        <v>2002</v>
      </c>
      <c r="G165" t="s">
        <v>611</v>
      </c>
    </row>
    <row r="166" spans="2:7">
      <c r="B166" s="1" t="str">
        <f t="shared" si="2"/>
        <v>C:2002_2002</v>
      </c>
      <c r="C166" s="456">
        <v>1255</v>
      </c>
      <c r="D166" s="457">
        <v>45</v>
      </c>
      <c r="E166">
        <v>2002</v>
      </c>
      <c r="F166">
        <v>2002</v>
      </c>
      <c r="G166" t="s">
        <v>611</v>
      </c>
    </row>
    <row r="167" spans="2:7">
      <c r="B167" s="1" t="str">
        <f t="shared" si="2"/>
        <v>C:2003_2002</v>
      </c>
      <c r="C167" s="456">
        <v>6062.5</v>
      </c>
      <c r="D167" s="457">
        <v>43.5</v>
      </c>
      <c r="E167">
        <v>2003</v>
      </c>
      <c r="F167">
        <v>2002</v>
      </c>
      <c r="G167" t="s">
        <v>611</v>
      </c>
    </row>
    <row r="168" spans="2:7">
      <c r="B168" s="1" t="str">
        <f t="shared" si="2"/>
        <v>C:2004_2002</v>
      </c>
      <c r="C168" s="456">
        <v>5011</v>
      </c>
      <c r="D168" s="457">
        <v>37.5</v>
      </c>
      <c r="E168">
        <v>2004</v>
      </c>
      <c r="F168">
        <v>2002</v>
      </c>
      <c r="G168" t="s">
        <v>611</v>
      </c>
    </row>
    <row r="169" spans="2:7">
      <c r="B169" s="1" t="str">
        <f t="shared" si="2"/>
        <v>C:2001_2003</v>
      </c>
      <c r="C169" s="456">
        <v>1418</v>
      </c>
      <c r="D169" s="457">
        <v>30</v>
      </c>
      <c r="E169">
        <v>2001</v>
      </c>
      <c r="F169">
        <v>2003</v>
      </c>
      <c r="G169" t="s">
        <v>611</v>
      </c>
    </row>
    <row r="170" spans="2:7">
      <c r="B170" s="1" t="str">
        <f t="shared" si="2"/>
        <v>C:2002_2003</v>
      </c>
      <c r="C170" s="456">
        <v>8877.5</v>
      </c>
      <c r="D170" s="457">
        <v>27.5</v>
      </c>
      <c r="E170">
        <v>2002</v>
      </c>
      <c r="F170">
        <v>2003</v>
      </c>
      <c r="G170" t="s">
        <v>611</v>
      </c>
    </row>
    <row r="171" spans="2:7">
      <c r="B171" s="1" t="str">
        <f t="shared" si="2"/>
        <v>C:2003_2003</v>
      </c>
      <c r="C171" s="456">
        <v>4951</v>
      </c>
      <c r="D171" s="457">
        <v>32.5</v>
      </c>
      <c r="E171">
        <v>2003</v>
      </c>
      <c r="F171">
        <v>2003</v>
      </c>
      <c r="G171" t="s">
        <v>611</v>
      </c>
    </row>
    <row r="172" spans="2:7">
      <c r="B172" s="1" t="str">
        <f t="shared" si="2"/>
        <v>C:2001_2004</v>
      </c>
      <c r="C172" s="456">
        <v>188.5</v>
      </c>
      <c r="D172" s="457">
        <v>10</v>
      </c>
      <c r="E172">
        <v>2001</v>
      </c>
      <c r="F172">
        <v>2004</v>
      </c>
      <c r="G172" t="s">
        <v>611</v>
      </c>
    </row>
    <row r="173" spans="2:7">
      <c r="B173" s="1" t="str">
        <f t="shared" si="2"/>
        <v>C:2002_2004</v>
      </c>
      <c r="C173" s="456">
        <v>4128</v>
      </c>
      <c r="D173" s="457">
        <v>6</v>
      </c>
      <c r="E173">
        <v>2002</v>
      </c>
      <c r="F173">
        <v>2004</v>
      </c>
      <c r="G173" t="s">
        <v>611</v>
      </c>
    </row>
    <row r="174" spans="2:7">
      <c r="B174" s="1" t="str">
        <f t="shared" si="2"/>
        <v>C:2001_2005</v>
      </c>
      <c r="C174" s="456">
        <v>39</v>
      </c>
      <c r="D174" s="457">
        <v>1</v>
      </c>
      <c r="E174">
        <v>2001</v>
      </c>
      <c r="F174">
        <v>2005</v>
      </c>
      <c r="G174" t="s">
        <v>611</v>
      </c>
    </row>
    <row r="175" spans="2:7">
      <c r="B175" s="1" t="str">
        <f t="shared" si="2"/>
        <v>C:2001_2001</v>
      </c>
      <c r="C175" s="456">
        <v>14895.5</v>
      </c>
      <c r="D175" s="457">
        <v>50</v>
      </c>
      <c r="E175">
        <v>2001</v>
      </c>
      <c r="F175">
        <v>2001</v>
      </c>
      <c r="G175" t="s">
        <v>611</v>
      </c>
    </row>
    <row r="176" spans="2:7">
      <c r="B176" s="1" t="str">
        <f t="shared" si="2"/>
        <v>C:2002_2001</v>
      </c>
      <c r="C176" s="456">
        <v>14310</v>
      </c>
      <c r="D176" s="457">
        <v>55</v>
      </c>
      <c r="E176">
        <v>2002</v>
      </c>
      <c r="F176">
        <v>2001</v>
      </c>
      <c r="G176" t="s">
        <v>611</v>
      </c>
    </row>
    <row r="177" spans="2:7">
      <c r="B177" s="1" t="str">
        <f t="shared" si="2"/>
        <v>C:2003_2001</v>
      </c>
      <c r="C177" s="456">
        <v>13967.5</v>
      </c>
      <c r="D177" s="457">
        <v>45</v>
      </c>
      <c r="E177">
        <v>2003</v>
      </c>
      <c r="F177">
        <v>2001</v>
      </c>
      <c r="G177" t="s">
        <v>611</v>
      </c>
    </row>
    <row r="178" spans="2:7">
      <c r="B178" s="1" t="str">
        <f t="shared" si="2"/>
        <v>C:2004_2001</v>
      </c>
      <c r="C178" s="456">
        <v>18830.5</v>
      </c>
      <c r="D178" s="457">
        <v>42.5</v>
      </c>
      <c r="E178">
        <v>2004</v>
      </c>
      <c r="F178">
        <v>2001</v>
      </c>
      <c r="G178" t="s">
        <v>611</v>
      </c>
    </row>
    <row r="179" spans="2:7">
      <c r="B179" s="1" t="str">
        <f t="shared" si="2"/>
        <v>C:2005_2001</v>
      </c>
      <c r="C179" s="456">
        <v>9809.5</v>
      </c>
      <c r="D179" s="457">
        <v>57.5</v>
      </c>
      <c r="E179">
        <v>2005</v>
      </c>
      <c r="F179">
        <v>2001</v>
      </c>
      <c r="G179" t="s">
        <v>611</v>
      </c>
    </row>
    <row r="180" spans="2:7">
      <c r="B180" s="1" t="str">
        <f t="shared" si="2"/>
        <v>C:2001_2002</v>
      </c>
      <c r="C180" s="456">
        <v>11131.5</v>
      </c>
      <c r="D180" s="457">
        <v>42.5</v>
      </c>
      <c r="E180">
        <v>2001</v>
      </c>
      <c r="F180">
        <v>2002</v>
      </c>
      <c r="G180" t="s">
        <v>611</v>
      </c>
    </row>
    <row r="181" spans="2:7">
      <c r="B181" s="1" t="str">
        <f t="shared" si="2"/>
        <v>C:2002_2002</v>
      </c>
      <c r="C181" s="456">
        <v>1255</v>
      </c>
      <c r="D181" s="457">
        <v>45</v>
      </c>
      <c r="E181">
        <v>2002</v>
      </c>
      <c r="F181">
        <v>2002</v>
      </c>
      <c r="G181" t="s">
        <v>611</v>
      </c>
    </row>
    <row r="182" spans="2:7">
      <c r="B182" s="1" t="str">
        <f t="shared" si="2"/>
        <v>C:2003_2002</v>
      </c>
      <c r="C182" s="456">
        <v>6062.5</v>
      </c>
      <c r="D182" s="457">
        <v>43.5</v>
      </c>
      <c r="E182">
        <v>2003</v>
      </c>
      <c r="F182">
        <v>2002</v>
      </c>
      <c r="G182" t="s">
        <v>611</v>
      </c>
    </row>
    <row r="183" spans="2:7">
      <c r="B183" s="1" t="str">
        <f t="shared" si="2"/>
        <v>C:2004_2002</v>
      </c>
      <c r="C183" s="456">
        <v>5011</v>
      </c>
      <c r="D183" s="457">
        <v>37.5</v>
      </c>
      <c r="E183">
        <v>2004</v>
      </c>
      <c r="F183">
        <v>2002</v>
      </c>
      <c r="G183" t="s">
        <v>611</v>
      </c>
    </row>
    <row r="184" spans="2:7">
      <c r="B184" s="1" t="str">
        <f t="shared" si="2"/>
        <v>C:2001_2003</v>
      </c>
      <c r="C184" s="456">
        <v>1418</v>
      </c>
      <c r="D184" s="457">
        <v>30</v>
      </c>
      <c r="E184">
        <v>2001</v>
      </c>
      <c r="F184">
        <v>2003</v>
      </c>
      <c r="G184" t="s">
        <v>611</v>
      </c>
    </row>
    <row r="185" spans="2:7">
      <c r="B185" s="1" t="str">
        <f t="shared" si="2"/>
        <v>C:2002_2003</v>
      </c>
      <c r="C185" s="456">
        <v>8877.5</v>
      </c>
      <c r="D185" s="457">
        <v>27.5</v>
      </c>
      <c r="E185">
        <v>2002</v>
      </c>
      <c r="F185">
        <v>2003</v>
      </c>
      <c r="G185" t="s">
        <v>611</v>
      </c>
    </row>
    <row r="186" spans="2:7">
      <c r="B186" s="1" t="str">
        <f t="shared" si="2"/>
        <v>C:2003_2003</v>
      </c>
      <c r="C186" s="456">
        <v>4951</v>
      </c>
      <c r="D186" s="457">
        <v>32.5</v>
      </c>
      <c r="E186">
        <v>2003</v>
      </c>
      <c r="F186">
        <v>2003</v>
      </c>
      <c r="G186" t="s">
        <v>611</v>
      </c>
    </row>
    <row r="187" spans="2:7">
      <c r="B187" s="1" t="str">
        <f t="shared" si="2"/>
        <v>C:2001_2004</v>
      </c>
      <c r="C187" s="456">
        <v>188.5</v>
      </c>
      <c r="D187" s="457">
        <v>10</v>
      </c>
      <c r="E187">
        <v>2001</v>
      </c>
      <c r="F187">
        <v>2004</v>
      </c>
      <c r="G187" t="s">
        <v>611</v>
      </c>
    </row>
    <row r="188" spans="2:7">
      <c r="B188" s="1" t="str">
        <f t="shared" si="2"/>
        <v>C:2002_2004</v>
      </c>
      <c r="C188" s="456">
        <v>4128</v>
      </c>
      <c r="D188" s="457">
        <v>6</v>
      </c>
      <c r="E188">
        <v>2002</v>
      </c>
      <c r="F188">
        <v>2004</v>
      </c>
      <c r="G188" t="s">
        <v>611</v>
      </c>
    </row>
    <row r="189" spans="2:7">
      <c r="B189" s="1" t="str">
        <f t="shared" si="2"/>
        <v>C:2001_2005</v>
      </c>
      <c r="C189" s="456">
        <v>39</v>
      </c>
      <c r="D189" s="457">
        <v>1</v>
      </c>
      <c r="E189">
        <v>2001</v>
      </c>
      <c r="F189">
        <v>2005</v>
      </c>
      <c r="G189" t="s">
        <v>611</v>
      </c>
    </row>
    <row r="190" spans="2:7">
      <c r="B190" s="1" t="str">
        <f t="shared" si="2"/>
        <v>Big_AY:1_0</v>
      </c>
      <c r="C190" s="456">
        <v>228422.32269999999</v>
      </c>
      <c r="D190" s="457">
        <v>910</v>
      </c>
      <c r="E190">
        <v>1</v>
      </c>
      <c r="F190">
        <v>0</v>
      </c>
      <c r="G190" t="s">
        <v>449</v>
      </c>
    </row>
    <row r="191" spans="2:7">
      <c r="B191" s="1" t="str">
        <f t="shared" si="2"/>
        <v>Big_AY:2_0</v>
      </c>
      <c r="C191" s="456">
        <v>170395.93770000001</v>
      </c>
      <c r="D191" s="457">
        <v>676</v>
      </c>
      <c r="E191">
        <v>2</v>
      </c>
      <c r="F191">
        <v>0</v>
      </c>
      <c r="G191" t="s">
        <v>449</v>
      </c>
    </row>
    <row r="192" spans="2:7">
      <c r="B192" s="1" t="str">
        <f t="shared" si="2"/>
        <v>Big_AY:3_0</v>
      </c>
      <c r="C192" s="456">
        <v>181468.1073</v>
      </c>
      <c r="D192" s="457">
        <v>717</v>
      </c>
      <c r="E192">
        <v>3</v>
      </c>
      <c r="F192">
        <v>0</v>
      </c>
      <c r="G192" t="s">
        <v>449</v>
      </c>
    </row>
    <row r="193" spans="2:7">
      <c r="B193" s="1" t="str">
        <f t="shared" si="2"/>
        <v>Big_AY:4_0</v>
      </c>
      <c r="C193" s="456">
        <v>131324.88990000001</v>
      </c>
      <c r="D193" s="457">
        <v>517</v>
      </c>
      <c r="E193">
        <v>4</v>
      </c>
      <c r="F193">
        <v>0</v>
      </c>
      <c r="G193" t="s">
        <v>449</v>
      </c>
    </row>
    <row r="194" spans="2:7">
      <c r="B194" s="1" t="str">
        <f t="shared" ref="B194:B257" si="3">G194&amp;":"&amp;E194&amp;"_"&amp;F194</f>
        <v>Big_AY:5_0</v>
      </c>
      <c r="C194" s="456">
        <v>253697.58840000001</v>
      </c>
      <c r="D194" s="457">
        <v>994</v>
      </c>
      <c r="E194">
        <v>5</v>
      </c>
      <c r="F194">
        <v>0</v>
      </c>
      <c r="G194" t="s">
        <v>449</v>
      </c>
    </row>
    <row r="195" spans="2:7">
      <c r="B195" s="1" t="str">
        <f t="shared" si="3"/>
        <v>Big_AY:6_0</v>
      </c>
      <c r="C195" s="456">
        <v>214171.8339</v>
      </c>
      <c r="D195" s="457">
        <v>836</v>
      </c>
      <c r="E195">
        <v>6</v>
      </c>
      <c r="F195">
        <v>0</v>
      </c>
      <c r="G195" t="s">
        <v>449</v>
      </c>
    </row>
    <row r="196" spans="2:7">
      <c r="B196" s="1" t="str">
        <f t="shared" si="3"/>
        <v>Big_AY:7_0</v>
      </c>
      <c r="C196" s="456">
        <v>170712.4093</v>
      </c>
      <c r="D196" s="457">
        <v>664</v>
      </c>
      <c r="E196">
        <v>7</v>
      </c>
      <c r="F196">
        <v>0</v>
      </c>
      <c r="G196" t="s">
        <v>449</v>
      </c>
    </row>
    <row r="197" spans="2:7">
      <c r="B197" s="1" t="str">
        <f t="shared" si="3"/>
        <v>Big_AY:8_0</v>
      </c>
      <c r="C197" s="456">
        <v>47898.745459999998</v>
      </c>
      <c r="D197" s="457">
        <v>185</v>
      </c>
      <c r="E197">
        <v>8</v>
      </c>
      <c r="F197">
        <v>0</v>
      </c>
      <c r="G197" t="s">
        <v>449</v>
      </c>
    </row>
    <row r="198" spans="2:7">
      <c r="B198" s="1" t="str">
        <f t="shared" si="3"/>
        <v>Big_AY:9_0</v>
      </c>
      <c r="C198" s="456">
        <v>91160.919049999997</v>
      </c>
      <c r="D198" s="457">
        <v>351</v>
      </c>
      <c r="E198">
        <v>9</v>
      </c>
      <c r="F198">
        <v>0</v>
      </c>
      <c r="G198" t="s">
        <v>449</v>
      </c>
    </row>
    <row r="199" spans="2:7">
      <c r="B199" s="1" t="str">
        <f t="shared" si="3"/>
        <v>Big_AY:10_0</v>
      </c>
      <c r="C199" s="456">
        <v>72671.41158</v>
      </c>
      <c r="D199" s="457">
        <v>279</v>
      </c>
      <c r="E199">
        <v>10</v>
      </c>
      <c r="F199">
        <v>0</v>
      </c>
      <c r="G199" t="s">
        <v>449</v>
      </c>
    </row>
    <row r="200" spans="2:7">
      <c r="B200" s="1" t="str">
        <f t="shared" si="3"/>
        <v>Big_AY:1_1</v>
      </c>
      <c r="C200" s="456">
        <v>231710.45250000001</v>
      </c>
      <c r="D200" s="457">
        <v>919</v>
      </c>
      <c r="E200">
        <v>1</v>
      </c>
      <c r="F200">
        <v>1</v>
      </c>
      <c r="G200" t="s">
        <v>449</v>
      </c>
    </row>
    <row r="201" spans="2:7">
      <c r="B201" s="1" t="str">
        <f t="shared" si="3"/>
        <v>Big_AY:2_1</v>
      </c>
      <c r="C201" s="456">
        <v>239065.95619999999</v>
      </c>
      <c r="D201" s="457">
        <v>944</v>
      </c>
      <c r="E201">
        <v>2</v>
      </c>
      <c r="F201">
        <v>1</v>
      </c>
      <c r="G201" t="s">
        <v>449</v>
      </c>
    </row>
    <row r="202" spans="2:7">
      <c r="B202" s="1" t="str">
        <f t="shared" si="3"/>
        <v>Big_AY:3_1</v>
      </c>
      <c r="C202" s="456">
        <v>278172.43359999999</v>
      </c>
      <c r="D202" s="457">
        <v>1095</v>
      </c>
      <c r="E202">
        <v>3</v>
      </c>
      <c r="F202">
        <v>1</v>
      </c>
      <c r="G202" t="s">
        <v>449</v>
      </c>
    </row>
    <row r="203" spans="2:7">
      <c r="B203" s="1" t="str">
        <f t="shared" si="3"/>
        <v>Big_AY:4_1</v>
      </c>
      <c r="C203" s="456">
        <v>331214.73749999999</v>
      </c>
      <c r="D203" s="457">
        <v>1298</v>
      </c>
      <c r="E203">
        <v>4</v>
      </c>
      <c r="F203">
        <v>1</v>
      </c>
      <c r="G203" t="s">
        <v>449</v>
      </c>
    </row>
    <row r="204" spans="2:7">
      <c r="B204" s="1" t="str">
        <f t="shared" si="3"/>
        <v>Big_AY:5_1</v>
      </c>
      <c r="C204" s="456">
        <v>412897.41519999999</v>
      </c>
      <c r="D204" s="457">
        <v>1612</v>
      </c>
      <c r="E204">
        <v>5</v>
      </c>
      <c r="F204">
        <v>1</v>
      </c>
      <c r="G204" t="s">
        <v>449</v>
      </c>
    </row>
    <row r="205" spans="2:7">
      <c r="B205" s="1" t="str">
        <f t="shared" si="3"/>
        <v>Big_AY:6_1</v>
      </c>
      <c r="C205" s="456">
        <v>307036.41399999999</v>
      </c>
      <c r="D205" s="457">
        <v>1194</v>
      </c>
      <c r="E205">
        <v>6</v>
      </c>
      <c r="F205">
        <v>1</v>
      </c>
      <c r="G205" t="s">
        <v>449</v>
      </c>
    </row>
    <row r="206" spans="2:7">
      <c r="B206" s="1" t="str">
        <f t="shared" si="3"/>
        <v>Big_AY:7_1</v>
      </c>
      <c r="C206" s="456">
        <v>199506.97889999999</v>
      </c>
      <c r="D206" s="457">
        <v>773</v>
      </c>
      <c r="E206">
        <v>7</v>
      </c>
      <c r="F206">
        <v>1</v>
      </c>
      <c r="G206" t="s">
        <v>449</v>
      </c>
    </row>
    <row r="207" spans="2:7">
      <c r="B207" s="1" t="str">
        <f t="shared" si="3"/>
        <v>Big_AY:8_1</v>
      </c>
      <c r="C207" s="456">
        <v>233156.28700000001</v>
      </c>
      <c r="D207" s="457">
        <v>900</v>
      </c>
      <c r="E207">
        <v>8</v>
      </c>
      <c r="F207">
        <v>1</v>
      </c>
      <c r="G207" t="s">
        <v>449</v>
      </c>
    </row>
    <row r="208" spans="2:7">
      <c r="B208" s="1" t="str">
        <f t="shared" si="3"/>
        <v>Big_AY:9_1</v>
      </c>
      <c r="C208" s="456">
        <v>169767.73149999999</v>
      </c>
      <c r="D208" s="457">
        <v>652</v>
      </c>
      <c r="E208">
        <v>9</v>
      </c>
      <c r="F208">
        <v>1</v>
      </c>
      <c r="G208" t="s">
        <v>449</v>
      </c>
    </row>
    <row r="209" spans="2:7">
      <c r="B209" s="1" t="str">
        <f t="shared" si="3"/>
        <v>Big_AY:1_2</v>
      </c>
      <c r="C209" s="456">
        <v>94454.596560000005</v>
      </c>
      <c r="D209" s="457">
        <v>373</v>
      </c>
      <c r="E209">
        <v>1</v>
      </c>
      <c r="F209">
        <v>2</v>
      </c>
      <c r="G209" t="s">
        <v>449</v>
      </c>
    </row>
    <row r="210" spans="2:7">
      <c r="B210" s="1" t="str">
        <f t="shared" si="3"/>
        <v>Big_AY:2_2</v>
      </c>
      <c r="C210" s="456">
        <v>120989.2439</v>
      </c>
      <c r="D210" s="457">
        <v>476</v>
      </c>
      <c r="E210">
        <v>2</v>
      </c>
      <c r="F210">
        <v>2</v>
      </c>
      <c r="G210" t="s">
        <v>449</v>
      </c>
    </row>
    <row r="211" spans="2:7">
      <c r="B211" s="1" t="str">
        <f t="shared" si="3"/>
        <v>Big_AY:3_2</v>
      </c>
      <c r="C211" s="456">
        <v>137434.98989999999</v>
      </c>
      <c r="D211" s="457">
        <v>538</v>
      </c>
      <c r="E211">
        <v>3</v>
      </c>
      <c r="F211">
        <v>2</v>
      </c>
      <c r="G211" t="s">
        <v>449</v>
      </c>
    </row>
    <row r="212" spans="2:7">
      <c r="B212" s="1" t="str">
        <f t="shared" si="3"/>
        <v>Big_AY:4_2</v>
      </c>
      <c r="C212" s="456">
        <v>74553.698000000004</v>
      </c>
      <c r="D212" s="457">
        <v>291</v>
      </c>
      <c r="E212">
        <v>4</v>
      </c>
      <c r="F212">
        <v>2</v>
      </c>
      <c r="G212" t="s">
        <v>449</v>
      </c>
    </row>
    <row r="213" spans="2:7">
      <c r="B213" s="1" t="str">
        <f t="shared" si="3"/>
        <v>Big_AY:5_2</v>
      </c>
      <c r="C213" s="456">
        <v>125873.8031</v>
      </c>
      <c r="D213" s="457">
        <v>489</v>
      </c>
      <c r="E213">
        <v>5</v>
      </c>
      <c r="F213">
        <v>2</v>
      </c>
      <c r="G213" t="s">
        <v>449</v>
      </c>
    </row>
    <row r="214" spans="2:7">
      <c r="B214" s="1" t="str">
        <f t="shared" si="3"/>
        <v>Big_AY:6_2</v>
      </c>
      <c r="C214" s="456">
        <v>135659.09659999999</v>
      </c>
      <c r="D214" s="457">
        <v>525</v>
      </c>
      <c r="E214">
        <v>6</v>
      </c>
      <c r="F214">
        <v>2</v>
      </c>
      <c r="G214" t="s">
        <v>449</v>
      </c>
    </row>
    <row r="215" spans="2:7">
      <c r="B215" s="1" t="str">
        <f t="shared" si="3"/>
        <v>Big_AY:7_2</v>
      </c>
      <c r="C215" s="456">
        <v>144577.71049999999</v>
      </c>
      <c r="D215" s="457">
        <v>558</v>
      </c>
      <c r="E215">
        <v>7</v>
      </c>
      <c r="F215">
        <v>2</v>
      </c>
      <c r="G215" t="s">
        <v>449</v>
      </c>
    </row>
    <row r="216" spans="2:7">
      <c r="B216" s="1" t="str">
        <f t="shared" si="3"/>
        <v>Big_AY:8_2</v>
      </c>
      <c r="C216" s="456">
        <v>97560.440640000001</v>
      </c>
      <c r="D216" s="457">
        <v>375</v>
      </c>
      <c r="E216">
        <v>8</v>
      </c>
      <c r="F216">
        <v>2</v>
      </c>
      <c r="G216" t="s">
        <v>449</v>
      </c>
    </row>
    <row r="217" spans="2:7">
      <c r="B217" s="1" t="str">
        <f t="shared" si="3"/>
        <v>Big_AY:1_3</v>
      </c>
      <c r="C217" s="456">
        <v>109542.39260000001</v>
      </c>
      <c r="D217" s="457">
        <v>431</v>
      </c>
      <c r="E217">
        <v>1</v>
      </c>
      <c r="F217">
        <v>3</v>
      </c>
      <c r="G217" t="s">
        <v>449</v>
      </c>
    </row>
    <row r="218" spans="2:7">
      <c r="B218" s="1" t="str">
        <f t="shared" si="3"/>
        <v>Big_AY:2_3</v>
      </c>
      <c r="C218" s="456">
        <v>25060.59417</v>
      </c>
      <c r="D218" s="457">
        <v>98</v>
      </c>
      <c r="E218">
        <v>2</v>
      </c>
      <c r="F218">
        <v>3</v>
      </c>
      <c r="G218" t="s">
        <v>449</v>
      </c>
    </row>
    <row r="219" spans="2:7">
      <c r="B219" s="1" t="str">
        <f t="shared" si="3"/>
        <v>Big_AY:3_3</v>
      </c>
      <c r="C219" s="456">
        <v>94610.034700000004</v>
      </c>
      <c r="D219" s="457">
        <v>369</v>
      </c>
      <c r="E219">
        <v>3</v>
      </c>
      <c r="F219">
        <v>3</v>
      </c>
      <c r="G219" t="s">
        <v>449</v>
      </c>
    </row>
    <row r="220" spans="2:7">
      <c r="B220" s="1" t="str">
        <f t="shared" si="3"/>
        <v>Big_AY:4_3</v>
      </c>
      <c r="C220" s="456">
        <v>143143.27160000001</v>
      </c>
      <c r="D220" s="457">
        <v>556</v>
      </c>
      <c r="E220">
        <v>4</v>
      </c>
      <c r="F220">
        <v>3</v>
      </c>
      <c r="G220" t="s">
        <v>449</v>
      </c>
    </row>
    <row r="221" spans="2:7">
      <c r="B221" s="1" t="str">
        <f t="shared" si="3"/>
        <v>Big_AY:5_3</v>
      </c>
      <c r="C221" s="456">
        <v>62193.22868</v>
      </c>
      <c r="D221" s="457">
        <v>241</v>
      </c>
      <c r="E221">
        <v>5</v>
      </c>
      <c r="F221">
        <v>3</v>
      </c>
      <c r="G221" t="s">
        <v>449</v>
      </c>
    </row>
    <row r="222" spans="2:7">
      <c r="B222" s="1" t="str">
        <f t="shared" si="3"/>
        <v>Big_AY:6_3</v>
      </c>
      <c r="C222" s="456">
        <v>52468.730230000001</v>
      </c>
      <c r="D222" s="457">
        <v>202</v>
      </c>
      <c r="E222">
        <v>6</v>
      </c>
      <c r="F222">
        <v>3</v>
      </c>
      <c r="G222" t="s">
        <v>449</v>
      </c>
    </row>
    <row r="223" spans="2:7">
      <c r="B223" s="1" t="str">
        <f t="shared" si="3"/>
        <v>Big_AY:7_3</v>
      </c>
      <c r="C223" s="456">
        <v>29690.7382</v>
      </c>
      <c r="D223" s="457">
        <v>114</v>
      </c>
      <c r="E223">
        <v>7</v>
      </c>
      <c r="F223">
        <v>3</v>
      </c>
      <c r="G223" t="s">
        <v>449</v>
      </c>
    </row>
    <row r="224" spans="2:7">
      <c r="B224" s="1" t="str">
        <f t="shared" si="3"/>
        <v>Big_AY:1_4</v>
      </c>
      <c r="C224" s="456">
        <v>45042.308210000003</v>
      </c>
      <c r="D224" s="457">
        <v>176</v>
      </c>
      <c r="E224">
        <v>1</v>
      </c>
      <c r="F224">
        <v>4</v>
      </c>
      <c r="G224" t="s">
        <v>449</v>
      </c>
    </row>
    <row r="225" spans="2:7">
      <c r="B225" s="1" t="str">
        <f t="shared" si="3"/>
        <v>Big_AY:2_4</v>
      </c>
      <c r="C225" s="456">
        <v>44706.88336</v>
      </c>
      <c r="D225" s="457">
        <v>174</v>
      </c>
      <c r="E225">
        <v>2</v>
      </c>
      <c r="F225">
        <v>4</v>
      </c>
      <c r="G225" t="s">
        <v>449</v>
      </c>
    </row>
    <row r="226" spans="2:7">
      <c r="B226" s="1" t="str">
        <f t="shared" si="3"/>
        <v>Big_AY:3_4</v>
      </c>
      <c r="C226" s="456">
        <v>18156.78212</v>
      </c>
      <c r="D226" s="457">
        <v>70</v>
      </c>
      <c r="E226">
        <v>3</v>
      </c>
      <c r="F226">
        <v>4</v>
      </c>
      <c r="G226" t="s">
        <v>449</v>
      </c>
    </row>
    <row r="227" spans="2:7">
      <c r="B227" s="1" t="str">
        <f t="shared" si="3"/>
        <v>Big_AY:4_4</v>
      </c>
      <c r="C227" s="456">
        <v>22878.265530000001</v>
      </c>
      <c r="D227" s="457">
        <v>88</v>
      </c>
      <c r="E227">
        <v>4</v>
      </c>
      <c r="F227">
        <v>4</v>
      </c>
      <c r="G227" t="s">
        <v>449</v>
      </c>
    </row>
    <row r="228" spans="2:7">
      <c r="B228" s="1" t="str">
        <f t="shared" si="3"/>
        <v>Big_AY:5_4</v>
      </c>
      <c r="C228" s="456">
        <v>34825.129780000003</v>
      </c>
      <c r="D228" s="457">
        <v>134</v>
      </c>
      <c r="E228">
        <v>5</v>
      </c>
      <c r="F228">
        <v>4</v>
      </c>
      <c r="G228" t="s">
        <v>449</v>
      </c>
    </row>
    <row r="229" spans="2:7">
      <c r="B229" s="1" t="str">
        <f t="shared" si="3"/>
        <v>Big_AY:6_4</v>
      </c>
      <c r="C229" s="456">
        <v>103728.6615</v>
      </c>
      <c r="D229" s="457">
        <v>398</v>
      </c>
      <c r="E229">
        <v>6</v>
      </c>
      <c r="F229">
        <v>4</v>
      </c>
      <c r="G229" t="s">
        <v>449</v>
      </c>
    </row>
    <row r="230" spans="2:7">
      <c r="B230" s="1" t="str">
        <f t="shared" si="3"/>
        <v>Big_AY:1_5</v>
      </c>
      <c r="C230" s="456">
        <v>12513.412469999999</v>
      </c>
      <c r="D230" s="457">
        <v>48</v>
      </c>
      <c r="E230">
        <v>1</v>
      </c>
      <c r="F230">
        <v>5</v>
      </c>
      <c r="G230" t="s">
        <v>449</v>
      </c>
    </row>
    <row r="231" spans="2:7">
      <c r="B231" s="1" t="str">
        <f t="shared" si="3"/>
        <v>Big_AY:2_5</v>
      </c>
      <c r="C231" s="456">
        <v>3319.1291249999999</v>
      </c>
      <c r="D231" s="457">
        <v>12</v>
      </c>
      <c r="E231">
        <v>2</v>
      </c>
      <c r="F231">
        <v>5</v>
      </c>
      <c r="G231" t="s">
        <v>449</v>
      </c>
    </row>
    <row r="232" spans="2:7">
      <c r="B232" s="1" t="str">
        <f t="shared" si="3"/>
        <v>Big_AY:3_5</v>
      </c>
      <c r="C232" s="456">
        <v>58412.223899999997</v>
      </c>
      <c r="D232" s="457">
        <v>226</v>
      </c>
      <c r="E232">
        <v>3</v>
      </c>
      <c r="F232">
        <v>5</v>
      </c>
      <c r="G232" t="s">
        <v>449</v>
      </c>
    </row>
    <row r="233" spans="2:7">
      <c r="B233" s="1" t="str">
        <f t="shared" si="3"/>
        <v>Big_AY:4_5</v>
      </c>
      <c r="C233" s="456">
        <v>14551.55538</v>
      </c>
      <c r="D233" s="457">
        <v>56</v>
      </c>
      <c r="E233">
        <v>4</v>
      </c>
      <c r="F233">
        <v>5</v>
      </c>
      <c r="G233" t="s">
        <v>449</v>
      </c>
    </row>
    <row r="234" spans="2:7">
      <c r="B234" s="1" t="str">
        <f t="shared" si="3"/>
        <v>Big_AY:5_5</v>
      </c>
      <c r="C234" s="456">
        <v>43335.803610000003</v>
      </c>
      <c r="D234" s="457">
        <v>166</v>
      </c>
      <c r="E234">
        <v>5</v>
      </c>
      <c r="F234">
        <v>5</v>
      </c>
      <c r="G234" t="s">
        <v>449</v>
      </c>
    </row>
    <row r="235" spans="2:7">
      <c r="B235" s="1" t="str">
        <f t="shared" si="3"/>
        <v>Big_AY:1_6</v>
      </c>
      <c r="C235" s="456">
        <v>3022.3784070000002</v>
      </c>
      <c r="D235" s="457">
        <v>11</v>
      </c>
      <c r="E235">
        <v>1</v>
      </c>
      <c r="F235">
        <v>6</v>
      </c>
      <c r="G235" t="s">
        <v>449</v>
      </c>
    </row>
    <row r="236" spans="2:7">
      <c r="B236" s="1" t="str">
        <f t="shared" si="3"/>
        <v>Big_AY:2_6</v>
      </c>
      <c r="C236" s="456">
        <v>8714.4361480000007</v>
      </c>
      <c r="D236" s="457">
        <v>33</v>
      </c>
      <c r="E236">
        <v>2</v>
      </c>
      <c r="F236">
        <v>6</v>
      </c>
      <c r="G236" t="s">
        <v>449</v>
      </c>
    </row>
    <row r="237" spans="2:7">
      <c r="B237" s="1" t="str">
        <f t="shared" si="3"/>
        <v>Big_AY:3_6</v>
      </c>
      <c r="C237" s="456">
        <v>16004.85399</v>
      </c>
      <c r="D237" s="457">
        <v>61</v>
      </c>
      <c r="E237">
        <v>3</v>
      </c>
      <c r="F237">
        <v>6</v>
      </c>
      <c r="G237" t="s">
        <v>449</v>
      </c>
    </row>
    <row r="238" spans="2:7">
      <c r="B238" s="1" t="str">
        <f t="shared" si="3"/>
        <v>Big_AY:4_6</v>
      </c>
      <c r="C238" s="456">
        <v>1163.0892469999999</v>
      </c>
      <c r="D238" s="457">
        <v>4</v>
      </c>
      <c r="E238">
        <v>4</v>
      </c>
      <c r="F238">
        <v>6</v>
      </c>
      <c r="G238" t="s">
        <v>449</v>
      </c>
    </row>
    <row r="239" spans="2:7">
      <c r="B239" s="1" t="str">
        <f t="shared" si="3"/>
        <v>Big_AY:1_7</v>
      </c>
      <c r="C239" s="456">
        <v>33862.694949999997</v>
      </c>
      <c r="D239" s="457">
        <v>131</v>
      </c>
      <c r="E239">
        <v>1</v>
      </c>
      <c r="F239">
        <v>7</v>
      </c>
      <c r="G239" t="s">
        <v>449</v>
      </c>
    </row>
    <row r="240" spans="2:7">
      <c r="B240" s="1" t="str">
        <f t="shared" si="3"/>
        <v>Big_AY:2_7</v>
      </c>
      <c r="C240" s="456">
        <v>18938.86347</v>
      </c>
      <c r="D240" s="457">
        <v>73</v>
      </c>
      <c r="E240">
        <v>2</v>
      </c>
      <c r="F240">
        <v>7</v>
      </c>
      <c r="G240" t="s">
        <v>449</v>
      </c>
    </row>
    <row r="241" spans="2:7">
      <c r="B241" s="1" t="str">
        <f t="shared" si="3"/>
        <v>Big_AY:3_7</v>
      </c>
      <c r="C241" s="456">
        <v>13316.588390000001</v>
      </c>
      <c r="D241" s="457">
        <v>51</v>
      </c>
      <c r="E241">
        <v>3</v>
      </c>
      <c r="F241">
        <v>7</v>
      </c>
      <c r="G241" t="s">
        <v>449</v>
      </c>
    </row>
    <row r="242" spans="2:7">
      <c r="B242" s="1" t="str">
        <f t="shared" si="3"/>
        <v>Big_AY:1_8</v>
      </c>
      <c r="C242" s="456">
        <v>2006.156835</v>
      </c>
      <c r="D242" s="457">
        <v>7</v>
      </c>
      <c r="E242">
        <v>1</v>
      </c>
      <c r="F242">
        <v>8</v>
      </c>
      <c r="G242" t="s">
        <v>449</v>
      </c>
    </row>
    <row r="243" spans="2:7">
      <c r="B243" s="1" t="str">
        <f t="shared" si="3"/>
        <v>Big_AY:2_8</v>
      </c>
      <c r="C243" s="456">
        <v>1772.3998670000001</v>
      </c>
      <c r="D243" s="457">
        <v>6</v>
      </c>
      <c r="E243">
        <v>2</v>
      </c>
      <c r="F243">
        <v>8</v>
      </c>
      <c r="G243" t="s">
        <v>449</v>
      </c>
    </row>
    <row r="244" spans="2:7">
      <c r="B244" s="1" t="str">
        <f t="shared" si="3"/>
        <v>Big_DY:1_0</v>
      </c>
      <c r="C244" s="456">
        <v>228422.32269999999</v>
      </c>
      <c r="D244" s="457">
        <v>910</v>
      </c>
      <c r="E244">
        <v>1</v>
      </c>
      <c r="F244">
        <v>0</v>
      </c>
      <c r="G244" t="s">
        <v>451</v>
      </c>
    </row>
    <row r="245" spans="2:7">
      <c r="B245" s="1" t="str">
        <f t="shared" si="3"/>
        <v>Big_DY:2_0</v>
      </c>
      <c r="C245" s="456">
        <v>170395.93770000001</v>
      </c>
      <c r="D245" s="457">
        <v>676</v>
      </c>
      <c r="E245">
        <v>2</v>
      </c>
      <c r="F245">
        <v>0</v>
      </c>
      <c r="G245" t="s">
        <v>451</v>
      </c>
    </row>
    <row r="246" spans="2:7">
      <c r="B246" s="1" t="str">
        <f t="shared" si="3"/>
        <v>Big_DY:3_0</v>
      </c>
      <c r="C246" s="456">
        <v>181468.1073</v>
      </c>
      <c r="D246" s="457">
        <v>717</v>
      </c>
      <c r="E246">
        <v>3</v>
      </c>
      <c r="F246">
        <v>0</v>
      </c>
      <c r="G246" t="s">
        <v>451</v>
      </c>
    </row>
    <row r="247" spans="2:7">
      <c r="B247" s="1" t="str">
        <f t="shared" si="3"/>
        <v>Big_DY:4_0</v>
      </c>
      <c r="C247" s="456">
        <v>131324.88990000001</v>
      </c>
      <c r="D247" s="457">
        <v>517</v>
      </c>
      <c r="E247">
        <v>4</v>
      </c>
      <c r="F247">
        <v>0</v>
      </c>
      <c r="G247" t="s">
        <v>451</v>
      </c>
    </row>
    <row r="248" spans="2:7">
      <c r="B248" s="1" t="str">
        <f t="shared" si="3"/>
        <v>Big_DY:5_0</v>
      </c>
      <c r="C248" s="456">
        <v>253697.58840000001</v>
      </c>
      <c r="D248" s="457">
        <v>994</v>
      </c>
      <c r="E248">
        <v>5</v>
      </c>
      <c r="F248">
        <v>0</v>
      </c>
      <c r="G248" t="s">
        <v>451</v>
      </c>
    </row>
    <row r="249" spans="2:7">
      <c r="B249" s="1" t="str">
        <f t="shared" si="3"/>
        <v>Big_DY:6_0</v>
      </c>
      <c r="C249" s="456">
        <v>214171.8339</v>
      </c>
      <c r="D249" s="457">
        <v>836</v>
      </c>
      <c r="E249">
        <v>6</v>
      </c>
      <c r="F249">
        <v>0</v>
      </c>
      <c r="G249" t="s">
        <v>451</v>
      </c>
    </row>
    <row r="250" spans="2:7">
      <c r="B250" s="1" t="str">
        <f t="shared" si="3"/>
        <v>Big_DY:7_0</v>
      </c>
      <c r="C250" s="456">
        <v>170712.4093</v>
      </c>
      <c r="D250" s="457">
        <v>664</v>
      </c>
      <c r="E250">
        <v>7</v>
      </c>
      <c r="F250">
        <v>0</v>
      </c>
      <c r="G250" t="s">
        <v>451</v>
      </c>
    </row>
    <row r="251" spans="2:7">
      <c r="B251" s="1" t="str">
        <f t="shared" si="3"/>
        <v>Big_DY:8_0</v>
      </c>
      <c r="C251" s="456">
        <v>47898.745459999998</v>
      </c>
      <c r="D251" s="457">
        <v>185</v>
      </c>
      <c r="E251">
        <v>8</v>
      </c>
      <c r="F251">
        <v>0</v>
      </c>
      <c r="G251" t="s">
        <v>451</v>
      </c>
    </row>
    <row r="252" spans="2:7">
      <c r="B252" s="1" t="str">
        <f t="shared" si="3"/>
        <v>Big_DY:9_0</v>
      </c>
      <c r="C252" s="456">
        <v>91160.919049999997</v>
      </c>
      <c r="D252" s="457">
        <v>351</v>
      </c>
      <c r="E252">
        <v>9</v>
      </c>
      <c r="F252">
        <v>0</v>
      </c>
      <c r="G252" t="s">
        <v>451</v>
      </c>
    </row>
    <row r="253" spans="2:7">
      <c r="B253" s="1" t="str">
        <f t="shared" si="3"/>
        <v>Big_DY:1_1</v>
      </c>
      <c r="C253" s="456">
        <v>231710.45250000001</v>
      </c>
      <c r="D253" s="457">
        <v>919</v>
      </c>
      <c r="E253">
        <v>1</v>
      </c>
      <c r="F253">
        <v>1</v>
      </c>
      <c r="G253" t="s">
        <v>451</v>
      </c>
    </row>
    <row r="254" spans="2:7">
      <c r="B254" s="1" t="str">
        <f t="shared" si="3"/>
        <v>Big_DY:2_1</v>
      </c>
      <c r="C254" s="456">
        <v>239065.95619999999</v>
      </c>
      <c r="D254" s="457">
        <v>944</v>
      </c>
      <c r="E254">
        <v>2</v>
      </c>
      <c r="F254">
        <v>1</v>
      </c>
      <c r="G254" t="s">
        <v>451</v>
      </c>
    </row>
    <row r="255" spans="2:7">
      <c r="B255" s="1" t="str">
        <f t="shared" si="3"/>
        <v>Big_DY:3_1</v>
      </c>
      <c r="C255" s="456">
        <v>278172.43359999999</v>
      </c>
      <c r="D255" s="457">
        <v>1095</v>
      </c>
      <c r="E255">
        <v>3</v>
      </c>
      <c r="F255">
        <v>1</v>
      </c>
      <c r="G255" t="s">
        <v>451</v>
      </c>
    </row>
    <row r="256" spans="2:7">
      <c r="B256" s="1" t="str">
        <f t="shared" si="3"/>
        <v>Big_DY:4_1</v>
      </c>
      <c r="C256" s="456">
        <v>331214.73749999999</v>
      </c>
      <c r="D256" s="457">
        <v>1298</v>
      </c>
      <c r="E256">
        <v>4</v>
      </c>
      <c r="F256">
        <v>1</v>
      </c>
      <c r="G256" t="s">
        <v>451</v>
      </c>
    </row>
    <row r="257" spans="2:7">
      <c r="B257" s="1" t="str">
        <f t="shared" si="3"/>
        <v>Big_DY:5_1</v>
      </c>
      <c r="C257" s="456">
        <v>412897.41519999999</v>
      </c>
      <c r="D257" s="457">
        <v>1612</v>
      </c>
      <c r="E257">
        <v>5</v>
      </c>
      <c r="F257">
        <v>1</v>
      </c>
      <c r="G257" t="s">
        <v>451</v>
      </c>
    </row>
    <row r="258" spans="2:7">
      <c r="B258" s="1" t="str">
        <f t="shared" ref="B258:B321" si="4">G258&amp;":"&amp;E258&amp;"_"&amp;F258</f>
        <v>Big_DY:6_1</v>
      </c>
      <c r="C258" s="456">
        <v>307036.41399999999</v>
      </c>
      <c r="D258" s="457">
        <v>1194</v>
      </c>
      <c r="E258">
        <v>6</v>
      </c>
      <c r="F258">
        <v>1</v>
      </c>
      <c r="G258" t="s">
        <v>451</v>
      </c>
    </row>
    <row r="259" spans="2:7">
      <c r="B259" s="1" t="str">
        <f t="shared" si="4"/>
        <v>Big_DY:7_1</v>
      </c>
      <c r="C259" s="456">
        <v>199506.97889999999</v>
      </c>
      <c r="D259" s="457">
        <v>773</v>
      </c>
      <c r="E259">
        <v>7</v>
      </c>
      <c r="F259">
        <v>1</v>
      </c>
      <c r="G259" t="s">
        <v>451</v>
      </c>
    </row>
    <row r="260" spans="2:7">
      <c r="B260" s="1" t="str">
        <f t="shared" si="4"/>
        <v>Big_DY:8_1</v>
      </c>
      <c r="C260" s="456">
        <v>233156.28700000001</v>
      </c>
      <c r="D260" s="457">
        <v>900</v>
      </c>
      <c r="E260">
        <v>8</v>
      </c>
      <c r="F260">
        <v>1</v>
      </c>
      <c r="G260" t="s">
        <v>451</v>
      </c>
    </row>
    <row r="261" spans="2:7">
      <c r="B261" s="1" t="str">
        <f t="shared" si="4"/>
        <v>Big_DY:9_1</v>
      </c>
      <c r="C261" s="456">
        <v>169767.73149999999</v>
      </c>
      <c r="D261" s="457">
        <v>652</v>
      </c>
      <c r="E261">
        <v>9</v>
      </c>
      <c r="F261">
        <v>1</v>
      </c>
      <c r="G261" t="s">
        <v>451</v>
      </c>
    </row>
    <row r="262" spans="2:7">
      <c r="B262" s="1" t="str">
        <f t="shared" si="4"/>
        <v>Big_DY:1_2</v>
      </c>
      <c r="C262" s="456">
        <v>94454.596560000005</v>
      </c>
      <c r="D262" s="457">
        <v>373</v>
      </c>
      <c r="E262">
        <v>1</v>
      </c>
      <c r="F262">
        <v>2</v>
      </c>
      <c r="G262" t="s">
        <v>451</v>
      </c>
    </row>
    <row r="263" spans="2:7">
      <c r="B263" s="1" t="str">
        <f t="shared" si="4"/>
        <v>Big_DY:2_2</v>
      </c>
      <c r="C263" s="456">
        <v>120989.2439</v>
      </c>
      <c r="D263" s="457">
        <v>476</v>
      </c>
      <c r="E263">
        <v>2</v>
      </c>
      <c r="F263">
        <v>2</v>
      </c>
      <c r="G263" t="s">
        <v>451</v>
      </c>
    </row>
    <row r="264" spans="2:7">
      <c r="B264" s="1" t="str">
        <f t="shared" si="4"/>
        <v>Big_DY:3_2</v>
      </c>
      <c r="C264" s="456">
        <v>137434.98989999999</v>
      </c>
      <c r="D264" s="457">
        <v>538</v>
      </c>
      <c r="E264">
        <v>3</v>
      </c>
      <c r="F264">
        <v>2</v>
      </c>
      <c r="G264" t="s">
        <v>451</v>
      </c>
    </row>
    <row r="265" spans="2:7">
      <c r="B265" s="1" t="str">
        <f t="shared" si="4"/>
        <v>Big_DY:4_2</v>
      </c>
      <c r="C265" s="456">
        <v>74553.698000000004</v>
      </c>
      <c r="D265" s="457">
        <v>291</v>
      </c>
      <c r="E265">
        <v>4</v>
      </c>
      <c r="F265">
        <v>2</v>
      </c>
      <c r="G265" t="s">
        <v>451</v>
      </c>
    </row>
    <row r="266" spans="2:7">
      <c r="B266" s="1" t="str">
        <f t="shared" si="4"/>
        <v>Big_DY:5_2</v>
      </c>
      <c r="C266" s="456">
        <v>125873.8031</v>
      </c>
      <c r="D266" s="457">
        <v>489</v>
      </c>
      <c r="E266">
        <v>5</v>
      </c>
      <c r="F266">
        <v>2</v>
      </c>
      <c r="G266" t="s">
        <v>451</v>
      </c>
    </row>
    <row r="267" spans="2:7">
      <c r="B267" s="1" t="str">
        <f t="shared" si="4"/>
        <v>Big_DY:6_2</v>
      </c>
      <c r="C267" s="456">
        <v>135659.09659999999</v>
      </c>
      <c r="D267" s="457">
        <v>525</v>
      </c>
      <c r="E267">
        <v>6</v>
      </c>
      <c r="F267">
        <v>2</v>
      </c>
      <c r="G267" t="s">
        <v>451</v>
      </c>
    </row>
    <row r="268" spans="2:7">
      <c r="B268" s="1" t="str">
        <f t="shared" si="4"/>
        <v>Big_DY:7_2</v>
      </c>
      <c r="C268" s="456">
        <v>144577.71049999999</v>
      </c>
      <c r="D268" s="457">
        <v>558</v>
      </c>
      <c r="E268">
        <v>7</v>
      </c>
      <c r="F268">
        <v>2</v>
      </c>
      <c r="G268" t="s">
        <v>451</v>
      </c>
    </row>
    <row r="269" spans="2:7">
      <c r="B269" s="1" t="str">
        <f t="shared" si="4"/>
        <v>Big_DY:8_2</v>
      </c>
      <c r="C269" s="456">
        <v>97560.440640000001</v>
      </c>
      <c r="D269" s="457">
        <v>375</v>
      </c>
      <c r="E269">
        <v>8</v>
      </c>
      <c r="F269">
        <v>2</v>
      </c>
      <c r="G269" t="s">
        <v>451</v>
      </c>
    </row>
    <row r="270" spans="2:7">
      <c r="B270" s="1" t="str">
        <f t="shared" si="4"/>
        <v>Big_DY:1_3</v>
      </c>
      <c r="C270" s="456">
        <v>109542.39260000001</v>
      </c>
      <c r="D270" s="457">
        <v>431</v>
      </c>
      <c r="E270">
        <v>1</v>
      </c>
      <c r="F270">
        <v>3</v>
      </c>
      <c r="G270" t="s">
        <v>451</v>
      </c>
    </row>
    <row r="271" spans="2:7">
      <c r="B271" s="1" t="str">
        <f t="shared" si="4"/>
        <v>Big_DY:2_3</v>
      </c>
      <c r="C271" s="456">
        <v>25060.59417</v>
      </c>
      <c r="D271" s="457">
        <v>98</v>
      </c>
      <c r="E271">
        <v>2</v>
      </c>
      <c r="F271">
        <v>3</v>
      </c>
      <c r="G271" t="s">
        <v>451</v>
      </c>
    </row>
    <row r="272" spans="2:7">
      <c r="B272" s="1" t="str">
        <f t="shared" si="4"/>
        <v>Big_DY:3_3</v>
      </c>
      <c r="C272" s="456">
        <v>94610.034700000004</v>
      </c>
      <c r="D272" s="457">
        <v>369</v>
      </c>
      <c r="E272">
        <v>3</v>
      </c>
      <c r="F272">
        <v>3</v>
      </c>
      <c r="G272" t="s">
        <v>451</v>
      </c>
    </row>
    <row r="273" spans="2:7">
      <c r="B273" s="1" t="str">
        <f t="shared" si="4"/>
        <v>Big_DY:4_3</v>
      </c>
      <c r="C273" s="456">
        <v>143143.27160000001</v>
      </c>
      <c r="D273" s="457">
        <v>556</v>
      </c>
      <c r="E273">
        <v>4</v>
      </c>
      <c r="F273">
        <v>3</v>
      </c>
      <c r="G273" t="s">
        <v>451</v>
      </c>
    </row>
    <row r="274" spans="2:7">
      <c r="B274" s="1" t="str">
        <f t="shared" si="4"/>
        <v>Big_DY:5_3</v>
      </c>
      <c r="C274" s="456">
        <v>62193.22868</v>
      </c>
      <c r="D274" s="457">
        <v>241</v>
      </c>
      <c r="E274">
        <v>5</v>
      </c>
      <c r="F274">
        <v>3</v>
      </c>
      <c r="G274" t="s">
        <v>451</v>
      </c>
    </row>
    <row r="275" spans="2:7">
      <c r="B275" s="1" t="str">
        <f t="shared" si="4"/>
        <v>Big_DY:6_3</v>
      </c>
      <c r="C275" s="456">
        <v>52468.730230000001</v>
      </c>
      <c r="D275" s="457">
        <v>202</v>
      </c>
      <c r="E275">
        <v>6</v>
      </c>
      <c r="F275">
        <v>3</v>
      </c>
      <c r="G275" t="s">
        <v>451</v>
      </c>
    </row>
    <row r="276" spans="2:7">
      <c r="B276" s="1" t="str">
        <f t="shared" si="4"/>
        <v>Big_DY:7_3</v>
      </c>
      <c r="C276" s="456">
        <v>29690.7382</v>
      </c>
      <c r="D276" s="457">
        <v>114</v>
      </c>
      <c r="E276">
        <v>7</v>
      </c>
      <c r="F276">
        <v>3</v>
      </c>
      <c r="G276" t="s">
        <v>451</v>
      </c>
    </row>
    <row r="277" spans="2:7">
      <c r="B277" s="1" t="str">
        <f t="shared" si="4"/>
        <v>Big_DY:1_4</v>
      </c>
      <c r="C277" s="456">
        <v>45042.308210000003</v>
      </c>
      <c r="D277" s="457">
        <v>176</v>
      </c>
      <c r="E277">
        <v>1</v>
      </c>
      <c r="F277">
        <v>4</v>
      </c>
      <c r="G277" t="s">
        <v>451</v>
      </c>
    </row>
    <row r="278" spans="2:7">
      <c r="B278" s="1" t="str">
        <f t="shared" si="4"/>
        <v>Big_DY:2_4</v>
      </c>
      <c r="C278" s="456">
        <v>44706.88336</v>
      </c>
      <c r="D278" s="457">
        <v>174</v>
      </c>
      <c r="E278">
        <v>2</v>
      </c>
      <c r="F278">
        <v>4</v>
      </c>
      <c r="G278" t="s">
        <v>451</v>
      </c>
    </row>
    <row r="279" spans="2:7">
      <c r="B279" s="1" t="str">
        <f t="shared" si="4"/>
        <v>Big_DY:3_4</v>
      </c>
      <c r="C279" s="456">
        <v>18156.78212</v>
      </c>
      <c r="D279" s="457">
        <v>70</v>
      </c>
      <c r="E279">
        <v>3</v>
      </c>
      <c r="F279">
        <v>4</v>
      </c>
      <c r="G279" t="s">
        <v>451</v>
      </c>
    </row>
    <row r="280" spans="2:7">
      <c r="B280" s="1" t="str">
        <f t="shared" si="4"/>
        <v>Big_DY:4_4</v>
      </c>
      <c r="C280" s="456">
        <v>22878.265530000001</v>
      </c>
      <c r="D280" s="457">
        <v>88</v>
      </c>
      <c r="E280">
        <v>4</v>
      </c>
      <c r="F280">
        <v>4</v>
      </c>
      <c r="G280" t="s">
        <v>451</v>
      </c>
    </row>
    <row r="281" spans="2:7">
      <c r="B281" s="1" t="str">
        <f t="shared" si="4"/>
        <v>Big_DY:5_4</v>
      </c>
      <c r="C281" s="456">
        <v>34825.129780000003</v>
      </c>
      <c r="D281" s="457">
        <v>134</v>
      </c>
      <c r="E281">
        <v>5</v>
      </c>
      <c r="F281">
        <v>4</v>
      </c>
      <c r="G281" t="s">
        <v>451</v>
      </c>
    </row>
    <row r="282" spans="2:7">
      <c r="B282" s="1" t="str">
        <f t="shared" si="4"/>
        <v>Big_DY:6_4</v>
      </c>
      <c r="C282" s="456">
        <v>103728.6615</v>
      </c>
      <c r="D282" s="457">
        <v>398</v>
      </c>
      <c r="E282">
        <v>6</v>
      </c>
      <c r="F282">
        <v>4</v>
      </c>
      <c r="G282" t="s">
        <v>451</v>
      </c>
    </row>
    <row r="283" spans="2:7">
      <c r="B283" s="1" t="str">
        <f t="shared" si="4"/>
        <v>Big_DY:1_5</v>
      </c>
      <c r="C283" s="456">
        <v>12513.412469999999</v>
      </c>
      <c r="D283" s="457">
        <v>48</v>
      </c>
      <c r="E283">
        <v>1</v>
      </c>
      <c r="F283">
        <v>5</v>
      </c>
      <c r="G283" t="s">
        <v>451</v>
      </c>
    </row>
    <row r="284" spans="2:7">
      <c r="B284" s="1" t="str">
        <f t="shared" si="4"/>
        <v>Big_DY:2_5</v>
      </c>
      <c r="C284" s="456">
        <v>3319.1291249999999</v>
      </c>
      <c r="D284" s="457">
        <v>12</v>
      </c>
      <c r="E284">
        <v>2</v>
      </c>
      <c r="F284">
        <v>5</v>
      </c>
      <c r="G284" t="s">
        <v>451</v>
      </c>
    </row>
    <row r="285" spans="2:7">
      <c r="B285" s="1" t="str">
        <f t="shared" si="4"/>
        <v>Big_DY:3_5</v>
      </c>
      <c r="C285" s="456">
        <v>58412.223899999997</v>
      </c>
      <c r="D285" s="457">
        <v>226</v>
      </c>
      <c r="E285">
        <v>3</v>
      </c>
      <c r="F285">
        <v>5</v>
      </c>
      <c r="G285" t="s">
        <v>451</v>
      </c>
    </row>
    <row r="286" spans="2:7">
      <c r="B286" s="1" t="str">
        <f t="shared" si="4"/>
        <v>Big_DY:4_5</v>
      </c>
      <c r="C286" s="456">
        <v>14551.55538</v>
      </c>
      <c r="D286" s="457">
        <v>56</v>
      </c>
      <c r="E286">
        <v>4</v>
      </c>
      <c r="F286">
        <v>5</v>
      </c>
      <c r="G286" t="s">
        <v>451</v>
      </c>
    </row>
    <row r="287" spans="2:7">
      <c r="B287" s="1" t="str">
        <f t="shared" si="4"/>
        <v>Big_DY:5_5</v>
      </c>
      <c r="C287" s="456">
        <v>43335.803610000003</v>
      </c>
      <c r="D287" s="457">
        <v>166</v>
      </c>
      <c r="E287">
        <v>5</v>
      </c>
      <c r="F287">
        <v>5</v>
      </c>
      <c r="G287" t="s">
        <v>451</v>
      </c>
    </row>
    <row r="288" spans="2:7">
      <c r="B288" s="1" t="str">
        <f t="shared" si="4"/>
        <v>Big_DY:1_6</v>
      </c>
      <c r="C288" s="456">
        <v>3022.3784070000002</v>
      </c>
      <c r="D288" s="457">
        <v>11</v>
      </c>
      <c r="E288">
        <v>1</v>
      </c>
      <c r="F288">
        <v>6</v>
      </c>
      <c r="G288" t="s">
        <v>451</v>
      </c>
    </row>
    <row r="289" spans="2:7">
      <c r="B289" s="1" t="str">
        <f t="shared" si="4"/>
        <v>Big_DY:2_6</v>
      </c>
      <c r="C289" s="456">
        <v>8714.4361480000007</v>
      </c>
      <c r="D289" s="457">
        <v>33</v>
      </c>
      <c r="E289">
        <v>2</v>
      </c>
      <c r="F289">
        <v>6</v>
      </c>
      <c r="G289" t="s">
        <v>451</v>
      </c>
    </row>
    <row r="290" spans="2:7">
      <c r="B290" s="1" t="str">
        <f t="shared" si="4"/>
        <v>Big_DY:3_6</v>
      </c>
      <c r="C290" s="456">
        <v>16004.85399</v>
      </c>
      <c r="D290" s="457">
        <v>61</v>
      </c>
      <c r="E290">
        <v>3</v>
      </c>
      <c r="F290">
        <v>6</v>
      </c>
      <c r="G290" t="s">
        <v>451</v>
      </c>
    </row>
    <row r="291" spans="2:7">
      <c r="B291" s="1" t="str">
        <f t="shared" si="4"/>
        <v>Big_DY:4_6</v>
      </c>
      <c r="C291" s="456">
        <v>1163.0892469999999</v>
      </c>
      <c r="D291" s="457">
        <v>4</v>
      </c>
      <c r="E291">
        <v>4</v>
      </c>
      <c r="F291">
        <v>6</v>
      </c>
      <c r="G291" t="s">
        <v>451</v>
      </c>
    </row>
    <row r="292" spans="2:7">
      <c r="B292" s="1" t="str">
        <f t="shared" si="4"/>
        <v>Big_DY:1_7</v>
      </c>
      <c r="C292" s="456">
        <v>33862.694949999997</v>
      </c>
      <c r="D292" s="457">
        <v>131</v>
      </c>
      <c r="E292">
        <v>1</v>
      </c>
      <c r="F292">
        <v>7</v>
      </c>
      <c r="G292" t="s">
        <v>451</v>
      </c>
    </row>
    <row r="293" spans="2:7">
      <c r="B293" s="1" t="str">
        <f t="shared" si="4"/>
        <v>Big_DY:2_7</v>
      </c>
      <c r="C293" s="456">
        <v>18938.86347</v>
      </c>
      <c r="D293" s="457">
        <v>73</v>
      </c>
      <c r="E293">
        <v>2</v>
      </c>
      <c r="F293">
        <v>7</v>
      </c>
      <c r="G293" t="s">
        <v>451</v>
      </c>
    </row>
    <row r="294" spans="2:7">
      <c r="B294" s="1" t="str">
        <f t="shared" si="4"/>
        <v>Big_DY:3_7</v>
      </c>
      <c r="C294" s="456">
        <v>13316.588390000001</v>
      </c>
      <c r="D294" s="457">
        <v>51</v>
      </c>
      <c r="E294">
        <v>3</v>
      </c>
      <c r="F294">
        <v>7</v>
      </c>
      <c r="G294" t="s">
        <v>451</v>
      </c>
    </row>
    <row r="295" spans="2:7">
      <c r="B295" s="1" t="str">
        <f t="shared" si="4"/>
        <v>Big_DY:1_8</v>
      </c>
      <c r="C295" s="456">
        <v>2006.156835</v>
      </c>
      <c r="D295" s="457">
        <v>7</v>
      </c>
      <c r="E295">
        <v>1</v>
      </c>
      <c r="F295">
        <v>8</v>
      </c>
      <c r="G295" t="s">
        <v>451</v>
      </c>
    </row>
    <row r="296" spans="2:7">
      <c r="B296" s="1" t="str">
        <f t="shared" si="4"/>
        <v>Big_DY:2_8</v>
      </c>
      <c r="C296" s="456">
        <v>1772.3998670000001</v>
      </c>
      <c r="D296" s="457">
        <v>6</v>
      </c>
      <c r="E296">
        <v>2</v>
      </c>
      <c r="F296">
        <v>8</v>
      </c>
      <c r="G296" t="s">
        <v>451</v>
      </c>
    </row>
    <row r="297" spans="2:7">
      <c r="B297" s="1" t="str">
        <f t="shared" si="4"/>
        <v>Big_DY:1_9</v>
      </c>
      <c r="C297" s="456">
        <v>1129.9537499999999</v>
      </c>
      <c r="D297" s="457">
        <v>4</v>
      </c>
      <c r="E297">
        <v>1</v>
      </c>
      <c r="F297">
        <v>9</v>
      </c>
      <c r="G297" t="s">
        <v>451</v>
      </c>
    </row>
    <row r="298" spans="2:7">
      <c r="B298" s="1" t="str">
        <f t="shared" si="4"/>
        <v>AY:1_0</v>
      </c>
      <c r="C298" s="456">
        <v>228422.32269999999</v>
      </c>
      <c r="D298" s="457">
        <v>910</v>
      </c>
      <c r="E298">
        <v>1</v>
      </c>
      <c r="F298">
        <v>0</v>
      </c>
      <c r="G298" t="s">
        <v>16</v>
      </c>
    </row>
    <row r="299" spans="2:7">
      <c r="B299" s="1" t="str">
        <f t="shared" si="4"/>
        <v>AY:2_0</v>
      </c>
      <c r="C299" s="456">
        <v>170395.93770000001</v>
      </c>
      <c r="D299" s="457">
        <v>676</v>
      </c>
      <c r="E299">
        <v>2</v>
      </c>
      <c r="F299">
        <v>0</v>
      </c>
      <c r="G299" t="s">
        <v>16</v>
      </c>
    </row>
    <row r="300" spans="2:7">
      <c r="B300" s="1" t="str">
        <f t="shared" si="4"/>
        <v>AY:3_0</v>
      </c>
      <c r="C300" s="456">
        <v>181468.1073</v>
      </c>
      <c r="D300" s="457">
        <v>717</v>
      </c>
      <c r="E300">
        <v>3</v>
      </c>
      <c r="F300">
        <v>0</v>
      </c>
      <c r="G300" t="s">
        <v>16</v>
      </c>
    </row>
    <row r="301" spans="2:7">
      <c r="B301" s="1" t="str">
        <f t="shared" si="4"/>
        <v>AY:4_0</v>
      </c>
      <c r="C301" s="456">
        <v>131324.88990000001</v>
      </c>
      <c r="D301" s="457">
        <v>517</v>
      </c>
      <c r="E301">
        <v>4</v>
      </c>
      <c r="F301">
        <v>0</v>
      </c>
      <c r="G301" t="s">
        <v>16</v>
      </c>
    </row>
    <row r="302" spans="2:7">
      <c r="B302" s="1" t="str">
        <f t="shared" si="4"/>
        <v>AY:5_0</v>
      </c>
      <c r="C302" s="456">
        <v>253697.58840000001</v>
      </c>
      <c r="D302" s="457">
        <v>994</v>
      </c>
      <c r="E302">
        <v>5</v>
      </c>
      <c r="F302">
        <v>0</v>
      </c>
      <c r="G302" t="s">
        <v>16</v>
      </c>
    </row>
    <row r="303" spans="2:7">
      <c r="B303" s="1" t="str">
        <f t="shared" si="4"/>
        <v>AY:6_0</v>
      </c>
      <c r="C303" s="456">
        <v>214171.8339</v>
      </c>
      <c r="D303" s="457">
        <v>836</v>
      </c>
      <c r="E303">
        <v>6</v>
      </c>
      <c r="F303">
        <v>0</v>
      </c>
      <c r="G303" t="s">
        <v>16</v>
      </c>
    </row>
    <row r="304" spans="2:7">
      <c r="B304" s="1" t="str">
        <f t="shared" si="4"/>
        <v>AY:7_0</v>
      </c>
      <c r="C304" s="456">
        <v>170712.4093</v>
      </c>
      <c r="D304" s="457">
        <v>664</v>
      </c>
      <c r="E304">
        <v>7</v>
      </c>
      <c r="F304">
        <v>0</v>
      </c>
      <c r="G304" t="s">
        <v>16</v>
      </c>
    </row>
    <row r="305" spans="2:7">
      <c r="B305" s="1" t="str">
        <f t="shared" si="4"/>
        <v>AY:8_0</v>
      </c>
      <c r="C305" s="456">
        <v>47898.745459999998</v>
      </c>
      <c r="D305" s="457">
        <v>185</v>
      </c>
      <c r="E305">
        <v>8</v>
      </c>
      <c r="F305">
        <v>0</v>
      </c>
      <c r="G305" t="s">
        <v>16</v>
      </c>
    </row>
    <row r="306" spans="2:7">
      <c r="B306" s="1" t="str">
        <f t="shared" si="4"/>
        <v>AY:9_0</v>
      </c>
      <c r="C306" s="456">
        <v>91160.919049999997</v>
      </c>
      <c r="D306" s="457">
        <v>351</v>
      </c>
      <c r="E306">
        <v>9</v>
      </c>
      <c r="F306">
        <v>0</v>
      </c>
      <c r="G306" t="s">
        <v>16</v>
      </c>
    </row>
    <row r="307" spans="2:7">
      <c r="B307" s="1" t="str">
        <f t="shared" si="4"/>
        <v>AY:10_0</v>
      </c>
      <c r="C307" s="456">
        <v>72671.41158</v>
      </c>
      <c r="D307" s="457">
        <v>279</v>
      </c>
      <c r="E307">
        <v>10</v>
      </c>
      <c r="F307">
        <v>0</v>
      </c>
      <c r="G307" t="s">
        <v>16</v>
      </c>
    </row>
    <row r="308" spans="2:7">
      <c r="B308" s="1" t="str">
        <f t="shared" si="4"/>
        <v>AY:1_1</v>
      </c>
      <c r="C308" s="456">
        <v>231710.45250000001</v>
      </c>
      <c r="D308" s="457">
        <v>919</v>
      </c>
      <c r="E308">
        <v>1</v>
      </c>
      <c r="F308">
        <v>1</v>
      </c>
      <c r="G308" t="s">
        <v>16</v>
      </c>
    </row>
    <row r="309" spans="2:7">
      <c r="B309" s="1" t="str">
        <f t="shared" si="4"/>
        <v>AY:2_1</v>
      </c>
      <c r="C309" s="456">
        <v>239065.95619999999</v>
      </c>
      <c r="D309" s="457">
        <v>944</v>
      </c>
      <c r="E309">
        <v>2</v>
      </c>
      <c r="F309">
        <v>1</v>
      </c>
      <c r="G309" t="s">
        <v>16</v>
      </c>
    </row>
    <row r="310" spans="2:7">
      <c r="B310" s="1" t="str">
        <f t="shared" si="4"/>
        <v>AY:3_1</v>
      </c>
      <c r="C310" s="456">
        <v>278172.43359999999</v>
      </c>
      <c r="D310" s="457">
        <v>1095</v>
      </c>
      <c r="E310">
        <v>3</v>
      </c>
      <c r="F310">
        <v>1</v>
      </c>
      <c r="G310" t="s">
        <v>16</v>
      </c>
    </row>
    <row r="311" spans="2:7">
      <c r="B311" s="1" t="str">
        <f t="shared" si="4"/>
        <v>AY:4_1</v>
      </c>
      <c r="C311" s="456">
        <v>331214.73749999999</v>
      </c>
      <c r="D311" s="457">
        <v>1298</v>
      </c>
      <c r="E311">
        <v>4</v>
      </c>
      <c r="F311">
        <v>1</v>
      </c>
      <c r="G311" t="s">
        <v>16</v>
      </c>
    </row>
    <row r="312" spans="2:7">
      <c r="B312" s="1" t="str">
        <f t="shared" si="4"/>
        <v>AY:5_1</v>
      </c>
      <c r="C312" s="456">
        <v>412897.41519999999</v>
      </c>
      <c r="D312" s="457">
        <v>1612</v>
      </c>
      <c r="E312">
        <v>5</v>
      </c>
      <c r="F312">
        <v>1</v>
      </c>
      <c r="G312" t="s">
        <v>16</v>
      </c>
    </row>
    <row r="313" spans="2:7">
      <c r="B313" s="1" t="str">
        <f t="shared" si="4"/>
        <v>AY:6_1</v>
      </c>
      <c r="C313" s="456">
        <v>307036.41399999999</v>
      </c>
      <c r="D313" s="457">
        <v>1194</v>
      </c>
      <c r="E313">
        <v>6</v>
      </c>
      <c r="F313">
        <v>1</v>
      </c>
      <c r="G313" t="s">
        <v>16</v>
      </c>
    </row>
    <row r="314" spans="2:7">
      <c r="B314" s="1" t="str">
        <f t="shared" si="4"/>
        <v>AY:7_1</v>
      </c>
      <c r="C314" s="456">
        <v>199506.97889999999</v>
      </c>
      <c r="D314" s="457">
        <v>773</v>
      </c>
      <c r="E314">
        <v>7</v>
      </c>
      <c r="F314">
        <v>1</v>
      </c>
      <c r="G314" t="s">
        <v>16</v>
      </c>
    </row>
    <row r="315" spans="2:7">
      <c r="B315" s="1" t="str">
        <f t="shared" si="4"/>
        <v>AY:8_1</v>
      </c>
      <c r="C315" s="456">
        <v>233156.28700000001</v>
      </c>
      <c r="D315" s="457">
        <v>900</v>
      </c>
      <c r="E315">
        <v>8</v>
      </c>
      <c r="F315">
        <v>1</v>
      </c>
      <c r="G315" t="s">
        <v>16</v>
      </c>
    </row>
    <row r="316" spans="2:7">
      <c r="B316" s="1" t="str">
        <f t="shared" si="4"/>
        <v>AY:9_1</v>
      </c>
      <c r="C316" s="456">
        <v>169767.73149999999</v>
      </c>
      <c r="D316" s="457">
        <v>652</v>
      </c>
      <c r="E316">
        <v>9</v>
      </c>
      <c r="F316">
        <v>1</v>
      </c>
      <c r="G316" t="s">
        <v>16</v>
      </c>
    </row>
    <row r="317" spans="2:7">
      <c r="B317" s="1" t="str">
        <f t="shared" si="4"/>
        <v>AY:1_2</v>
      </c>
      <c r="C317" s="456">
        <v>94454.596560000005</v>
      </c>
      <c r="D317" s="457">
        <v>373</v>
      </c>
      <c r="E317">
        <v>1</v>
      </c>
      <c r="F317">
        <v>2</v>
      </c>
      <c r="G317" t="s">
        <v>16</v>
      </c>
    </row>
    <row r="318" spans="2:7">
      <c r="B318" s="1" t="str">
        <f t="shared" si="4"/>
        <v>AY:2_2</v>
      </c>
      <c r="C318" s="456">
        <v>120989.2439</v>
      </c>
      <c r="D318" s="457">
        <v>476</v>
      </c>
      <c r="E318">
        <v>2</v>
      </c>
      <c r="F318">
        <v>2</v>
      </c>
      <c r="G318" t="s">
        <v>16</v>
      </c>
    </row>
    <row r="319" spans="2:7">
      <c r="B319" s="1" t="str">
        <f t="shared" si="4"/>
        <v>AY:3_2</v>
      </c>
      <c r="C319" s="456">
        <v>137434.98989999999</v>
      </c>
      <c r="D319" s="457">
        <v>538</v>
      </c>
      <c r="E319">
        <v>3</v>
      </c>
      <c r="F319">
        <v>2</v>
      </c>
      <c r="G319" t="s">
        <v>16</v>
      </c>
    </row>
    <row r="320" spans="2:7">
      <c r="B320" s="1" t="str">
        <f t="shared" si="4"/>
        <v>AY:4_2</v>
      </c>
      <c r="C320" s="456">
        <v>74553.698000000004</v>
      </c>
      <c r="D320" s="457">
        <v>291</v>
      </c>
      <c r="E320">
        <v>4</v>
      </c>
      <c r="F320">
        <v>2</v>
      </c>
      <c r="G320" t="s">
        <v>16</v>
      </c>
    </row>
    <row r="321" spans="2:7">
      <c r="B321" s="1" t="str">
        <f t="shared" si="4"/>
        <v>AY:5_2</v>
      </c>
      <c r="C321" s="456">
        <v>125873.8031</v>
      </c>
      <c r="D321" s="457">
        <v>489</v>
      </c>
      <c r="E321">
        <v>5</v>
      </c>
      <c r="F321">
        <v>2</v>
      </c>
      <c r="G321" t="s">
        <v>16</v>
      </c>
    </row>
    <row r="322" spans="2:7">
      <c r="B322" s="1" t="str">
        <f t="shared" ref="B322:B385" si="5">G322&amp;":"&amp;E322&amp;"_"&amp;F322</f>
        <v>AY:6_2</v>
      </c>
      <c r="C322" s="456">
        <v>135659.09659999999</v>
      </c>
      <c r="D322" s="457">
        <v>525</v>
      </c>
      <c r="E322">
        <v>6</v>
      </c>
      <c r="F322">
        <v>2</v>
      </c>
      <c r="G322" t="s">
        <v>16</v>
      </c>
    </row>
    <row r="323" spans="2:7">
      <c r="B323" s="1" t="str">
        <f t="shared" si="5"/>
        <v>AY:7_2</v>
      </c>
      <c r="C323" s="456">
        <v>144577.71049999999</v>
      </c>
      <c r="D323" s="457">
        <v>558</v>
      </c>
      <c r="E323">
        <v>7</v>
      </c>
      <c r="F323">
        <v>2</v>
      </c>
      <c r="G323" t="s">
        <v>16</v>
      </c>
    </row>
    <row r="324" spans="2:7">
      <c r="B324" s="1" t="str">
        <f t="shared" si="5"/>
        <v>AY:8_2</v>
      </c>
      <c r="C324" s="456">
        <v>97560.440640000001</v>
      </c>
      <c r="D324" s="457">
        <v>375</v>
      </c>
      <c r="E324">
        <v>8</v>
      </c>
      <c r="F324">
        <v>2</v>
      </c>
      <c r="G324" t="s">
        <v>16</v>
      </c>
    </row>
    <row r="325" spans="2:7">
      <c r="B325" s="1" t="str">
        <f t="shared" si="5"/>
        <v>AY:1_3</v>
      </c>
      <c r="C325" s="456">
        <v>109542.39260000001</v>
      </c>
      <c r="D325" s="457">
        <v>431</v>
      </c>
      <c r="E325">
        <v>1</v>
      </c>
      <c r="F325">
        <v>3</v>
      </c>
      <c r="G325" t="s">
        <v>16</v>
      </c>
    </row>
    <row r="326" spans="2:7">
      <c r="B326" s="1" t="str">
        <f t="shared" si="5"/>
        <v>AY:2_3</v>
      </c>
      <c r="C326" s="456">
        <v>25060.59417</v>
      </c>
      <c r="D326" s="457">
        <v>98</v>
      </c>
      <c r="E326">
        <v>2</v>
      </c>
      <c r="F326">
        <v>3</v>
      </c>
      <c r="G326" t="s">
        <v>16</v>
      </c>
    </row>
    <row r="327" spans="2:7">
      <c r="B327" s="1" t="str">
        <f t="shared" si="5"/>
        <v>AY:3_3</v>
      </c>
      <c r="C327" s="456">
        <v>94610.034700000004</v>
      </c>
      <c r="D327" s="457">
        <v>369</v>
      </c>
      <c r="E327">
        <v>3</v>
      </c>
      <c r="F327">
        <v>3</v>
      </c>
      <c r="G327" t="s">
        <v>16</v>
      </c>
    </row>
    <row r="328" spans="2:7">
      <c r="B328" s="1" t="str">
        <f t="shared" si="5"/>
        <v>AY:4_3</v>
      </c>
      <c r="C328" s="456">
        <v>143143.27160000001</v>
      </c>
      <c r="D328" s="457">
        <v>556</v>
      </c>
      <c r="E328">
        <v>4</v>
      </c>
      <c r="F328">
        <v>3</v>
      </c>
      <c r="G328" t="s">
        <v>16</v>
      </c>
    </row>
    <row r="329" spans="2:7">
      <c r="B329" s="1" t="str">
        <f t="shared" si="5"/>
        <v>AY:5_3</v>
      </c>
      <c r="C329" s="456">
        <v>62193.22868</v>
      </c>
      <c r="D329" s="457">
        <v>241</v>
      </c>
      <c r="E329">
        <v>5</v>
      </c>
      <c r="F329">
        <v>3</v>
      </c>
      <c r="G329" t="s">
        <v>16</v>
      </c>
    </row>
    <row r="330" spans="2:7">
      <c r="B330" s="1" t="str">
        <f t="shared" si="5"/>
        <v>AY:6_3</v>
      </c>
      <c r="C330" s="456">
        <v>52468.730230000001</v>
      </c>
      <c r="D330" s="457">
        <v>202</v>
      </c>
      <c r="E330">
        <v>6</v>
      </c>
      <c r="F330">
        <v>3</v>
      </c>
      <c r="G330" t="s">
        <v>16</v>
      </c>
    </row>
    <row r="331" spans="2:7">
      <c r="B331" s="1" t="str">
        <f t="shared" si="5"/>
        <v>AY:7_3</v>
      </c>
      <c r="C331" s="456">
        <v>29690.7382</v>
      </c>
      <c r="D331" s="457">
        <v>114</v>
      </c>
      <c r="E331">
        <v>7</v>
      </c>
      <c r="F331">
        <v>3</v>
      </c>
      <c r="G331" t="s">
        <v>16</v>
      </c>
    </row>
    <row r="332" spans="2:7">
      <c r="B332" s="1" t="str">
        <f t="shared" si="5"/>
        <v>AY:1_4</v>
      </c>
      <c r="C332" s="456">
        <v>45042.308210000003</v>
      </c>
      <c r="D332" s="457">
        <v>176</v>
      </c>
      <c r="E332">
        <v>1</v>
      </c>
      <c r="F332">
        <v>4</v>
      </c>
      <c r="G332" t="s">
        <v>16</v>
      </c>
    </row>
    <row r="333" spans="2:7">
      <c r="B333" s="1" t="str">
        <f t="shared" si="5"/>
        <v>AY:2_4</v>
      </c>
      <c r="C333" s="456">
        <v>44706.88336</v>
      </c>
      <c r="D333" s="457">
        <v>174</v>
      </c>
      <c r="E333">
        <v>2</v>
      </c>
      <c r="F333">
        <v>4</v>
      </c>
      <c r="G333" t="s">
        <v>16</v>
      </c>
    </row>
    <row r="334" spans="2:7">
      <c r="B334" s="1" t="str">
        <f t="shared" si="5"/>
        <v>AY:3_4</v>
      </c>
      <c r="C334" s="456">
        <v>18156.78212</v>
      </c>
      <c r="D334" s="457">
        <v>70</v>
      </c>
      <c r="E334">
        <v>3</v>
      </c>
      <c r="F334">
        <v>4</v>
      </c>
      <c r="G334" t="s">
        <v>16</v>
      </c>
    </row>
    <row r="335" spans="2:7">
      <c r="B335" s="1" t="str">
        <f t="shared" si="5"/>
        <v>AY:4_4</v>
      </c>
      <c r="C335" s="456">
        <v>22878.265530000001</v>
      </c>
      <c r="D335" s="457">
        <v>88</v>
      </c>
      <c r="E335">
        <v>4</v>
      </c>
      <c r="F335">
        <v>4</v>
      </c>
      <c r="G335" t="s">
        <v>16</v>
      </c>
    </row>
    <row r="336" spans="2:7">
      <c r="B336" s="1" t="str">
        <f t="shared" si="5"/>
        <v>AY:5_4</v>
      </c>
      <c r="C336" s="456">
        <v>34825.129780000003</v>
      </c>
      <c r="D336" s="457">
        <v>134</v>
      </c>
      <c r="E336">
        <v>5</v>
      </c>
      <c r="F336">
        <v>4</v>
      </c>
      <c r="G336" t="s">
        <v>16</v>
      </c>
    </row>
    <row r="337" spans="2:7">
      <c r="B337" s="1" t="str">
        <f t="shared" si="5"/>
        <v>AY:6_4</v>
      </c>
      <c r="C337" s="456">
        <v>103728.6615</v>
      </c>
      <c r="D337" s="457">
        <v>398</v>
      </c>
      <c r="E337">
        <v>6</v>
      </c>
      <c r="F337">
        <v>4</v>
      </c>
      <c r="G337" t="s">
        <v>16</v>
      </c>
    </row>
    <row r="338" spans="2:7">
      <c r="B338" s="1" t="str">
        <f t="shared" si="5"/>
        <v>AY:1_5</v>
      </c>
      <c r="C338" s="456">
        <v>12513.412469999999</v>
      </c>
      <c r="D338" s="457">
        <v>48</v>
      </c>
      <c r="E338">
        <v>1</v>
      </c>
      <c r="F338">
        <v>5</v>
      </c>
      <c r="G338" t="s">
        <v>16</v>
      </c>
    </row>
    <row r="339" spans="2:7">
      <c r="B339" s="1" t="str">
        <f t="shared" si="5"/>
        <v>AY:2_5</v>
      </c>
      <c r="C339" s="456">
        <v>3319.1291249999999</v>
      </c>
      <c r="D339" s="457">
        <v>12</v>
      </c>
      <c r="E339">
        <v>2</v>
      </c>
      <c r="F339">
        <v>5</v>
      </c>
      <c r="G339" t="s">
        <v>16</v>
      </c>
    </row>
    <row r="340" spans="2:7">
      <c r="B340" s="1" t="str">
        <f t="shared" si="5"/>
        <v>AY:3_5</v>
      </c>
      <c r="C340" s="456">
        <v>58412.223899999997</v>
      </c>
      <c r="D340" s="457">
        <v>226</v>
      </c>
      <c r="E340">
        <v>3</v>
      </c>
      <c r="F340">
        <v>5</v>
      </c>
      <c r="G340" t="s">
        <v>16</v>
      </c>
    </row>
    <row r="341" spans="2:7">
      <c r="B341" s="1" t="str">
        <f t="shared" si="5"/>
        <v>AY:4_5</v>
      </c>
      <c r="C341" s="456">
        <v>14551.55538</v>
      </c>
      <c r="D341" s="457">
        <v>56</v>
      </c>
      <c r="E341">
        <v>4</v>
      </c>
      <c r="F341">
        <v>5</v>
      </c>
      <c r="G341" t="s">
        <v>16</v>
      </c>
    </row>
    <row r="342" spans="2:7">
      <c r="B342" s="1" t="str">
        <f t="shared" si="5"/>
        <v>AY:5_5</v>
      </c>
      <c r="C342" s="456">
        <v>43335.803610000003</v>
      </c>
      <c r="D342" s="457">
        <v>166</v>
      </c>
      <c r="E342">
        <v>5</v>
      </c>
      <c r="F342">
        <v>5</v>
      </c>
      <c r="G342" t="s">
        <v>16</v>
      </c>
    </row>
    <row r="343" spans="2:7">
      <c r="B343" s="1" t="str">
        <f t="shared" si="5"/>
        <v>AY:1_6</v>
      </c>
      <c r="C343" s="456">
        <v>3022.3784070000002</v>
      </c>
      <c r="D343" s="457">
        <v>11</v>
      </c>
      <c r="E343">
        <v>1</v>
      </c>
      <c r="F343">
        <v>6</v>
      </c>
      <c r="G343" t="s">
        <v>16</v>
      </c>
    </row>
    <row r="344" spans="2:7">
      <c r="B344" s="1" t="str">
        <f t="shared" si="5"/>
        <v>AY:2_6</v>
      </c>
      <c r="C344" s="456">
        <v>8714.4361480000007</v>
      </c>
      <c r="D344" s="457">
        <v>33</v>
      </c>
      <c r="E344">
        <v>2</v>
      </c>
      <c r="F344">
        <v>6</v>
      </c>
      <c r="G344" t="s">
        <v>16</v>
      </c>
    </row>
    <row r="345" spans="2:7">
      <c r="B345" s="1" t="str">
        <f t="shared" si="5"/>
        <v>AY:3_6</v>
      </c>
      <c r="C345" s="456">
        <v>16004.85399</v>
      </c>
      <c r="D345" s="457">
        <v>61</v>
      </c>
      <c r="E345">
        <v>3</v>
      </c>
      <c r="F345">
        <v>6</v>
      </c>
      <c r="G345" t="s">
        <v>16</v>
      </c>
    </row>
    <row r="346" spans="2:7">
      <c r="B346" s="1" t="str">
        <f t="shared" si="5"/>
        <v>AY:4_6</v>
      </c>
      <c r="C346" s="456">
        <v>1163.0892469999999</v>
      </c>
      <c r="D346" s="457">
        <v>4</v>
      </c>
      <c r="E346">
        <v>4</v>
      </c>
      <c r="F346">
        <v>6</v>
      </c>
      <c r="G346" t="s">
        <v>16</v>
      </c>
    </row>
    <row r="347" spans="2:7">
      <c r="B347" s="1" t="str">
        <f t="shared" si="5"/>
        <v>AY:1_7</v>
      </c>
      <c r="C347" s="456">
        <v>33862.694949999997</v>
      </c>
      <c r="D347" s="457">
        <v>131</v>
      </c>
      <c r="E347">
        <v>1</v>
      </c>
      <c r="F347">
        <v>7</v>
      </c>
      <c r="G347" t="s">
        <v>16</v>
      </c>
    </row>
    <row r="348" spans="2:7">
      <c r="B348" s="1" t="str">
        <f t="shared" si="5"/>
        <v>AY:2_7</v>
      </c>
      <c r="C348" s="456">
        <v>18938.86347</v>
      </c>
      <c r="D348" s="457">
        <v>73</v>
      </c>
      <c r="E348">
        <v>2</v>
      </c>
      <c r="F348">
        <v>7</v>
      </c>
      <c r="G348" t="s">
        <v>16</v>
      </c>
    </row>
    <row r="349" spans="2:7">
      <c r="B349" s="1" t="str">
        <f t="shared" si="5"/>
        <v>AY:3_7</v>
      </c>
      <c r="C349" s="456">
        <v>13316.588390000001</v>
      </c>
      <c r="D349" s="457">
        <v>51</v>
      </c>
      <c r="E349">
        <v>3</v>
      </c>
      <c r="F349">
        <v>7</v>
      </c>
      <c r="G349" t="s">
        <v>16</v>
      </c>
    </row>
    <row r="350" spans="2:7">
      <c r="B350" s="1" t="str">
        <f t="shared" si="5"/>
        <v>AY:1_8</v>
      </c>
      <c r="C350" s="456">
        <v>2006.156835</v>
      </c>
      <c r="D350" s="457">
        <v>7</v>
      </c>
      <c r="E350">
        <v>1</v>
      </c>
      <c r="F350">
        <v>8</v>
      </c>
      <c r="G350" t="s">
        <v>16</v>
      </c>
    </row>
    <row r="351" spans="2:7">
      <c r="B351" s="1" t="str">
        <f t="shared" si="5"/>
        <v>AY:2_8</v>
      </c>
      <c r="C351" s="456">
        <v>1772.3998670000001</v>
      </c>
      <c r="D351" s="457">
        <v>6</v>
      </c>
      <c r="E351">
        <v>2</v>
      </c>
      <c r="F351">
        <v>8</v>
      </c>
      <c r="G351" t="s">
        <v>16</v>
      </c>
    </row>
    <row r="352" spans="2:7">
      <c r="B352" s="1" t="str">
        <f t="shared" si="5"/>
        <v>AY:1_9</v>
      </c>
      <c r="C352" s="456">
        <v>1129.9537499999999</v>
      </c>
      <c r="D352" s="457">
        <v>4</v>
      </c>
      <c r="E352">
        <v>1</v>
      </c>
      <c r="F352">
        <v>9</v>
      </c>
      <c r="G352" t="s">
        <v>16</v>
      </c>
    </row>
    <row r="353" spans="2:7">
      <c r="B353" s="1" t="str">
        <f t="shared" si="5"/>
        <v>AY:0_0</v>
      </c>
      <c r="C353" s="456">
        <v>244000</v>
      </c>
      <c r="D353" s="457">
        <v>980</v>
      </c>
      <c r="E353">
        <v>0</v>
      </c>
      <c r="F353">
        <v>0</v>
      </c>
      <c r="G353" t="s">
        <v>16</v>
      </c>
    </row>
    <row r="354" spans="2:7">
      <c r="B354" s="1" t="str">
        <f t="shared" si="5"/>
        <v>AY:0_1</v>
      </c>
      <c r="C354" s="456">
        <v>247000</v>
      </c>
      <c r="D354" s="457">
        <v>1010</v>
      </c>
      <c r="E354">
        <v>0</v>
      </c>
      <c r="F354">
        <v>1</v>
      </c>
      <c r="G354" t="s">
        <v>16</v>
      </c>
    </row>
    <row r="355" spans="2:7">
      <c r="B355" s="1" t="str">
        <f t="shared" si="5"/>
        <v>AY:0_2</v>
      </c>
      <c r="C355" s="456">
        <v>98000</v>
      </c>
      <c r="D355" s="457">
        <v>410</v>
      </c>
      <c r="E355">
        <v>0</v>
      </c>
      <c r="F355">
        <v>2</v>
      </c>
      <c r="G355" t="s">
        <v>16</v>
      </c>
    </row>
    <row r="356" spans="2:7">
      <c r="B356" s="1" t="str">
        <f t="shared" si="5"/>
        <v>AY:0_3</v>
      </c>
      <c r="C356" s="456">
        <v>119000</v>
      </c>
      <c r="D356" s="457">
        <v>460</v>
      </c>
      <c r="E356">
        <v>0</v>
      </c>
      <c r="F356">
        <v>3</v>
      </c>
      <c r="G356" t="s">
        <v>16</v>
      </c>
    </row>
    <row r="357" spans="2:7">
      <c r="B357" s="1" t="str">
        <f t="shared" si="5"/>
        <v>AY:0_4</v>
      </c>
      <c r="C357" s="456">
        <v>47000</v>
      </c>
      <c r="D357" s="457">
        <v>180</v>
      </c>
      <c r="E357">
        <v>0</v>
      </c>
      <c r="F357">
        <v>4</v>
      </c>
      <c r="G357" t="s">
        <v>16</v>
      </c>
    </row>
    <row r="358" spans="2:7">
      <c r="B358" s="1" t="str">
        <f t="shared" si="5"/>
        <v>AY:0_5</v>
      </c>
      <c r="C358" s="456">
        <v>13000</v>
      </c>
      <c r="D358" s="457">
        <v>50</v>
      </c>
      <c r="E358">
        <v>0</v>
      </c>
      <c r="F358">
        <v>5</v>
      </c>
      <c r="G358" t="s">
        <v>16</v>
      </c>
    </row>
    <row r="359" spans="2:7">
      <c r="B359" s="1" t="str">
        <f t="shared" si="5"/>
        <v>AY:0_6</v>
      </c>
      <c r="C359" s="456">
        <v>3000</v>
      </c>
      <c r="D359" s="457">
        <v>10</v>
      </c>
      <c r="E359">
        <v>0</v>
      </c>
      <c r="F359">
        <v>6</v>
      </c>
      <c r="G359" t="s">
        <v>16</v>
      </c>
    </row>
    <row r="360" spans="2:7">
      <c r="B360" s="1" t="str">
        <f t="shared" si="5"/>
        <v>AY:0_7</v>
      </c>
      <c r="C360" s="456">
        <v>37000</v>
      </c>
      <c r="D360" s="457">
        <v>140</v>
      </c>
      <c r="E360">
        <v>0</v>
      </c>
      <c r="F360">
        <v>7</v>
      </c>
      <c r="G360" t="s">
        <v>16</v>
      </c>
    </row>
    <row r="361" spans="2:7">
      <c r="B361" s="1" t="str">
        <f t="shared" si="5"/>
        <v>AY:0_8</v>
      </c>
      <c r="C361" s="456">
        <v>2000</v>
      </c>
      <c r="D361" s="457">
        <v>10</v>
      </c>
      <c r="E361">
        <v>0</v>
      </c>
      <c r="F361">
        <v>8</v>
      </c>
      <c r="G361" t="s">
        <v>16</v>
      </c>
    </row>
    <row r="362" spans="2:7">
      <c r="B362" s="1" t="str">
        <f t="shared" si="5"/>
        <v>AY:0_9</v>
      </c>
      <c r="C362" s="456">
        <v>1000</v>
      </c>
      <c r="D362" s="457">
        <v>1</v>
      </c>
      <c r="E362">
        <v>0</v>
      </c>
      <c r="F362">
        <v>9</v>
      </c>
      <c r="G362" t="s">
        <v>16</v>
      </c>
    </row>
    <row r="363" spans="2:7">
      <c r="B363" s="1" t="str">
        <f t="shared" si="5"/>
        <v>AY:-1_0</v>
      </c>
      <c r="C363" s="456">
        <v>244165.07865720722</v>
      </c>
      <c r="D363" s="457">
        <v>977</v>
      </c>
      <c r="E363">
        <v>-1</v>
      </c>
      <c r="F363">
        <v>0</v>
      </c>
      <c r="G363" t="s">
        <v>16</v>
      </c>
    </row>
    <row r="364" spans="2:7">
      <c r="B364" s="1" t="str">
        <f t="shared" si="5"/>
        <v>AY:-1_1</v>
      </c>
      <c r="C364" s="456">
        <v>247151.10249236767</v>
      </c>
      <c r="D364" s="457">
        <v>1005</v>
      </c>
      <c r="E364">
        <v>-1</v>
      </c>
      <c r="F364">
        <v>1</v>
      </c>
      <c r="G364" t="s">
        <v>16</v>
      </c>
    </row>
    <row r="365" spans="2:7">
      <c r="B365" s="1" t="str">
        <f t="shared" si="5"/>
        <v>AY:-1_2</v>
      </c>
      <c r="C365" s="456">
        <v>98447.983062813582</v>
      </c>
      <c r="D365" s="457">
        <v>410</v>
      </c>
      <c r="E365">
        <v>-1</v>
      </c>
      <c r="F365">
        <v>2</v>
      </c>
      <c r="G365" t="s">
        <v>16</v>
      </c>
    </row>
    <row r="366" spans="2:7">
      <c r="B366" s="1" t="str">
        <f t="shared" si="5"/>
        <v>AY:-1_3</v>
      </c>
      <c r="C366" s="456">
        <v>119463.48476439393</v>
      </c>
      <c r="D366" s="457">
        <v>457</v>
      </c>
      <c r="E366">
        <v>-1</v>
      </c>
      <c r="F366">
        <v>3</v>
      </c>
      <c r="G366" t="s">
        <v>16</v>
      </c>
    </row>
    <row r="367" spans="2:7">
      <c r="B367" s="1" t="str">
        <f t="shared" si="5"/>
        <v>AY:-1_4</v>
      </c>
      <c r="C367" s="456">
        <v>46986.192442056607</v>
      </c>
      <c r="D367" s="457">
        <v>182</v>
      </c>
      <c r="E367">
        <v>-1</v>
      </c>
      <c r="F367">
        <v>4</v>
      </c>
      <c r="G367" t="s">
        <v>16</v>
      </c>
    </row>
    <row r="368" spans="2:7">
      <c r="B368" s="1" t="str">
        <f t="shared" si="5"/>
        <v>AY:-1_5</v>
      </c>
      <c r="C368" s="456">
        <v>13341.531936418551</v>
      </c>
      <c r="D368" s="457">
        <v>51</v>
      </c>
      <c r="E368">
        <v>-1</v>
      </c>
      <c r="F368">
        <v>5</v>
      </c>
      <c r="G368" t="s">
        <v>16</v>
      </c>
    </row>
    <row r="369" spans="2:7">
      <c r="B369" s="1" t="str">
        <f t="shared" si="5"/>
        <v>AY:-1_6</v>
      </c>
      <c r="C369" s="456">
        <v>3137.1086608933683</v>
      </c>
      <c r="D369" s="457">
        <v>12</v>
      </c>
      <c r="E369">
        <v>-1</v>
      </c>
      <c r="F369">
        <v>6</v>
      </c>
      <c r="G369" t="s">
        <v>16</v>
      </c>
    </row>
    <row r="370" spans="2:7">
      <c r="B370" s="1" t="str">
        <f t="shared" si="5"/>
        <v>AY:-1_7</v>
      </c>
      <c r="C370" s="456">
        <v>36760.614391152973</v>
      </c>
      <c r="D370" s="457">
        <v>143</v>
      </c>
      <c r="E370">
        <v>-1</v>
      </c>
      <c r="F370">
        <v>7</v>
      </c>
      <c r="G370" t="s">
        <v>16</v>
      </c>
    </row>
    <row r="371" spans="2:7">
      <c r="B371" s="1" t="str">
        <f t="shared" si="5"/>
        <v>AY:-1_8</v>
      </c>
      <c r="C371" s="456">
        <v>2098.9794889519958</v>
      </c>
      <c r="D371" s="457">
        <v>7</v>
      </c>
      <c r="E371">
        <v>-1</v>
      </c>
      <c r="F371">
        <v>8</v>
      </c>
      <c r="G371" t="s">
        <v>16</v>
      </c>
    </row>
    <row r="372" spans="2:7">
      <c r="B372" s="1" t="str">
        <f t="shared" si="5"/>
        <v>AY:-1_9</v>
      </c>
      <c r="C372" s="456">
        <v>1205.3117197919278</v>
      </c>
      <c r="D372" s="457">
        <v>4</v>
      </c>
      <c r="E372">
        <v>-1</v>
      </c>
      <c r="F372">
        <v>9</v>
      </c>
      <c r="G372" t="s">
        <v>16</v>
      </c>
    </row>
    <row r="373" spans="2:7">
      <c r="B373" s="1" t="str">
        <f t="shared" si="5"/>
        <v>P:1_0</v>
      </c>
      <c r="C373" s="456">
        <v>228422.32269999999</v>
      </c>
      <c r="D373" s="457">
        <v>910</v>
      </c>
      <c r="E373">
        <v>1</v>
      </c>
      <c r="F373">
        <v>0</v>
      </c>
      <c r="G373" t="s">
        <v>453</v>
      </c>
    </row>
    <row r="374" spans="2:7">
      <c r="B374" s="1" t="str">
        <f t="shared" si="5"/>
        <v>P:2_0</v>
      </c>
      <c r="C374" s="456">
        <v>170395.93770000001</v>
      </c>
      <c r="D374" s="457">
        <v>676</v>
      </c>
      <c r="E374">
        <v>2</v>
      </c>
      <c r="F374">
        <v>0</v>
      </c>
      <c r="G374" t="s">
        <v>453</v>
      </c>
    </row>
    <row r="375" spans="2:7">
      <c r="B375" s="1" t="str">
        <f t="shared" si="5"/>
        <v>P:3_0</v>
      </c>
      <c r="C375" s="456">
        <v>181468.1073</v>
      </c>
      <c r="D375" s="457">
        <v>717</v>
      </c>
      <c r="E375">
        <v>3</v>
      </c>
      <c r="F375">
        <v>0</v>
      </c>
      <c r="G375" t="s">
        <v>453</v>
      </c>
    </row>
    <row r="376" spans="2:7">
      <c r="B376" s="1" t="str">
        <f t="shared" si="5"/>
        <v>P:4_0</v>
      </c>
      <c r="C376" s="456">
        <v>131324.88990000001</v>
      </c>
      <c r="D376" s="457">
        <v>517</v>
      </c>
      <c r="E376">
        <v>4</v>
      </c>
      <c r="F376">
        <v>0</v>
      </c>
      <c r="G376" t="s">
        <v>453</v>
      </c>
    </row>
    <row r="377" spans="2:7">
      <c r="B377" s="1" t="str">
        <f t="shared" si="5"/>
        <v>P:5_0</v>
      </c>
      <c r="C377" s="456">
        <v>253697.58840000001</v>
      </c>
      <c r="D377" s="457">
        <v>994</v>
      </c>
      <c r="E377">
        <v>5</v>
      </c>
      <c r="F377">
        <v>0</v>
      </c>
      <c r="G377" t="s">
        <v>453</v>
      </c>
    </row>
    <row r="378" spans="2:7">
      <c r="B378" s="1" t="str">
        <f t="shared" si="5"/>
        <v>P:6_0</v>
      </c>
      <c r="C378" s="456">
        <v>214171.8339</v>
      </c>
      <c r="D378" s="457">
        <v>836</v>
      </c>
      <c r="E378">
        <v>6</v>
      </c>
      <c r="F378">
        <v>0</v>
      </c>
      <c r="G378" t="s">
        <v>453</v>
      </c>
    </row>
    <row r="379" spans="2:7">
      <c r="B379" s="1" t="str">
        <f t="shared" si="5"/>
        <v>P:7_0</v>
      </c>
      <c r="C379" s="456">
        <v>170712.4093</v>
      </c>
      <c r="D379" s="457">
        <v>664</v>
      </c>
      <c r="E379">
        <v>7</v>
      </c>
      <c r="F379">
        <v>0</v>
      </c>
      <c r="G379" t="s">
        <v>453</v>
      </c>
    </row>
    <row r="380" spans="2:7">
      <c r="B380" s="1" t="str">
        <f t="shared" si="5"/>
        <v>P:8_0</v>
      </c>
      <c r="C380" s="456">
        <v>47898.745459999998</v>
      </c>
      <c r="D380" s="457">
        <v>185</v>
      </c>
      <c r="E380">
        <v>8</v>
      </c>
      <c r="F380">
        <v>0</v>
      </c>
      <c r="G380" t="s">
        <v>453</v>
      </c>
    </row>
    <row r="381" spans="2:7">
      <c r="B381" s="1" t="str">
        <f t="shared" si="5"/>
        <v>P:9_0</v>
      </c>
      <c r="C381" s="456">
        <v>91160.919049999997</v>
      </c>
      <c r="D381" s="457">
        <v>351</v>
      </c>
      <c r="E381">
        <v>9</v>
      </c>
      <c r="F381">
        <v>0</v>
      </c>
      <c r="G381" t="s">
        <v>453</v>
      </c>
    </row>
    <row r="382" spans="2:7">
      <c r="B382" s="1" t="str">
        <f t="shared" si="5"/>
        <v>P:10_0</v>
      </c>
      <c r="C382" s="456">
        <v>72671.41158</v>
      </c>
      <c r="D382" s="457">
        <v>279</v>
      </c>
      <c r="E382">
        <v>10</v>
      </c>
      <c r="F382">
        <v>0</v>
      </c>
      <c r="G382" t="s">
        <v>453</v>
      </c>
    </row>
    <row r="383" spans="2:7">
      <c r="B383" s="1" t="str">
        <f t="shared" si="5"/>
        <v>P:1_1</v>
      </c>
      <c r="C383" s="456">
        <v>231710.45250000001</v>
      </c>
      <c r="D383" s="457">
        <v>919</v>
      </c>
      <c r="E383">
        <v>1</v>
      </c>
      <c r="F383">
        <v>1</v>
      </c>
      <c r="G383" t="s">
        <v>453</v>
      </c>
    </row>
    <row r="384" spans="2:7">
      <c r="B384" s="1" t="str">
        <f t="shared" si="5"/>
        <v>P:2_1</v>
      </c>
      <c r="C384" s="456">
        <v>239065.95619999999</v>
      </c>
      <c r="D384" s="457">
        <v>944</v>
      </c>
      <c r="E384">
        <v>2</v>
      </c>
      <c r="F384">
        <v>1</v>
      </c>
      <c r="G384" t="s">
        <v>453</v>
      </c>
    </row>
    <row r="385" spans="2:7">
      <c r="B385" s="1" t="str">
        <f t="shared" si="5"/>
        <v>P:3_1</v>
      </c>
      <c r="C385" s="456">
        <v>278172.43359999999</v>
      </c>
      <c r="D385" s="457">
        <v>1095</v>
      </c>
      <c r="E385">
        <v>3</v>
      </c>
      <c r="F385">
        <v>1</v>
      </c>
      <c r="G385" t="s">
        <v>453</v>
      </c>
    </row>
    <row r="386" spans="2:7">
      <c r="B386" s="1" t="str">
        <f t="shared" ref="B386:B449" si="6">G386&amp;":"&amp;E386&amp;"_"&amp;F386</f>
        <v>P:4_1</v>
      </c>
      <c r="C386" s="456">
        <v>331214.73749999999</v>
      </c>
      <c r="D386" s="457">
        <v>1298</v>
      </c>
      <c r="E386">
        <v>4</v>
      </c>
      <c r="F386">
        <v>1</v>
      </c>
      <c r="G386" t="s">
        <v>453</v>
      </c>
    </row>
    <row r="387" spans="2:7">
      <c r="B387" s="1" t="str">
        <f t="shared" si="6"/>
        <v>P:5_1</v>
      </c>
      <c r="C387" s="456">
        <v>412897.41519999999</v>
      </c>
      <c r="D387" s="457">
        <v>1612</v>
      </c>
      <c r="E387">
        <v>5</v>
      </c>
      <c r="F387">
        <v>1</v>
      </c>
      <c r="G387" t="s">
        <v>453</v>
      </c>
    </row>
    <row r="388" spans="2:7">
      <c r="B388" s="1" t="str">
        <f t="shared" si="6"/>
        <v>P:6_1</v>
      </c>
      <c r="C388" s="456">
        <v>307036.41399999999</v>
      </c>
      <c r="D388" s="457">
        <v>1194</v>
      </c>
      <c r="E388">
        <v>6</v>
      </c>
      <c r="F388">
        <v>1</v>
      </c>
      <c r="G388" t="s">
        <v>453</v>
      </c>
    </row>
    <row r="389" spans="2:7">
      <c r="B389" s="1" t="str">
        <f t="shared" si="6"/>
        <v>P:7_1</v>
      </c>
      <c r="C389" s="456">
        <v>199506.97889999999</v>
      </c>
      <c r="D389" s="457">
        <v>773</v>
      </c>
      <c r="E389">
        <v>7</v>
      </c>
      <c r="F389">
        <v>1</v>
      </c>
      <c r="G389" t="s">
        <v>453</v>
      </c>
    </row>
    <row r="390" spans="2:7">
      <c r="B390" s="1" t="str">
        <f t="shared" si="6"/>
        <v>P:8_1</v>
      </c>
      <c r="C390" s="456">
        <v>233156.28700000001</v>
      </c>
      <c r="D390" s="457">
        <v>900</v>
      </c>
      <c r="E390">
        <v>8</v>
      </c>
      <c r="F390">
        <v>1</v>
      </c>
      <c r="G390" t="s">
        <v>453</v>
      </c>
    </row>
    <row r="391" spans="2:7">
      <c r="B391" s="1" t="str">
        <f t="shared" si="6"/>
        <v>P:9_1</v>
      </c>
      <c r="C391" s="456">
        <v>169767.73149999999</v>
      </c>
      <c r="D391" s="457">
        <v>652</v>
      </c>
      <c r="E391">
        <v>9</v>
      </c>
      <c r="F391">
        <v>1</v>
      </c>
      <c r="G391" t="s">
        <v>453</v>
      </c>
    </row>
    <row r="392" spans="2:7">
      <c r="B392" s="1" t="str">
        <f t="shared" si="6"/>
        <v>P:1_2</v>
      </c>
      <c r="C392" s="456">
        <v>94454.596560000005</v>
      </c>
      <c r="D392" s="457">
        <v>373</v>
      </c>
      <c r="E392">
        <v>1</v>
      </c>
      <c r="F392">
        <v>2</v>
      </c>
      <c r="G392" t="s">
        <v>453</v>
      </c>
    </row>
    <row r="393" spans="2:7">
      <c r="B393" s="1" t="str">
        <f t="shared" si="6"/>
        <v>P:2_2</v>
      </c>
      <c r="C393" s="456">
        <v>120989.2439</v>
      </c>
      <c r="D393" s="457">
        <v>476</v>
      </c>
      <c r="E393">
        <v>2</v>
      </c>
      <c r="F393">
        <v>2</v>
      </c>
      <c r="G393" t="s">
        <v>453</v>
      </c>
    </row>
    <row r="394" spans="2:7">
      <c r="B394" s="1" t="str">
        <f t="shared" si="6"/>
        <v>P:3_2</v>
      </c>
      <c r="C394" s="456">
        <v>137434.98989999999</v>
      </c>
      <c r="D394" s="457">
        <v>538</v>
      </c>
      <c r="E394">
        <v>3</v>
      </c>
      <c r="F394">
        <v>2</v>
      </c>
      <c r="G394" t="s">
        <v>453</v>
      </c>
    </row>
    <row r="395" spans="2:7">
      <c r="B395" s="1" t="str">
        <f t="shared" si="6"/>
        <v>P:4_2</v>
      </c>
      <c r="C395" s="456">
        <v>74553.698000000004</v>
      </c>
      <c r="D395" s="457">
        <v>291</v>
      </c>
      <c r="E395">
        <v>4</v>
      </c>
      <c r="F395">
        <v>2</v>
      </c>
      <c r="G395" t="s">
        <v>453</v>
      </c>
    </row>
    <row r="396" spans="2:7">
      <c r="B396" s="1" t="str">
        <f t="shared" si="6"/>
        <v>P:5_2</v>
      </c>
      <c r="C396" s="456">
        <v>125873.8031</v>
      </c>
      <c r="D396" s="457">
        <v>489</v>
      </c>
      <c r="E396">
        <v>5</v>
      </c>
      <c r="F396">
        <v>2</v>
      </c>
      <c r="G396" t="s">
        <v>453</v>
      </c>
    </row>
    <row r="397" spans="2:7">
      <c r="B397" s="1" t="str">
        <f t="shared" si="6"/>
        <v>P:6_2</v>
      </c>
      <c r="C397" s="456">
        <v>135659.09659999999</v>
      </c>
      <c r="D397" s="457">
        <v>525</v>
      </c>
      <c r="E397">
        <v>6</v>
      </c>
      <c r="F397">
        <v>2</v>
      </c>
      <c r="G397" t="s">
        <v>453</v>
      </c>
    </row>
    <row r="398" spans="2:7">
      <c r="B398" s="1" t="str">
        <f t="shared" si="6"/>
        <v>P:7_2</v>
      </c>
      <c r="C398" s="456">
        <v>144577.71049999999</v>
      </c>
      <c r="D398" s="457">
        <v>558</v>
      </c>
      <c r="E398">
        <v>7</v>
      </c>
      <c r="F398">
        <v>2</v>
      </c>
      <c r="G398" t="s">
        <v>453</v>
      </c>
    </row>
    <row r="399" spans="2:7">
      <c r="B399" s="1" t="str">
        <f t="shared" si="6"/>
        <v>P:8_2</v>
      </c>
      <c r="C399" s="456">
        <v>97560.440640000001</v>
      </c>
      <c r="D399" s="457">
        <v>375</v>
      </c>
      <c r="E399">
        <v>8</v>
      </c>
      <c r="F399">
        <v>2</v>
      </c>
      <c r="G399" t="s">
        <v>453</v>
      </c>
    </row>
    <row r="400" spans="2:7">
      <c r="B400" s="1" t="str">
        <f t="shared" si="6"/>
        <v>P:1_3</v>
      </c>
      <c r="C400" s="456">
        <v>109542.39260000001</v>
      </c>
      <c r="D400" s="457">
        <v>431</v>
      </c>
      <c r="E400">
        <v>1</v>
      </c>
      <c r="F400">
        <v>3</v>
      </c>
      <c r="G400" t="s">
        <v>453</v>
      </c>
    </row>
    <row r="401" spans="2:7">
      <c r="B401" s="1" t="str">
        <f t="shared" si="6"/>
        <v>P:2_3</v>
      </c>
      <c r="C401" s="456">
        <v>25060.59417</v>
      </c>
      <c r="D401" s="457">
        <v>98</v>
      </c>
      <c r="E401">
        <v>2</v>
      </c>
      <c r="F401">
        <v>3</v>
      </c>
      <c r="G401" t="s">
        <v>453</v>
      </c>
    </row>
    <row r="402" spans="2:7">
      <c r="B402" s="1" t="str">
        <f t="shared" si="6"/>
        <v>P:3_3</v>
      </c>
      <c r="C402" s="456">
        <v>94610.034700000004</v>
      </c>
      <c r="D402" s="457">
        <v>369</v>
      </c>
      <c r="E402">
        <v>3</v>
      </c>
      <c r="F402">
        <v>3</v>
      </c>
      <c r="G402" t="s">
        <v>453</v>
      </c>
    </row>
    <row r="403" spans="2:7">
      <c r="B403" s="1" t="str">
        <f t="shared" si="6"/>
        <v>P:4_3</v>
      </c>
      <c r="C403" s="456">
        <v>143143.27160000001</v>
      </c>
      <c r="D403" s="457">
        <v>556</v>
      </c>
      <c r="E403">
        <v>4</v>
      </c>
      <c r="F403">
        <v>3</v>
      </c>
      <c r="G403" t="s">
        <v>453</v>
      </c>
    </row>
    <row r="404" spans="2:7">
      <c r="B404" s="1" t="str">
        <f t="shared" si="6"/>
        <v>P:5_3</v>
      </c>
      <c r="C404" s="456">
        <v>62193.22868</v>
      </c>
      <c r="D404" s="457">
        <v>241</v>
      </c>
      <c r="E404">
        <v>5</v>
      </c>
      <c r="F404">
        <v>3</v>
      </c>
      <c r="G404" t="s">
        <v>453</v>
      </c>
    </row>
    <row r="405" spans="2:7">
      <c r="B405" s="1" t="str">
        <f t="shared" si="6"/>
        <v>P:6_3</v>
      </c>
      <c r="C405" s="456">
        <v>52468.730230000001</v>
      </c>
      <c r="D405" s="457">
        <v>202</v>
      </c>
      <c r="E405">
        <v>6</v>
      </c>
      <c r="F405">
        <v>3</v>
      </c>
      <c r="G405" t="s">
        <v>453</v>
      </c>
    </row>
    <row r="406" spans="2:7">
      <c r="B406" s="1" t="str">
        <f t="shared" si="6"/>
        <v>P:7_3</v>
      </c>
      <c r="C406" s="456">
        <v>29690.7382</v>
      </c>
      <c r="D406" s="457">
        <v>114</v>
      </c>
      <c r="E406">
        <v>7</v>
      </c>
      <c r="F406">
        <v>3</v>
      </c>
      <c r="G406" t="s">
        <v>453</v>
      </c>
    </row>
    <row r="407" spans="2:7">
      <c r="B407" s="1" t="str">
        <f t="shared" si="6"/>
        <v>P:1_4</v>
      </c>
      <c r="C407" s="456">
        <v>45042.308210000003</v>
      </c>
      <c r="D407" s="457">
        <v>176</v>
      </c>
      <c r="E407">
        <v>1</v>
      </c>
      <c r="F407">
        <v>4</v>
      </c>
      <c r="G407" t="s">
        <v>453</v>
      </c>
    </row>
    <row r="408" spans="2:7">
      <c r="B408" s="1" t="str">
        <f t="shared" si="6"/>
        <v>P:2_4</v>
      </c>
      <c r="C408" s="456">
        <v>44706.88336</v>
      </c>
      <c r="D408" s="457">
        <v>174</v>
      </c>
      <c r="E408">
        <v>2</v>
      </c>
      <c r="F408">
        <v>4</v>
      </c>
      <c r="G408" t="s">
        <v>453</v>
      </c>
    </row>
    <row r="409" spans="2:7">
      <c r="B409" s="1" t="str">
        <f t="shared" si="6"/>
        <v>P:3_4</v>
      </c>
      <c r="C409" s="456">
        <v>18156.78212</v>
      </c>
      <c r="D409" s="457">
        <v>70</v>
      </c>
      <c r="E409">
        <v>3</v>
      </c>
      <c r="F409">
        <v>4</v>
      </c>
      <c r="G409" t="s">
        <v>453</v>
      </c>
    </row>
    <row r="410" spans="2:7">
      <c r="B410" s="1" t="str">
        <f t="shared" si="6"/>
        <v>P:4_4</v>
      </c>
      <c r="C410" s="456">
        <v>22878.265530000001</v>
      </c>
      <c r="D410" s="457">
        <v>88</v>
      </c>
      <c r="E410">
        <v>4</v>
      </c>
      <c r="F410">
        <v>4</v>
      </c>
      <c r="G410" t="s">
        <v>453</v>
      </c>
    </row>
    <row r="411" spans="2:7">
      <c r="B411" s="1" t="str">
        <f t="shared" si="6"/>
        <v>P:5_4</v>
      </c>
      <c r="C411" s="456">
        <v>34825.129780000003</v>
      </c>
      <c r="D411" s="457">
        <v>134</v>
      </c>
      <c r="E411">
        <v>5</v>
      </c>
      <c r="F411">
        <v>4</v>
      </c>
      <c r="G411" t="s">
        <v>453</v>
      </c>
    </row>
    <row r="412" spans="2:7">
      <c r="B412" s="1" t="str">
        <f t="shared" si="6"/>
        <v>P:6_4</v>
      </c>
      <c r="C412" s="456">
        <v>103728.6615</v>
      </c>
      <c r="D412" s="457">
        <v>398</v>
      </c>
      <c r="E412">
        <v>6</v>
      </c>
      <c r="F412">
        <v>4</v>
      </c>
      <c r="G412" t="s">
        <v>453</v>
      </c>
    </row>
    <row r="413" spans="2:7">
      <c r="B413" s="1" t="str">
        <f t="shared" si="6"/>
        <v>P:1_5</v>
      </c>
      <c r="C413" s="456">
        <v>12513.412469999999</v>
      </c>
      <c r="D413" s="457">
        <v>48</v>
      </c>
      <c r="E413">
        <v>1</v>
      </c>
      <c r="F413">
        <v>5</v>
      </c>
      <c r="G413" t="s">
        <v>453</v>
      </c>
    </row>
    <row r="414" spans="2:7">
      <c r="B414" s="1" t="str">
        <f t="shared" si="6"/>
        <v>P:2_5</v>
      </c>
      <c r="C414" s="456">
        <v>3319.1291249999999</v>
      </c>
      <c r="D414" s="457">
        <v>12</v>
      </c>
      <c r="E414">
        <v>2</v>
      </c>
      <c r="F414">
        <v>5</v>
      </c>
      <c r="G414" t="s">
        <v>453</v>
      </c>
    </row>
    <row r="415" spans="2:7">
      <c r="B415" s="1" t="str">
        <f t="shared" si="6"/>
        <v>P:3_5</v>
      </c>
      <c r="C415" s="456">
        <v>58412.223899999997</v>
      </c>
      <c r="D415" s="457">
        <v>226</v>
      </c>
      <c r="E415">
        <v>3</v>
      </c>
      <c r="F415">
        <v>5</v>
      </c>
      <c r="G415" t="s">
        <v>453</v>
      </c>
    </row>
    <row r="416" spans="2:7">
      <c r="B416" s="1" t="str">
        <f t="shared" si="6"/>
        <v>P:4_5</v>
      </c>
      <c r="C416" s="456">
        <v>14551.55538</v>
      </c>
      <c r="D416" s="457">
        <v>56</v>
      </c>
      <c r="E416">
        <v>4</v>
      </c>
      <c r="F416">
        <v>5</v>
      </c>
      <c r="G416" t="s">
        <v>453</v>
      </c>
    </row>
    <row r="417" spans="2:7">
      <c r="B417" s="1" t="str">
        <f t="shared" si="6"/>
        <v>P:5_5</v>
      </c>
      <c r="C417" s="456">
        <v>43335.803610000003</v>
      </c>
      <c r="D417" s="457">
        <v>166</v>
      </c>
      <c r="E417">
        <v>5</v>
      </c>
      <c r="F417">
        <v>5</v>
      </c>
      <c r="G417" t="s">
        <v>453</v>
      </c>
    </row>
    <row r="418" spans="2:7">
      <c r="B418" s="1" t="str">
        <f t="shared" si="6"/>
        <v>P:1_6</v>
      </c>
      <c r="C418" s="456">
        <v>3022.3784070000002</v>
      </c>
      <c r="D418" s="457">
        <v>11</v>
      </c>
      <c r="E418">
        <v>1</v>
      </c>
      <c r="F418">
        <v>6</v>
      </c>
      <c r="G418" t="s">
        <v>453</v>
      </c>
    </row>
    <row r="419" spans="2:7">
      <c r="B419" s="1" t="str">
        <f t="shared" si="6"/>
        <v>P:2_6</v>
      </c>
      <c r="C419" s="456">
        <v>8714.4361480000007</v>
      </c>
      <c r="D419" s="457">
        <v>33</v>
      </c>
      <c r="E419">
        <v>2</v>
      </c>
      <c r="F419">
        <v>6</v>
      </c>
      <c r="G419" t="s">
        <v>453</v>
      </c>
    </row>
    <row r="420" spans="2:7">
      <c r="B420" s="1" t="str">
        <f t="shared" si="6"/>
        <v>P:3_6</v>
      </c>
      <c r="C420" s="456">
        <v>16004.85399</v>
      </c>
      <c r="D420" s="457">
        <v>61</v>
      </c>
      <c r="E420">
        <v>3</v>
      </c>
      <c r="F420">
        <v>6</v>
      </c>
      <c r="G420" t="s">
        <v>453</v>
      </c>
    </row>
    <row r="421" spans="2:7">
      <c r="B421" s="1" t="str">
        <f t="shared" si="6"/>
        <v>P:4_6</v>
      </c>
      <c r="C421" s="456">
        <v>1163.0892469999999</v>
      </c>
      <c r="D421" s="457">
        <v>4</v>
      </c>
      <c r="E421">
        <v>4</v>
      </c>
      <c r="F421">
        <v>6</v>
      </c>
      <c r="G421" t="s">
        <v>453</v>
      </c>
    </row>
    <row r="422" spans="2:7">
      <c r="B422" s="1" t="str">
        <f t="shared" si="6"/>
        <v>P:1_7</v>
      </c>
      <c r="C422" s="456">
        <v>33862.694949999997</v>
      </c>
      <c r="D422" s="457">
        <v>131</v>
      </c>
      <c r="E422">
        <v>1</v>
      </c>
      <c r="F422">
        <v>7</v>
      </c>
      <c r="G422" t="s">
        <v>453</v>
      </c>
    </row>
    <row r="423" spans="2:7">
      <c r="B423" s="1" t="str">
        <f t="shared" si="6"/>
        <v>P:2_7</v>
      </c>
      <c r="C423" s="456">
        <v>18938.86347</v>
      </c>
      <c r="D423" s="457">
        <v>73</v>
      </c>
      <c r="E423">
        <v>2</v>
      </c>
      <c r="F423">
        <v>7</v>
      </c>
      <c r="G423" t="s">
        <v>453</v>
      </c>
    </row>
    <row r="424" spans="2:7">
      <c r="B424" s="1" t="str">
        <f t="shared" si="6"/>
        <v>P:3_7</v>
      </c>
      <c r="C424" s="456">
        <v>13316.588390000001</v>
      </c>
      <c r="D424" s="457">
        <v>51</v>
      </c>
      <c r="E424">
        <v>3</v>
      </c>
      <c r="F424">
        <v>7</v>
      </c>
      <c r="G424" t="s">
        <v>453</v>
      </c>
    </row>
    <row r="425" spans="2:7">
      <c r="B425" s="1" t="str">
        <f t="shared" si="6"/>
        <v>P:1_8</v>
      </c>
      <c r="C425" s="456">
        <v>2006.156835</v>
      </c>
      <c r="D425" s="457">
        <v>7</v>
      </c>
      <c r="E425">
        <v>1</v>
      </c>
      <c r="F425">
        <v>8</v>
      </c>
      <c r="G425" t="s">
        <v>453</v>
      </c>
    </row>
    <row r="426" spans="2:7">
      <c r="B426" s="1" t="str">
        <f t="shared" si="6"/>
        <v>P:2_8</v>
      </c>
      <c r="C426" s="456">
        <v>1772.3998670000001</v>
      </c>
      <c r="D426" s="457">
        <v>6</v>
      </c>
      <c r="E426">
        <v>2</v>
      </c>
      <c r="F426">
        <v>8</v>
      </c>
      <c r="G426" t="s">
        <v>453</v>
      </c>
    </row>
    <row r="427" spans="2:7">
      <c r="B427" s="1" t="str">
        <f t="shared" si="6"/>
        <v>P:1_9</v>
      </c>
      <c r="C427" s="456">
        <v>1129.9537499999999</v>
      </c>
      <c r="D427" s="457">
        <v>4</v>
      </c>
      <c r="E427">
        <v>1</v>
      </c>
      <c r="F427">
        <v>9</v>
      </c>
      <c r="G427" t="s">
        <v>453</v>
      </c>
    </row>
    <row r="428" spans="2:7">
      <c r="B428" s="1" t="str">
        <f t="shared" si="6"/>
        <v>P:0_1</v>
      </c>
      <c r="C428" s="456">
        <v>247000</v>
      </c>
      <c r="D428" s="457">
        <v>1010</v>
      </c>
      <c r="E428">
        <v>0</v>
      </c>
      <c r="F428">
        <v>1</v>
      </c>
      <c r="G428" t="s">
        <v>453</v>
      </c>
    </row>
    <row r="429" spans="2:7">
      <c r="B429" s="1" t="str">
        <f t="shared" si="6"/>
        <v>P:0_2</v>
      </c>
      <c r="C429" s="456">
        <v>98000</v>
      </c>
      <c r="D429" s="457">
        <v>410</v>
      </c>
      <c r="E429">
        <v>0</v>
      </c>
      <c r="F429">
        <v>2</v>
      </c>
      <c r="G429" t="s">
        <v>453</v>
      </c>
    </row>
    <row r="430" spans="2:7">
      <c r="B430" s="1" t="str">
        <f t="shared" si="6"/>
        <v>P:0_3</v>
      </c>
      <c r="C430" s="456">
        <v>119000</v>
      </c>
      <c r="D430" s="457">
        <v>460</v>
      </c>
      <c r="E430">
        <v>0</v>
      </c>
      <c r="F430">
        <v>3</v>
      </c>
      <c r="G430" t="s">
        <v>453</v>
      </c>
    </row>
    <row r="431" spans="2:7">
      <c r="B431" s="1" t="str">
        <f t="shared" si="6"/>
        <v>P:0_4</v>
      </c>
      <c r="C431" s="456">
        <v>47000</v>
      </c>
      <c r="D431" s="457">
        <v>180</v>
      </c>
      <c r="E431">
        <v>0</v>
      </c>
      <c r="F431">
        <v>4</v>
      </c>
      <c r="G431" t="s">
        <v>453</v>
      </c>
    </row>
    <row r="432" spans="2:7">
      <c r="B432" s="1" t="str">
        <f t="shared" si="6"/>
        <v>P:0_5</v>
      </c>
      <c r="C432" s="456">
        <v>13000</v>
      </c>
      <c r="D432" s="457">
        <v>50</v>
      </c>
      <c r="E432">
        <v>0</v>
      </c>
      <c r="F432">
        <v>5</v>
      </c>
      <c r="G432" t="s">
        <v>453</v>
      </c>
    </row>
    <row r="433" spans="2:7">
      <c r="B433" s="1" t="str">
        <f t="shared" si="6"/>
        <v>P:0_6</v>
      </c>
      <c r="C433" s="456">
        <v>3000</v>
      </c>
      <c r="D433" s="457">
        <v>10</v>
      </c>
      <c r="E433">
        <v>0</v>
      </c>
      <c r="F433">
        <v>6</v>
      </c>
      <c r="G433" t="s">
        <v>453</v>
      </c>
    </row>
    <row r="434" spans="2:7">
      <c r="B434" s="1" t="str">
        <f t="shared" si="6"/>
        <v>P:0_7</v>
      </c>
      <c r="C434" s="456">
        <v>37000</v>
      </c>
      <c r="D434" s="457">
        <v>140</v>
      </c>
      <c r="E434">
        <v>0</v>
      </c>
      <c r="F434">
        <v>7</v>
      </c>
      <c r="G434" t="s">
        <v>453</v>
      </c>
    </row>
    <row r="435" spans="2:7">
      <c r="B435" s="1" t="str">
        <f t="shared" si="6"/>
        <v>P:0_8</v>
      </c>
      <c r="C435" s="456">
        <v>2000</v>
      </c>
      <c r="D435" s="457">
        <v>10</v>
      </c>
      <c r="E435">
        <v>0</v>
      </c>
      <c r="F435">
        <v>8</v>
      </c>
      <c r="G435" t="s">
        <v>453</v>
      </c>
    </row>
    <row r="436" spans="2:7">
      <c r="B436" s="1" t="str">
        <f t="shared" si="6"/>
        <v>P:0_9</v>
      </c>
      <c r="C436" s="456">
        <v>1000</v>
      </c>
      <c r="D436" s="457">
        <v>1</v>
      </c>
      <c r="E436">
        <v>0</v>
      </c>
      <c r="F436">
        <v>9</v>
      </c>
      <c r="G436" t="s">
        <v>453</v>
      </c>
    </row>
    <row r="437" spans="2:7">
      <c r="B437" s="1" t="str">
        <f t="shared" si="6"/>
        <v>P:-1_2</v>
      </c>
      <c r="C437" s="456">
        <v>98447.983062813582</v>
      </c>
      <c r="D437" s="457">
        <v>410</v>
      </c>
      <c r="E437">
        <v>-1</v>
      </c>
      <c r="F437">
        <v>2</v>
      </c>
      <c r="G437" t="s">
        <v>453</v>
      </c>
    </row>
    <row r="438" spans="2:7">
      <c r="B438" s="1" t="str">
        <f t="shared" si="6"/>
        <v>P:-1_3</v>
      </c>
      <c r="C438" s="456">
        <v>119463.48476439393</v>
      </c>
      <c r="D438" s="457">
        <v>457</v>
      </c>
      <c r="E438">
        <v>-1</v>
      </c>
      <c r="F438">
        <v>3</v>
      </c>
      <c r="G438" t="s">
        <v>453</v>
      </c>
    </row>
    <row r="439" spans="2:7">
      <c r="B439" s="1" t="str">
        <f t="shared" si="6"/>
        <v>P:-1_4</v>
      </c>
      <c r="C439" s="456">
        <v>46986.192442056607</v>
      </c>
      <c r="D439" s="457">
        <v>182</v>
      </c>
      <c r="E439">
        <v>-1</v>
      </c>
      <c r="F439">
        <v>4</v>
      </c>
      <c r="G439" t="s">
        <v>453</v>
      </c>
    </row>
    <row r="440" spans="2:7">
      <c r="B440" s="1" t="str">
        <f t="shared" si="6"/>
        <v>P:-1_5</v>
      </c>
      <c r="C440" s="456">
        <v>13341.531936418551</v>
      </c>
      <c r="D440" s="457">
        <v>51</v>
      </c>
      <c r="E440">
        <v>-1</v>
      </c>
      <c r="F440">
        <v>5</v>
      </c>
      <c r="G440" t="s">
        <v>453</v>
      </c>
    </row>
    <row r="441" spans="2:7">
      <c r="B441" s="1" t="str">
        <f t="shared" si="6"/>
        <v>P:-1_6</v>
      </c>
      <c r="C441" s="456">
        <v>3137.1086608933683</v>
      </c>
      <c r="D441" s="457">
        <v>12</v>
      </c>
      <c r="E441">
        <v>-1</v>
      </c>
      <c r="F441">
        <v>6</v>
      </c>
      <c r="G441" t="s">
        <v>453</v>
      </c>
    </row>
    <row r="442" spans="2:7">
      <c r="B442" s="1" t="str">
        <f t="shared" si="6"/>
        <v>P:-1_7</v>
      </c>
      <c r="C442" s="456">
        <v>36760.614391152973</v>
      </c>
      <c r="D442" s="457">
        <v>143</v>
      </c>
      <c r="E442">
        <v>-1</v>
      </c>
      <c r="F442">
        <v>7</v>
      </c>
      <c r="G442" t="s">
        <v>453</v>
      </c>
    </row>
    <row r="443" spans="2:7">
      <c r="B443" s="1" t="str">
        <f t="shared" si="6"/>
        <v>P:-1_8</v>
      </c>
      <c r="C443" s="456">
        <v>2098.9794889519958</v>
      </c>
      <c r="D443" s="457">
        <v>7</v>
      </c>
      <c r="E443">
        <v>-1</v>
      </c>
      <c r="F443">
        <v>8</v>
      </c>
      <c r="G443" t="s">
        <v>453</v>
      </c>
    </row>
    <row r="444" spans="2:7">
      <c r="B444" s="1" t="str">
        <f t="shared" si="6"/>
        <v>P:-1_9</v>
      </c>
      <c r="C444" s="456">
        <v>1205.3117197919278</v>
      </c>
      <c r="D444" s="457">
        <v>4</v>
      </c>
      <c r="E444">
        <v>-1</v>
      </c>
      <c r="F444">
        <v>9</v>
      </c>
      <c r="G444" t="s">
        <v>453</v>
      </c>
    </row>
    <row r="445" spans="2:7">
      <c r="B445" s="1" t="str">
        <f t="shared" si="6"/>
        <v>Big_AY_2:1_0</v>
      </c>
      <c r="C445" s="456">
        <v>228422.32269999999</v>
      </c>
      <c r="D445" s="457">
        <v>910</v>
      </c>
      <c r="E445">
        <v>1</v>
      </c>
      <c r="F445">
        <v>0</v>
      </c>
      <c r="G445" t="s">
        <v>450</v>
      </c>
    </row>
    <row r="446" spans="2:7">
      <c r="B446" s="1" t="str">
        <f t="shared" si="6"/>
        <v>Big_AY_2:2_0</v>
      </c>
      <c r="C446" s="456">
        <v>170395.93770000001</v>
      </c>
      <c r="D446" s="457">
        <v>676</v>
      </c>
      <c r="E446">
        <v>2</v>
      </c>
      <c r="F446">
        <v>0</v>
      </c>
      <c r="G446" t="s">
        <v>450</v>
      </c>
    </row>
    <row r="447" spans="2:7">
      <c r="B447" s="1" t="str">
        <f t="shared" si="6"/>
        <v>Big_AY_2:3_0</v>
      </c>
      <c r="C447" s="456">
        <v>181468.1073</v>
      </c>
      <c r="D447" s="457">
        <v>717</v>
      </c>
      <c r="E447">
        <v>3</v>
      </c>
      <c r="F447">
        <v>0</v>
      </c>
      <c r="G447" t="s">
        <v>450</v>
      </c>
    </row>
    <row r="448" spans="2:7">
      <c r="B448" s="1" t="str">
        <f t="shared" si="6"/>
        <v>Big_AY_2:4_0</v>
      </c>
      <c r="C448" s="456">
        <v>131324.88990000001</v>
      </c>
      <c r="D448" s="457">
        <v>517</v>
      </c>
      <c r="E448">
        <v>4</v>
      </c>
      <c r="F448">
        <v>0</v>
      </c>
      <c r="G448" t="s">
        <v>450</v>
      </c>
    </row>
    <row r="449" spans="2:7">
      <c r="B449" s="1" t="str">
        <f t="shared" si="6"/>
        <v>Big_AY_2:5_0</v>
      </c>
      <c r="C449" s="456">
        <v>253697.58840000001</v>
      </c>
      <c r="D449" s="457">
        <v>994</v>
      </c>
      <c r="E449">
        <v>5</v>
      </c>
      <c r="F449">
        <v>0</v>
      </c>
      <c r="G449" t="s">
        <v>450</v>
      </c>
    </row>
    <row r="450" spans="2:7">
      <c r="B450" s="1" t="str">
        <f t="shared" ref="B450:B513" si="7">G450&amp;":"&amp;E450&amp;"_"&amp;F450</f>
        <v>Big_AY_2:6_0</v>
      </c>
      <c r="C450" s="456">
        <v>214171.8339</v>
      </c>
      <c r="D450" s="457">
        <v>836</v>
      </c>
      <c r="E450">
        <v>6</v>
      </c>
      <c r="F450">
        <v>0</v>
      </c>
      <c r="G450" t="s">
        <v>450</v>
      </c>
    </row>
    <row r="451" spans="2:7">
      <c r="B451" s="1" t="str">
        <f t="shared" si="7"/>
        <v>Big_AY_2:7_0</v>
      </c>
      <c r="C451" s="456">
        <v>170712.4093</v>
      </c>
      <c r="D451" s="457">
        <v>664</v>
      </c>
      <c r="E451">
        <v>7</v>
      </c>
      <c r="F451">
        <v>0</v>
      </c>
      <c r="G451" t="s">
        <v>450</v>
      </c>
    </row>
    <row r="452" spans="2:7">
      <c r="B452" s="1" t="str">
        <f t="shared" si="7"/>
        <v>Big_AY_2:8_0</v>
      </c>
      <c r="C452" s="456">
        <v>47898.745459999998</v>
      </c>
      <c r="D452" s="457">
        <v>185</v>
      </c>
      <c r="E452">
        <v>8</v>
      </c>
      <c r="F452">
        <v>0</v>
      </c>
      <c r="G452" t="s">
        <v>450</v>
      </c>
    </row>
    <row r="453" spans="2:7">
      <c r="B453" s="1" t="str">
        <f t="shared" si="7"/>
        <v>Big_AY_2:9_0</v>
      </c>
      <c r="C453" s="456">
        <v>91160.919049999997</v>
      </c>
      <c r="D453" s="457">
        <v>351</v>
      </c>
      <c r="E453">
        <v>9</v>
      </c>
      <c r="F453">
        <v>0</v>
      </c>
      <c r="G453" t="s">
        <v>450</v>
      </c>
    </row>
    <row r="454" spans="2:7">
      <c r="B454" s="1" t="str">
        <f t="shared" si="7"/>
        <v>Big_AY_2:10_0</v>
      </c>
      <c r="C454" s="456">
        <v>72671.41158</v>
      </c>
      <c r="D454" s="457">
        <v>279</v>
      </c>
      <c r="E454">
        <v>10</v>
      </c>
      <c r="F454">
        <v>0</v>
      </c>
      <c r="G454" t="s">
        <v>450</v>
      </c>
    </row>
    <row r="455" spans="2:7">
      <c r="B455" s="1" t="str">
        <f t="shared" si="7"/>
        <v>Big_AY_2:1_1</v>
      </c>
      <c r="C455" s="456">
        <v>231710.45250000001</v>
      </c>
      <c r="D455" s="457">
        <v>919</v>
      </c>
      <c r="E455">
        <v>1</v>
      </c>
      <c r="F455">
        <v>1</v>
      </c>
      <c r="G455" t="s">
        <v>450</v>
      </c>
    </row>
    <row r="456" spans="2:7">
      <c r="B456" s="1" t="str">
        <f t="shared" si="7"/>
        <v>Big_AY_2:2_1</v>
      </c>
      <c r="C456" s="456">
        <v>239065.95619999999</v>
      </c>
      <c r="D456" s="457">
        <v>944</v>
      </c>
      <c r="E456">
        <v>2</v>
      </c>
      <c r="F456">
        <v>1</v>
      </c>
      <c r="G456" t="s">
        <v>450</v>
      </c>
    </row>
    <row r="457" spans="2:7">
      <c r="B457" s="1" t="str">
        <f t="shared" si="7"/>
        <v>Big_AY_2:3_1</v>
      </c>
      <c r="C457" s="456">
        <v>278172.43359999999</v>
      </c>
      <c r="D457" s="457">
        <v>1095</v>
      </c>
      <c r="E457">
        <v>3</v>
      </c>
      <c r="F457">
        <v>1</v>
      </c>
      <c r="G457" t="s">
        <v>450</v>
      </c>
    </row>
    <row r="458" spans="2:7">
      <c r="B458" s="1" t="str">
        <f t="shared" si="7"/>
        <v>Big_AY_2:4_1</v>
      </c>
      <c r="C458" s="456">
        <v>331214.73749999999</v>
      </c>
      <c r="D458" s="457">
        <v>1298</v>
      </c>
      <c r="E458">
        <v>4</v>
      </c>
      <c r="F458">
        <v>1</v>
      </c>
      <c r="G458" t="s">
        <v>450</v>
      </c>
    </row>
    <row r="459" spans="2:7">
      <c r="B459" s="1" t="str">
        <f t="shared" si="7"/>
        <v>Big_AY_2:5_1</v>
      </c>
      <c r="C459" s="456">
        <v>412897.41519999999</v>
      </c>
      <c r="D459" s="457">
        <v>1612</v>
      </c>
      <c r="E459">
        <v>5</v>
      </c>
      <c r="F459">
        <v>1</v>
      </c>
      <c r="G459" t="s">
        <v>450</v>
      </c>
    </row>
    <row r="460" spans="2:7">
      <c r="B460" s="1" t="str">
        <f t="shared" si="7"/>
        <v>Big_AY_2:6_1</v>
      </c>
      <c r="C460" s="456">
        <v>307036.41399999999</v>
      </c>
      <c r="D460" s="457">
        <v>1194</v>
      </c>
      <c r="E460">
        <v>6</v>
      </c>
      <c r="F460">
        <v>1</v>
      </c>
      <c r="G460" t="s">
        <v>450</v>
      </c>
    </row>
    <row r="461" spans="2:7">
      <c r="B461" s="1" t="str">
        <f t="shared" si="7"/>
        <v>Big_AY_2:7_1</v>
      </c>
      <c r="C461" s="456">
        <v>199506.97889999999</v>
      </c>
      <c r="D461" s="457">
        <v>773</v>
      </c>
      <c r="E461">
        <v>7</v>
      </c>
      <c r="F461">
        <v>1</v>
      </c>
      <c r="G461" t="s">
        <v>450</v>
      </c>
    </row>
    <row r="462" spans="2:7">
      <c r="B462" s="1" t="str">
        <f t="shared" si="7"/>
        <v>Big_AY_2:8_1</v>
      </c>
      <c r="C462" s="456">
        <v>233156.28700000001</v>
      </c>
      <c r="D462" s="457">
        <v>900</v>
      </c>
      <c r="E462">
        <v>8</v>
      </c>
      <c r="F462">
        <v>1</v>
      </c>
      <c r="G462" t="s">
        <v>450</v>
      </c>
    </row>
    <row r="463" spans="2:7">
      <c r="B463" s="1" t="str">
        <f t="shared" si="7"/>
        <v>Big_AY_2:9_1</v>
      </c>
      <c r="C463" s="456">
        <v>169767.73149999999</v>
      </c>
      <c r="D463" s="457">
        <v>652</v>
      </c>
      <c r="E463">
        <v>9</v>
      </c>
      <c r="F463">
        <v>1</v>
      </c>
      <c r="G463" t="s">
        <v>450</v>
      </c>
    </row>
    <row r="464" spans="2:7">
      <c r="B464" s="1" t="str">
        <f t="shared" si="7"/>
        <v>Big_AY_2:1_2</v>
      </c>
      <c r="C464" s="456">
        <v>94454.596560000005</v>
      </c>
      <c r="D464" s="457">
        <v>373</v>
      </c>
      <c r="E464">
        <v>1</v>
      </c>
      <c r="F464">
        <v>2</v>
      </c>
      <c r="G464" t="s">
        <v>450</v>
      </c>
    </row>
    <row r="465" spans="2:7">
      <c r="B465" s="1" t="str">
        <f t="shared" si="7"/>
        <v>Big_AY_2:2_2</v>
      </c>
      <c r="C465" s="456">
        <v>120989.2439</v>
      </c>
      <c r="D465" s="457">
        <v>476</v>
      </c>
      <c r="E465">
        <v>2</v>
      </c>
      <c r="F465">
        <v>2</v>
      </c>
      <c r="G465" t="s">
        <v>450</v>
      </c>
    </row>
    <row r="466" spans="2:7">
      <c r="B466" s="1" t="str">
        <f t="shared" si="7"/>
        <v>Big_AY_2:3_2</v>
      </c>
      <c r="C466" s="456">
        <v>137434.98989999999</v>
      </c>
      <c r="D466" s="457">
        <v>538</v>
      </c>
      <c r="E466">
        <v>3</v>
      </c>
      <c r="F466">
        <v>2</v>
      </c>
      <c r="G466" t="s">
        <v>450</v>
      </c>
    </row>
    <row r="467" spans="2:7">
      <c r="B467" s="1" t="str">
        <f t="shared" si="7"/>
        <v>Big_AY_2:4_2</v>
      </c>
      <c r="C467" s="456">
        <v>74553.698000000004</v>
      </c>
      <c r="D467" s="457">
        <v>291</v>
      </c>
      <c r="E467">
        <v>4</v>
      </c>
      <c r="F467">
        <v>2</v>
      </c>
      <c r="G467" t="s">
        <v>450</v>
      </c>
    </row>
    <row r="468" spans="2:7">
      <c r="B468" s="1" t="str">
        <f t="shared" si="7"/>
        <v>Big_AY_2:5_2</v>
      </c>
      <c r="C468" s="456">
        <v>125873.8031</v>
      </c>
      <c r="D468" s="457">
        <v>489</v>
      </c>
      <c r="E468">
        <v>5</v>
      </c>
      <c r="F468">
        <v>2</v>
      </c>
      <c r="G468" t="s">
        <v>450</v>
      </c>
    </row>
    <row r="469" spans="2:7">
      <c r="B469" s="1" t="str">
        <f t="shared" si="7"/>
        <v>Big_AY_2:6_2</v>
      </c>
      <c r="C469" s="456">
        <v>135659.09659999999</v>
      </c>
      <c r="D469" s="457">
        <v>525</v>
      </c>
      <c r="E469">
        <v>6</v>
      </c>
      <c r="F469">
        <v>2</v>
      </c>
      <c r="G469" t="s">
        <v>450</v>
      </c>
    </row>
    <row r="470" spans="2:7">
      <c r="B470" s="1" t="str">
        <f t="shared" si="7"/>
        <v>Big_AY_2:7_2</v>
      </c>
      <c r="C470" s="456">
        <v>144577.71049999999</v>
      </c>
      <c r="D470" s="457">
        <v>558</v>
      </c>
      <c r="E470">
        <v>7</v>
      </c>
      <c r="F470">
        <v>2</v>
      </c>
      <c r="G470" t="s">
        <v>450</v>
      </c>
    </row>
    <row r="471" spans="2:7">
      <c r="B471" s="1" t="str">
        <f t="shared" si="7"/>
        <v>Big_AY_2:8_2</v>
      </c>
      <c r="C471" s="456">
        <v>97560.440640000001</v>
      </c>
      <c r="D471" s="457">
        <v>375</v>
      </c>
      <c r="E471">
        <v>8</v>
      </c>
      <c r="F471">
        <v>2</v>
      </c>
      <c r="G471" t="s">
        <v>450</v>
      </c>
    </row>
    <row r="472" spans="2:7">
      <c r="B472" s="1" t="str">
        <f t="shared" si="7"/>
        <v>Big_AY_2:1_3</v>
      </c>
      <c r="C472" s="456">
        <v>109542.39260000001</v>
      </c>
      <c r="D472" s="457">
        <v>431</v>
      </c>
      <c r="E472">
        <v>1</v>
      </c>
      <c r="F472">
        <v>3</v>
      </c>
      <c r="G472" t="s">
        <v>450</v>
      </c>
    </row>
    <row r="473" spans="2:7">
      <c r="B473" s="1" t="str">
        <f t="shared" si="7"/>
        <v>Big_AY_2:2_3</v>
      </c>
      <c r="C473" s="456">
        <v>25060.59417</v>
      </c>
      <c r="D473" s="457">
        <v>98</v>
      </c>
      <c r="E473">
        <v>2</v>
      </c>
      <c r="F473">
        <v>3</v>
      </c>
      <c r="G473" t="s">
        <v>450</v>
      </c>
    </row>
    <row r="474" spans="2:7">
      <c r="B474" s="1" t="str">
        <f t="shared" si="7"/>
        <v>Big_AY_2:3_3</v>
      </c>
      <c r="C474" s="456">
        <v>94610.034700000004</v>
      </c>
      <c r="D474" s="457">
        <v>369</v>
      </c>
      <c r="E474">
        <v>3</v>
      </c>
      <c r="F474">
        <v>3</v>
      </c>
      <c r="G474" t="s">
        <v>450</v>
      </c>
    </row>
    <row r="475" spans="2:7">
      <c r="B475" s="1" t="str">
        <f t="shared" si="7"/>
        <v>Big_AY_2:4_3</v>
      </c>
      <c r="C475" s="456">
        <v>143143.27160000001</v>
      </c>
      <c r="D475" s="457">
        <v>556</v>
      </c>
      <c r="E475">
        <v>4</v>
      </c>
      <c r="F475">
        <v>3</v>
      </c>
      <c r="G475" t="s">
        <v>450</v>
      </c>
    </row>
    <row r="476" spans="2:7">
      <c r="B476" s="1" t="str">
        <f t="shared" si="7"/>
        <v>Big_AY_2:5_3</v>
      </c>
      <c r="C476" s="456">
        <v>62193.22868</v>
      </c>
      <c r="D476" s="457">
        <v>241</v>
      </c>
      <c r="E476">
        <v>5</v>
      </c>
      <c r="F476">
        <v>3</v>
      </c>
      <c r="G476" t="s">
        <v>450</v>
      </c>
    </row>
    <row r="477" spans="2:7">
      <c r="B477" s="1" t="str">
        <f t="shared" si="7"/>
        <v>Big_AY_2:6_3</v>
      </c>
      <c r="C477" s="456">
        <v>52468.730230000001</v>
      </c>
      <c r="D477" s="457">
        <v>202</v>
      </c>
      <c r="E477">
        <v>6</v>
      </c>
      <c r="F477">
        <v>3</v>
      </c>
      <c r="G477" t="s">
        <v>450</v>
      </c>
    </row>
    <row r="478" spans="2:7">
      <c r="B478" s="1" t="str">
        <f t="shared" si="7"/>
        <v>Big_AY_2:7_3</v>
      </c>
      <c r="C478" s="456">
        <v>29690.7382</v>
      </c>
      <c r="D478" s="457">
        <v>114</v>
      </c>
      <c r="E478">
        <v>7</v>
      </c>
      <c r="F478">
        <v>3</v>
      </c>
      <c r="G478" t="s">
        <v>450</v>
      </c>
    </row>
    <row r="479" spans="2:7">
      <c r="B479" s="1" t="str">
        <f t="shared" si="7"/>
        <v>Big_AY_2:1_4</v>
      </c>
      <c r="C479" s="456">
        <v>45042.308210000003</v>
      </c>
      <c r="D479" s="457">
        <v>176</v>
      </c>
      <c r="E479">
        <v>1</v>
      </c>
      <c r="F479">
        <v>4</v>
      </c>
      <c r="G479" t="s">
        <v>450</v>
      </c>
    </row>
    <row r="480" spans="2:7">
      <c r="B480" s="1" t="str">
        <f t="shared" si="7"/>
        <v>Big_AY_2:2_4</v>
      </c>
      <c r="C480" s="456">
        <v>44706.88336</v>
      </c>
      <c r="D480" s="457">
        <v>174</v>
      </c>
      <c r="E480">
        <v>2</v>
      </c>
      <c r="F480">
        <v>4</v>
      </c>
      <c r="G480" t="s">
        <v>450</v>
      </c>
    </row>
    <row r="481" spans="2:7">
      <c r="B481" s="1" t="str">
        <f t="shared" si="7"/>
        <v>Big_AY_2:3_4</v>
      </c>
      <c r="C481" s="456">
        <v>18156.78212</v>
      </c>
      <c r="D481" s="457">
        <v>70</v>
      </c>
      <c r="E481">
        <v>3</v>
      </c>
      <c r="F481">
        <v>4</v>
      </c>
      <c r="G481" t="s">
        <v>450</v>
      </c>
    </row>
    <row r="482" spans="2:7">
      <c r="B482" s="1" t="str">
        <f t="shared" si="7"/>
        <v>Big_AY_2:4_4</v>
      </c>
      <c r="C482" s="456">
        <v>22878.265530000001</v>
      </c>
      <c r="D482" s="457">
        <v>88</v>
      </c>
      <c r="E482">
        <v>4</v>
      </c>
      <c r="F482">
        <v>4</v>
      </c>
      <c r="G482" t="s">
        <v>450</v>
      </c>
    </row>
    <row r="483" spans="2:7">
      <c r="B483" s="1" t="str">
        <f t="shared" si="7"/>
        <v>Big_AY_2:5_4</v>
      </c>
      <c r="C483" s="456">
        <v>34825.129780000003</v>
      </c>
      <c r="D483" s="457">
        <v>134</v>
      </c>
      <c r="E483">
        <v>5</v>
      </c>
      <c r="F483">
        <v>4</v>
      </c>
      <c r="G483" t="s">
        <v>450</v>
      </c>
    </row>
    <row r="484" spans="2:7">
      <c r="B484" s="1" t="str">
        <f t="shared" si="7"/>
        <v>Big_AY_2:6_4</v>
      </c>
      <c r="C484" s="456">
        <v>103728.6615</v>
      </c>
      <c r="D484" s="457">
        <v>398</v>
      </c>
      <c r="E484">
        <v>6</v>
      </c>
      <c r="F484">
        <v>4</v>
      </c>
      <c r="G484" t="s">
        <v>450</v>
      </c>
    </row>
    <row r="485" spans="2:7">
      <c r="B485" s="1" t="str">
        <f t="shared" si="7"/>
        <v>Big_AY_2:1_5</v>
      </c>
      <c r="C485" s="456">
        <v>12513.412469999999</v>
      </c>
      <c r="D485" s="457">
        <v>48</v>
      </c>
      <c r="E485">
        <v>1</v>
      </c>
      <c r="F485">
        <v>5</v>
      </c>
      <c r="G485" t="s">
        <v>450</v>
      </c>
    </row>
    <row r="486" spans="2:7">
      <c r="B486" s="1" t="str">
        <f t="shared" si="7"/>
        <v>Big_AY_2:2_5</v>
      </c>
      <c r="C486" s="456">
        <v>3319.1291249999999</v>
      </c>
      <c r="D486" s="457">
        <v>12</v>
      </c>
      <c r="E486">
        <v>2</v>
      </c>
      <c r="F486">
        <v>5</v>
      </c>
      <c r="G486" t="s">
        <v>450</v>
      </c>
    </row>
    <row r="487" spans="2:7">
      <c r="B487" s="1" t="str">
        <f t="shared" si="7"/>
        <v>Big_AY_2:3_5</v>
      </c>
      <c r="C487" s="456">
        <v>58412.223899999997</v>
      </c>
      <c r="D487" s="457">
        <v>226</v>
      </c>
      <c r="E487">
        <v>3</v>
      </c>
      <c r="F487">
        <v>5</v>
      </c>
      <c r="G487" t="s">
        <v>450</v>
      </c>
    </row>
    <row r="488" spans="2:7">
      <c r="B488" s="1" t="str">
        <f t="shared" si="7"/>
        <v>Big_AY_2:4_5</v>
      </c>
      <c r="C488" s="456">
        <v>14551.55538</v>
      </c>
      <c r="D488" s="457">
        <v>56</v>
      </c>
      <c r="E488">
        <v>4</v>
      </c>
      <c r="F488">
        <v>5</v>
      </c>
      <c r="G488" t="s">
        <v>450</v>
      </c>
    </row>
    <row r="489" spans="2:7">
      <c r="B489" s="1" t="str">
        <f t="shared" si="7"/>
        <v>Big_AY_2:5_5</v>
      </c>
      <c r="C489" s="456">
        <v>43335.803610000003</v>
      </c>
      <c r="D489" s="457">
        <v>166</v>
      </c>
      <c r="E489">
        <v>5</v>
      </c>
      <c r="F489">
        <v>5</v>
      </c>
      <c r="G489" t="s">
        <v>450</v>
      </c>
    </row>
    <row r="490" spans="2:7">
      <c r="B490" s="1" t="str">
        <f t="shared" si="7"/>
        <v>Big_AY_2:1_6</v>
      </c>
      <c r="C490" s="456">
        <v>3022.3784070000002</v>
      </c>
      <c r="D490" s="457">
        <v>11</v>
      </c>
      <c r="E490">
        <v>1</v>
      </c>
      <c r="F490">
        <v>6</v>
      </c>
      <c r="G490" t="s">
        <v>450</v>
      </c>
    </row>
    <row r="491" spans="2:7">
      <c r="B491" s="1" t="str">
        <f t="shared" si="7"/>
        <v>Big_AY_2:2_6</v>
      </c>
      <c r="C491" s="456">
        <v>8714.4361480000007</v>
      </c>
      <c r="D491" s="457">
        <v>33</v>
      </c>
      <c r="E491">
        <v>2</v>
      </c>
      <c r="F491">
        <v>6</v>
      </c>
      <c r="G491" t="s">
        <v>450</v>
      </c>
    </row>
    <row r="492" spans="2:7">
      <c r="B492" s="1" t="str">
        <f t="shared" si="7"/>
        <v>Big_AY_2:3_6</v>
      </c>
      <c r="C492" s="456">
        <v>16004.85399</v>
      </c>
      <c r="D492" s="457">
        <v>61</v>
      </c>
      <c r="E492">
        <v>3</v>
      </c>
      <c r="F492">
        <v>6</v>
      </c>
      <c r="G492" t="s">
        <v>450</v>
      </c>
    </row>
    <row r="493" spans="2:7">
      <c r="B493" s="1" t="str">
        <f t="shared" si="7"/>
        <v>Big_AY_2:4_6</v>
      </c>
      <c r="C493" s="456">
        <v>1163.0892469999999</v>
      </c>
      <c r="D493" s="457">
        <v>4</v>
      </c>
      <c r="E493">
        <v>4</v>
      </c>
      <c r="F493">
        <v>6</v>
      </c>
      <c r="G493" t="s">
        <v>450</v>
      </c>
    </row>
    <row r="494" spans="2:7">
      <c r="B494" s="1" t="str">
        <f t="shared" si="7"/>
        <v>Big_AY_2:1_7</v>
      </c>
      <c r="C494" s="456">
        <v>33862.694949999997</v>
      </c>
      <c r="D494" s="457">
        <v>131</v>
      </c>
      <c r="E494">
        <v>1</v>
      </c>
      <c r="F494">
        <v>7</v>
      </c>
      <c r="G494" t="s">
        <v>450</v>
      </c>
    </row>
    <row r="495" spans="2:7">
      <c r="B495" s="1" t="str">
        <f t="shared" si="7"/>
        <v>Big_AY_2:2_7</v>
      </c>
      <c r="C495" s="456">
        <v>18938.86347</v>
      </c>
      <c r="D495" s="457">
        <v>73</v>
      </c>
      <c r="E495">
        <v>2</v>
      </c>
      <c r="F495">
        <v>7</v>
      </c>
      <c r="G495" t="s">
        <v>450</v>
      </c>
    </row>
    <row r="496" spans="2:7">
      <c r="B496" s="1" t="str">
        <f t="shared" si="7"/>
        <v>Big_AY_2:3_7</v>
      </c>
      <c r="C496" s="456">
        <v>13316.588390000001</v>
      </c>
      <c r="D496" s="457">
        <v>51</v>
      </c>
      <c r="E496">
        <v>3</v>
      </c>
      <c r="F496">
        <v>7</v>
      </c>
      <c r="G496" t="s">
        <v>450</v>
      </c>
    </row>
    <row r="497" spans="2:7">
      <c r="B497" s="1" t="str">
        <f t="shared" si="7"/>
        <v>Big_AY_2:1_8</v>
      </c>
      <c r="C497" s="456">
        <v>2006.156835</v>
      </c>
      <c r="D497" s="457">
        <v>7</v>
      </c>
      <c r="E497">
        <v>1</v>
      </c>
      <c r="F497">
        <v>8</v>
      </c>
      <c r="G497" t="s">
        <v>450</v>
      </c>
    </row>
    <row r="498" spans="2:7">
      <c r="B498" s="1" t="str">
        <f t="shared" si="7"/>
        <v>Big_AY_2:2_8</v>
      </c>
      <c r="C498" s="456">
        <v>1772.3998670000001</v>
      </c>
      <c r="D498" s="457">
        <v>6</v>
      </c>
      <c r="E498">
        <v>2</v>
      </c>
      <c r="F498">
        <v>8</v>
      </c>
      <c r="G498" t="s">
        <v>450</v>
      </c>
    </row>
    <row r="499" spans="2:7">
      <c r="B499" s="1" t="str">
        <f t="shared" si="7"/>
        <v>Big_AY_2:1_9</v>
      </c>
      <c r="C499" s="456">
        <v>0</v>
      </c>
      <c r="D499" s="457">
        <v>0</v>
      </c>
      <c r="E499">
        <v>1</v>
      </c>
      <c r="F499">
        <v>9</v>
      </c>
      <c r="G499" t="s">
        <v>450</v>
      </c>
    </row>
    <row r="500" spans="2:7">
      <c r="B500" s="1" t="str">
        <f t="shared" si="7"/>
        <v>Big_DY_2:1_0</v>
      </c>
      <c r="C500" s="456">
        <v>228422.32269999999</v>
      </c>
      <c r="D500" s="457">
        <v>910</v>
      </c>
      <c r="E500">
        <v>1</v>
      </c>
      <c r="F500">
        <v>0</v>
      </c>
      <c r="G500" t="s">
        <v>452</v>
      </c>
    </row>
    <row r="501" spans="2:7">
      <c r="B501" s="1" t="str">
        <f t="shared" si="7"/>
        <v>Big_DY_2:2_0</v>
      </c>
      <c r="C501" s="456">
        <v>170395.93770000001</v>
      </c>
      <c r="D501" s="457">
        <v>676</v>
      </c>
      <c r="E501">
        <v>2</v>
      </c>
      <c r="F501">
        <v>0</v>
      </c>
      <c r="G501" t="s">
        <v>452</v>
      </c>
    </row>
    <row r="502" spans="2:7">
      <c r="B502" s="1" t="str">
        <f t="shared" si="7"/>
        <v>Big_DY_2:3_0</v>
      </c>
      <c r="C502" s="456">
        <v>181468.1073</v>
      </c>
      <c r="D502" s="457">
        <v>717</v>
      </c>
      <c r="E502">
        <v>3</v>
      </c>
      <c r="F502">
        <v>0</v>
      </c>
      <c r="G502" t="s">
        <v>452</v>
      </c>
    </row>
    <row r="503" spans="2:7">
      <c r="B503" s="1" t="str">
        <f t="shared" si="7"/>
        <v>Big_DY_2:4_0</v>
      </c>
      <c r="C503" s="456">
        <v>131324.88990000001</v>
      </c>
      <c r="D503" s="457">
        <v>517</v>
      </c>
      <c r="E503">
        <v>4</v>
      </c>
      <c r="F503">
        <v>0</v>
      </c>
      <c r="G503" t="s">
        <v>452</v>
      </c>
    </row>
    <row r="504" spans="2:7">
      <c r="B504" s="1" t="str">
        <f t="shared" si="7"/>
        <v>Big_DY_2:5_0</v>
      </c>
      <c r="C504" s="456">
        <v>253697.58840000001</v>
      </c>
      <c r="D504" s="457">
        <v>994</v>
      </c>
      <c r="E504">
        <v>5</v>
      </c>
      <c r="F504">
        <v>0</v>
      </c>
      <c r="G504" t="s">
        <v>452</v>
      </c>
    </row>
    <row r="505" spans="2:7">
      <c r="B505" s="1" t="str">
        <f t="shared" si="7"/>
        <v>Big_DY_2:6_0</v>
      </c>
      <c r="C505" s="456">
        <v>214171.8339</v>
      </c>
      <c r="D505" s="457">
        <v>836</v>
      </c>
      <c r="E505">
        <v>6</v>
      </c>
      <c r="F505">
        <v>0</v>
      </c>
      <c r="G505" t="s">
        <v>452</v>
      </c>
    </row>
    <row r="506" spans="2:7">
      <c r="B506" s="1" t="str">
        <f t="shared" si="7"/>
        <v>Big_DY_2:7_0</v>
      </c>
      <c r="C506" s="456">
        <v>170712.4093</v>
      </c>
      <c r="D506" s="457">
        <v>664</v>
      </c>
      <c r="E506">
        <v>7</v>
      </c>
      <c r="F506">
        <v>0</v>
      </c>
      <c r="G506" t="s">
        <v>452</v>
      </c>
    </row>
    <row r="507" spans="2:7">
      <c r="B507" s="1" t="str">
        <f t="shared" si="7"/>
        <v>Big_DY_2:8_0</v>
      </c>
      <c r="C507" s="456">
        <v>47898.745459999998</v>
      </c>
      <c r="D507" s="457">
        <v>185</v>
      </c>
      <c r="E507">
        <v>8</v>
      </c>
      <c r="F507">
        <v>0</v>
      </c>
      <c r="G507" t="s">
        <v>452</v>
      </c>
    </row>
    <row r="508" spans="2:7">
      <c r="B508" s="1" t="str">
        <f t="shared" si="7"/>
        <v>Big_DY_2:9_0</v>
      </c>
      <c r="C508" s="456">
        <v>91160.919049999997</v>
      </c>
      <c r="D508" s="457">
        <v>351</v>
      </c>
      <c r="E508">
        <v>9</v>
      </c>
      <c r="F508">
        <v>0</v>
      </c>
      <c r="G508" t="s">
        <v>452</v>
      </c>
    </row>
    <row r="509" spans="2:7">
      <c r="B509" s="1" t="str">
        <f t="shared" si="7"/>
        <v>Big_DY_2:10_0</v>
      </c>
      <c r="C509" s="456">
        <v>0</v>
      </c>
      <c r="D509" s="457">
        <v>0</v>
      </c>
      <c r="E509">
        <v>10</v>
      </c>
      <c r="F509">
        <v>0</v>
      </c>
      <c r="G509" t="s">
        <v>452</v>
      </c>
    </row>
    <row r="510" spans="2:7">
      <c r="B510" s="1" t="str">
        <f t="shared" si="7"/>
        <v>Big_DY_2:1_1</v>
      </c>
      <c r="C510" s="456">
        <v>231710.45250000001</v>
      </c>
      <c r="D510" s="457">
        <v>919</v>
      </c>
      <c r="E510">
        <v>1</v>
      </c>
      <c r="F510">
        <v>1</v>
      </c>
      <c r="G510" t="s">
        <v>452</v>
      </c>
    </row>
    <row r="511" spans="2:7">
      <c r="B511" s="1" t="str">
        <f t="shared" si="7"/>
        <v>Big_DY_2:2_1</v>
      </c>
      <c r="C511" s="456">
        <v>239065.95619999999</v>
      </c>
      <c r="D511" s="457">
        <v>944</v>
      </c>
      <c r="E511">
        <v>2</v>
      </c>
      <c r="F511">
        <v>1</v>
      </c>
      <c r="G511" t="s">
        <v>452</v>
      </c>
    </row>
    <row r="512" spans="2:7">
      <c r="B512" s="1" t="str">
        <f t="shared" si="7"/>
        <v>Big_DY_2:3_1</v>
      </c>
      <c r="C512" s="456">
        <v>278172.43359999999</v>
      </c>
      <c r="D512" s="457">
        <v>1095</v>
      </c>
      <c r="E512">
        <v>3</v>
      </c>
      <c r="F512">
        <v>1</v>
      </c>
      <c r="G512" t="s">
        <v>452</v>
      </c>
    </row>
    <row r="513" spans="2:7">
      <c r="B513" s="1" t="str">
        <f t="shared" si="7"/>
        <v>Big_DY_2:4_1</v>
      </c>
      <c r="C513" s="456">
        <v>331214.73749999999</v>
      </c>
      <c r="D513" s="457">
        <v>1298</v>
      </c>
      <c r="E513">
        <v>4</v>
      </c>
      <c r="F513">
        <v>1</v>
      </c>
      <c r="G513" t="s">
        <v>452</v>
      </c>
    </row>
    <row r="514" spans="2:7">
      <c r="B514" s="1" t="str">
        <f t="shared" ref="B514:B577" si="8">G514&amp;":"&amp;E514&amp;"_"&amp;F514</f>
        <v>Big_DY_2:5_1</v>
      </c>
      <c r="C514" s="456">
        <v>412897.41519999999</v>
      </c>
      <c r="D514" s="457">
        <v>1612</v>
      </c>
      <c r="E514">
        <v>5</v>
      </c>
      <c r="F514">
        <v>1</v>
      </c>
      <c r="G514" t="s">
        <v>452</v>
      </c>
    </row>
    <row r="515" spans="2:7">
      <c r="B515" s="1" t="str">
        <f t="shared" si="8"/>
        <v>Big_DY_2:6_1</v>
      </c>
      <c r="C515" s="456">
        <v>307036.41399999999</v>
      </c>
      <c r="D515" s="457">
        <v>1194</v>
      </c>
      <c r="E515">
        <v>6</v>
      </c>
      <c r="F515">
        <v>1</v>
      </c>
      <c r="G515" t="s">
        <v>452</v>
      </c>
    </row>
    <row r="516" spans="2:7">
      <c r="B516" s="1" t="str">
        <f t="shared" si="8"/>
        <v>Big_DY_2:7_1</v>
      </c>
      <c r="C516" s="456">
        <v>199506.97889999999</v>
      </c>
      <c r="D516" s="457">
        <v>773</v>
      </c>
      <c r="E516">
        <v>7</v>
      </c>
      <c r="F516">
        <v>1</v>
      </c>
      <c r="G516" t="s">
        <v>452</v>
      </c>
    </row>
    <row r="517" spans="2:7">
      <c r="B517" s="1" t="str">
        <f t="shared" si="8"/>
        <v>Big_DY_2:8_1</v>
      </c>
      <c r="C517" s="456">
        <v>233156.28700000001</v>
      </c>
      <c r="D517" s="457">
        <v>900</v>
      </c>
      <c r="E517">
        <v>8</v>
      </c>
      <c r="F517">
        <v>1</v>
      </c>
      <c r="G517" t="s">
        <v>452</v>
      </c>
    </row>
    <row r="518" spans="2:7">
      <c r="B518" s="1" t="str">
        <f t="shared" si="8"/>
        <v>Big_DY_2:9_1</v>
      </c>
      <c r="C518" s="456">
        <v>169767.73149999999</v>
      </c>
      <c r="D518" s="457">
        <v>652</v>
      </c>
      <c r="E518">
        <v>9</v>
      </c>
      <c r="F518">
        <v>1</v>
      </c>
      <c r="G518" t="s">
        <v>452</v>
      </c>
    </row>
    <row r="519" spans="2:7">
      <c r="B519" s="1" t="str">
        <f t="shared" si="8"/>
        <v>Big_DY_2:1_2</v>
      </c>
      <c r="C519" s="456">
        <v>94454.596560000005</v>
      </c>
      <c r="D519" s="457">
        <v>373</v>
      </c>
      <c r="E519">
        <v>1</v>
      </c>
      <c r="F519">
        <v>2</v>
      </c>
      <c r="G519" t="s">
        <v>452</v>
      </c>
    </row>
    <row r="520" spans="2:7">
      <c r="B520" s="1" t="str">
        <f t="shared" si="8"/>
        <v>Big_DY_2:2_2</v>
      </c>
      <c r="C520" s="456">
        <v>120989.2439</v>
      </c>
      <c r="D520" s="457">
        <v>476</v>
      </c>
      <c r="E520">
        <v>2</v>
      </c>
      <c r="F520">
        <v>2</v>
      </c>
      <c r="G520" t="s">
        <v>452</v>
      </c>
    </row>
    <row r="521" spans="2:7">
      <c r="B521" s="1" t="str">
        <f t="shared" si="8"/>
        <v>Big_DY_2:3_2</v>
      </c>
      <c r="C521" s="456">
        <v>137434.98989999999</v>
      </c>
      <c r="D521" s="457">
        <v>538</v>
      </c>
      <c r="E521">
        <v>3</v>
      </c>
      <c r="F521">
        <v>2</v>
      </c>
      <c r="G521" t="s">
        <v>452</v>
      </c>
    </row>
    <row r="522" spans="2:7">
      <c r="B522" s="1" t="str">
        <f t="shared" si="8"/>
        <v>Big_DY_2:4_2</v>
      </c>
      <c r="C522" s="456">
        <v>74553.698000000004</v>
      </c>
      <c r="D522" s="457">
        <v>291</v>
      </c>
      <c r="E522">
        <v>4</v>
      </c>
      <c r="F522">
        <v>2</v>
      </c>
      <c r="G522" t="s">
        <v>452</v>
      </c>
    </row>
    <row r="523" spans="2:7">
      <c r="B523" s="1" t="str">
        <f t="shared" si="8"/>
        <v>Big_DY_2:5_2</v>
      </c>
      <c r="C523" s="456">
        <v>125873.8031</v>
      </c>
      <c r="D523" s="457">
        <v>489</v>
      </c>
      <c r="E523">
        <v>5</v>
      </c>
      <c r="F523">
        <v>2</v>
      </c>
      <c r="G523" t="s">
        <v>452</v>
      </c>
    </row>
    <row r="524" spans="2:7">
      <c r="B524" s="1" t="str">
        <f t="shared" si="8"/>
        <v>Big_DY_2:6_2</v>
      </c>
      <c r="C524" s="456">
        <v>135659.09659999999</v>
      </c>
      <c r="D524" s="457">
        <v>525</v>
      </c>
      <c r="E524">
        <v>6</v>
      </c>
      <c r="F524">
        <v>2</v>
      </c>
      <c r="G524" t="s">
        <v>452</v>
      </c>
    </row>
    <row r="525" spans="2:7">
      <c r="B525" s="1" t="str">
        <f t="shared" si="8"/>
        <v>Big_DY_2:7_2</v>
      </c>
      <c r="C525" s="456">
        <v>144577.71049999999</v>
      </c>
      <c r="D525" s="457">
        <v>558</v>
      </c>
      <c r="E525">
        <v>7</v>
      </c>
      <c r="F525">
        <v>2</v>
      </c>
      <c r="G525" t="s">
        <v>452</v>
      </c>
    </row>
    <row r="526" spans="2:7">
      <c r="B526" s="1" t="str">
        <f t="shared" si="8"/>
        <v>Big_DY_2:8_2</v>
      </c>
      <c r="C526" s="456">
        <v>97560.440640000001</v>
      </c>
      <c r="D526" s="457">
        <v>375</v>
      </c>
      <c r="E526">
        <v>8</v>
      </c>
      <c r="F526">
        <v>2</v>
      </c>
      <c r="G526" t="s">
        <v>452</v>
      </c>
    </row>
    <row r="527" spans="2:7">
      <c r="B527" s="1" t="str">
        <f t="shared" si="8"/>
        <v>Big_DY_2:1_3</v>
      </c>
      <c r="C527" s="456">
        <v>109542.39260000001</v>
      </c>
      <c r="D527" s="457">
        <v>431</v>
      </c>
      <c r="E527">
        <v>1</v>
      </c>
      <c r="F527">
        <v>3</v>
      </c>
      <c r="G527" t="s">
        <v>452</v>
      </c>
    </row>
    <row r="528" spans="2:7">
      <c r="B528" s="1" t="str">
        <f t="shared" si="8"/>
        <v>Big_DY_2:2_3</v>
      </c>
      <c r="C528" s="456">
        <v>25060.59417</v>
      </c>
      <c r="D528" s="457">
        <v>98</v>
      </c>
      <c r="E528">
        <v>2</v>
      </c>
      <c r="F528">
        <v>3</v>
      </c>
      <c r="G528" t="s">
        <v>452</v>
      </c>
    </row>
    <row r="529" spans="2:7">
      <c r="B529" s="1" t="str">
        <f t="shared" si="8"/>
        <v>Big_DY_2:3_3</v>
      </c>
      <c r="C529" s="456">
        <v>94610.034700000004</v>
      </c>
      <c r="D529" s="457">
        <v>369</v>
      </c>
      <c r="E529">
        <v>3</v>
      </c>
      <c r="F529">
        <v>3</v>
      </c>
      <c r="G529" t="s">
        <v>452</v>
      </c>
    </row>
    <row r="530" spans="2:7">
      <c r="B530" s="1" t="str">
        <f t="shared" si="8"/>
        <v>Big_DY_2:4_3</v>
      </c>
      <c r="C530" s="456">
        <v>143143.27160000001</v>
      </c>
      <c r="D530" s="457">
        <v>556</v>
      </c>
      <c r="E530">
        <v>4</v>
      </c>
      <c r="F530">
        <v>3</v>
      </c>
      <c r="G530" t="s">
        <v>452</v>
      </c>
    </row>
    <row r="531" spans="2:7">
      <c r="B531" s="1" t="str">
        <f t="shared" si="8"/>
        <v>Big_DY_2:5_3</v>
      </c>
      <c r="C531" s="456">
        <v>62193.22868</v>
      </c>
      <c r="D531" s="457">
        <v>241</v>
      </c>
      <c r="E531">
        <v>5</v>
      </c>
      <c r="F531">
        <v>3</v>
      </c>
      <c r="G531" t="s">
        <v>452</v>
      </c>
    </row>
    <row r="532" spans="2:7">
      <c r="B532" s="1" t="str">
        <f t="shared" si="8"/>
        <v>Big_DY_2:6_3</v>
      </c>
      <c r="C532" s="456">
        <v>52468.730230000001</v>
      </c>
      <c r="D532" s="457">
        <v>202</v>
      </c>
      <c r="E532">
        <v>6</v>
      </c>
      <c r="F532">
        <v>3</v>
      </c>
      <c r="G532" t="s">
        <v>452</v>
      </c>
    </row>
    <row r="533" spans="2:7">
      <c r="B533" s="1" t="str">
        <f t="shared" si="8"/>
        <v>Big_DY_2:7_3</v>
      </c>
      <c r="C533" s="456">
        <v>29690.7382</v>
      </c>
      <c r="D533" s="457">
        <v>114</v>
      </c>
      <c r="E533">
        <v>7</v>
      </c>
      <c r="F533">
        <v>3</v>
      </c>
      <c r="G533" t="s">
        <v>452</v>
      </c>
    </row>
    <row r="534" spans="2:7">
      <c r="B534" s="1" t="str">
        <f t="shared" si="8"/>
        <v>Big_DY_2:1_4</v>
      </c>
      <c r="C534" s="456">
        <v>45042.308210000003</v>
      </c>
      <c r="D534" s="457">
        <v>176</v>
      </c>
      <c r="E534">
        <v>1</v>
      </c>
      <c r="F534">
        <v>4</v>
      </c>
      <c r="G534" t="s">
        <v>452</v>
      </c>
    </row>
    <row r="535" spans="2:7">
      <c r="B535" s="1" t="str">
        <f t="shared" si="8"/>
        <v>Big_DY_2:2_4</v>
      </c>
      <c r="C535" s="456">
        <v>44706.88336</v>
      </c>
      <c r="D535" s="457">
        <v>174</v>
      </c>
      <c r="E535">
        <v>2</v>
      </c>
      <c r="F535">
        <v>4</v>
      </c>
      <c r="G535" t="s">
        <v>452</v>
      </c>
    </row>
    <row r="536" spans="2:7">
      <c r="B536" s="1" t="str">
        <f t="shared" si="8"/>
        <v>Big_DY_2:3_4</v>
      </c>
      <c r="C536" s="456">
        <v>18156.78212</v>
      </c>
      <c r="D536" s="457">
        <v>70</v>
      </c>
      <c r="E536">
        <v>3</v>
      </c>
      <c r="F536">
        <v>4</v>
      </c>
      <c r="G536" t="s">
        <v>452</v>
      </c>
    </row>
    <row r="537" spans="2:7">
      <c r="B537" s="1" t="str">
        <f t="shared" si="8"/>
        <v>Big_DY_2:4_4</v>
      </c>
      <c r="C537" s="456">
        <v>22878.265530000001</v>
      </c>
      <c r="D537" s="457">
        <v>88</v>
      </c>
      <c r="E537">
        <v>4</v>
      </c>
      <c r="F537">
        <v>4</v>
      </c>
      <c r="G537" t="s">
        <v>452</v>
      </c>
    </row>
    <row r="538" spans="2:7">
      <c r="B538" s="1" t="str">
        <f t="shared" si="8"/>
        <v>Big_DY_2:5_4</v>
      </c>
      <c r="C538" s="456">
        <v>34825.129780000003</v>
      </c>
      <c r="D538" s="457">
        <v>134</v>
      </c>
      <c r="E538">
        <v>5</v>
      </c>
      <c r="F538">
        <v>4</v>
      </c>
      <c r="G538" t="s">
        <v>452</v>
      </c>
    </row>
    <row r="539" spans="2:7">
      <c r="B539" s="1" t="str">
        <f t="shared" si="8"/>
        <v>Big_DY_2:6_4</v>
      </c>
      <c r="C539" s="456">
        <v>103728.6615</v>
      </c>
      <c r="D539" s="457">
        <v>398</v>
      </c>
      <c r="E539">
        <v>6</v>
      </c>
      <c r="F539">
        <v>4</v>
      </c>
      <c r="G539" t="s">
        <v>452</v>
      </c>
    </row>
    <row r="540" spans="2:7">
      <c r="B540" s="1" t="str">
        <f t="shared" si="8"/>
        <v>Big_DY_2:1_5</v>
      </c>
      <c r="C540" s="456">
        <v>12513.412469999999</v>
      </c>
      <c r="D540" s="457">
        <v>48</v>
      </c>
      <c r="E540">
        <v>1</v>
      </c>
      <c r="F540">
        <v>5</v>
      </c>
      <c r="G540" t="s">
        <v>452</v>
      </c>
    </row>
    <row r="541" spans="2:7">
      <c r="B541" s="1" t="str">
        <f t="shared" si="8"/>
        <v>Big_DY_2:2_5</v>
      </c>
      <c r="C541" s="456">
        <v>3319.1291249999999</v>
      </c>
      <c r="D541" s="457">
        <v>12</v>
      </c>
      <c r="E541">
        <v>2</v>
      </c>
      <c r="F541">
        <v>5</v>
      </c>
      <c r="G541" t="s">
        <v>452</v>
      </c>
    </row>
    <row r="542" spans="2:7">
      <c r="B542" s="1" t="str">
        <f t="shared" si="8"/>
        <v>Big_DY_2:3_5</v>
      </c>
      <c r="C542" s="456">
        <v>58412.223899999997</v>
      </c>
      <c r="D542" s="457">
        <v>226</v>
      </c>
      <c r="E542">
        <v>3</v>
      </c>
      <c r="F542">
        <v>5</v>
      </c>
      <c r="G542" t="s">
        <v>452</v>
      </c>
    </row>
    <row r="543" spans="2:7">
      <c r="B543" s="1" t="str">
        <f t="shared" si="8"/>
        <v>Big_DY_2:4_5</v>
      </c>
      <c r="C543" s="456">
        <v>14551.55538</v>
      </c>
      <c r="D543" s="457">
        <v>56</v>
      </c>
      <c r="E543">
        <v>4</v>
      </c>
      <c r="F543">
        <v>5</v>
      </c>
      <c r="G543" t="s">
        <v>452</v>
      </c>
    </row>
    <row r="544" spans="2:7">
      <c r="B544" s="1" t="str">
        <f t="shared" si="8"/>
        <v>Big_DY_2:5_5</v>
      </c>
      <c r="C544" s="456">
        <v>43335.803610000003</v>
      </c>
      <c r="D544" s="457">
        <v>166</v>
      </c>
      <c r="E544">
        <v>5</v>
      </c>
      <c r="F544">
        <v>5</v>
      </c>
      <c r="G544" t="s">
        <v>452</v>
      </c>
    </row>
    <row r="545" spans="2:7">
      <c r="B545" s="1" t="str">
        <f t="shared" si="8"/>
        <v>Big_DY_2:1_6</v>
      </c>
      <c r="C545" s="456">
        <v>3022.3784070000002</v>
      </c>
      <c r="D545" s="457">
        <v>11</v>
      </c>
      <c r="E545">
        <v>1</v>
      </c>
      <c r="F545">
        <v>6</v>
      </c>
      <c r="G545" t="s">
        <v>452</v>
      </c>
    </row>
    <row r="546" spans="2:7">
      <c r="B546" s="1" t="str">
        <f t="shared" si="8"/>
        <v>Big_DY_2:2_6</v>
      </c>
      <c r="C546" s="456">
        <v>8714.4361480000007</v>
      </c>
      <c r="D546" s="457">
        <v>33</v>
      </c>
      <c r="E546">
        <v>2</v>
      </c>
      <c r="F546">
        <v>6</v>
      </c>
      <c r="G546" t="s">
        <v>452</v>
      </c>
    </row>
    <row r="547" spans="2:7">
      <c r="B547" s="1" t="str">
        <f t="shared" si="8"/>
        <v>Big_DY_2:3_6</v>
      </c>
      <c r="C547" s="456">
        <v>16004.85399</v>
      </c>
      <c r="D547" s="457">
        <v>61</v>
      </c>
      <c r="E547">
        <v>3</v>
      </c>
      <c r="F547">
        <v>6</v>
      </c>
      <c r="G547" t="s">
        <v>452</v>
      </c>
    </row>
    <row r="548" spans="2:7">
      <c r="B548" s="1" t="str">
        <f t="shared" si="8"/>
        <v>Big_DY_2:4_6</v>
      </c>
      <c r="C548" s="456">
        <v>1163.0892469999999</v>
      </c>
      <c r="D548" s="457">
        <v>4</v>
      </c>
      <c r="E548">
        <v>4</v>
      </c>
      <c r="F548">
        <v>6</v>
      </c>
      <c r="G548" t="s">
        <v>452</v>
      </c>
    </row>
    <row r="549" spans="2:7">
      <c r="B549" s="1" t="str">
        <f t="shared" si="8"/>
        <v>Big_DY_2:1_7</v>
      </c>
      <c r="C549" s="456">
        <v>33862.694949999997</v>
      </c>
      <c r="D549" s="457">
        <v>131</v>
      </c>
      <c r="E549">
        <v>1</v>
      </c>
      <c r="F549">
        <v>7</v>
      </c>
      <c r="G549" t="s">
        <v>452</v>
      </c>
    </row>
    <row r="550" spans="2:7">
      <c r="B550" s="1" t="str">
        <f t="shared" si="8"/>
        <v>Big_DY_2:2_7</v>
      </c>
      <c r="C550" s="456">
        <v>18938.86347</v>
      </c>
      <c r="D550" s="457">
        <v>73</v>
      </c>
      <c r="E550">
        <v>2</v>
      </c>
      <c r="F550">
        <v>7</v>
      </c>
      <c r="G550" t="s">
        <v>452</v>
      </c>
    </row>
    <row r="551" spans="2:7">
      <c r="B551" s="1" t="str">
        <f t="shared" si="8"/>
        <v>Big_DY_2:3_7</v>
      </c>
      <c r="C551" s="456">
        <v>13316.588390000001</v>
      </c>
      <c r="D551" s="457">
        <v>51</v>
      </c>
      <c r="E551">
        <v>3</v>
      </c>
      <c r="F551">
        <v>7</v>
      </c>
      <c r="G551" t="s">
        <v>452</v>
      </c>
    </row>
    <row r="552" spans="2:7">
      <c r="B552" s="1" t="str">
        <f t="shared" si="8"/>
        <v>Big_DY_2:1_8</v>
      </c>
      <c r="C552" s="456">
        <v>2006.156835</v>
      </c>
      <c r="D552" s="457">
        <v>7</v>
      </c>
      <c r="E552">
        <v>1</v>
      </c>
      <c r="F552">
        <v>8</v>
      </c>
      <c r="G552" t="s">
        <v>452</v>
      </c>
    </row>
    <row r="553" spans="2:7">
      <c r="B553" s="1" t="str">
        <f t="shared" si="8"/>
        <v>Big_DY_2:2_8</v>
      </c>
      <c r="C553" s="456">
        <v>1772.3998670000001</v>
      </c>
      <c r="D553" s="457">
        <v>6</v>
      </c>
      <c r="E553">
        <v>2</v>
      </c>
      <c r="F553">
        <v>8</v>
      </c>
      <c r="G553" t="s">
        <v>452</v>
      </c>
    </row>
    <row r="554" spans="2:7">
      <c r="B554" s="1" t="str">
        <f t="shared" si="8"/>
        <v>Big_DY_2:1_9</v>
      </c>
      <c r="C554" s="456">
        <v>1129.9537499999999</v>
      </c>
      <c r="D554" s="457">
        <v>4</v>
      </c>
      <c r="E554">
        <v>1</v>
      </c>
      <c r="F554">
        <v>9</v>
      </c>
      <c r="G554" t="s">
        <v>452</v>
      </c>
    </row>
    <row r="555" spans="2:7">
      <c r="B555" s="1" t="str">
        <f t="shared" si="8"/>
        <v>P_2:1_0</v>
      </c>
      <c r="C555" s="456">
        <v>228422.32269999999</v>
      </c>
      <c r="D555" s="457">
        <v>910</v>
      </c>
      <c r="E555">
        <v>1</v>
      </c>
      <c r="F555">
        <v>0</v>
      </c>
      <c r="G555" t="s">
        <v>612</v>
      </c>
    </row>
    <row r="556" spans="2:7">
      <c r="B556" s="1" t="str">
        <f t="shared" si="8"/>
        <v>P_2:2_0</v>
      </c>
      <c r="C556" s="456">
        <v>170395.93770000001</v>
      </c>
      <c r="D556" s="457">
        <v>676</v>
      </c>
      <c r="E556">
        <v>2</v>
      </c>
      <c r="F556">
        <v>0</v>
      </c>
      <c r="G556" t="s">
        <v>612</v>
      </c>
    </row>
    <row r="557" spans="2:7">
      <c r="B557" s="1" t="str">
        <f t="shared" si="8"/>
        <v>P_2:3_0</v>
      </c>
      <c r="C557" s="456">
        <v>181468.1073</v>
      </c>
      <c r="D557" s="457">
        <v>717</v>
      </c>
      <c r="E557">
        <v>3</v>
      </c>
      <c r="F557">
        <v>0</v>
      </c>
      <c r="G557" t="s">
        <v>612</v>
      </c>
    </row>
    <row r="558" spans="2:7">
      <c r="B558" s="1" t="str">
        <f t="shared" si="8"/>
        <v>P_2:4_0</v>
      </c>
      <c r="C558" s="456">
        <v>131324.88990000001</v>
      </c>
      <c r="D558" s="457">
        <v>517</v>
      </c>
      <c r="E558">
        <v>4</v>
      </c>
      <c r="F558">
        <v>0</v>
      </c>
      <c r="G558" t="s">
        <v>612</v>
      </c>
    </row>
    <row r="559" spans="2:7">
      <c r="B559" s="1" t="str">
        <f t="shared" si="8"/>
        <v>P_2:5_0</v>
      </c>
      <c r="C559" s="456">
        <v>253697.58840000001</v>
      </c>
      <c r="D559" s="457">
        <v>994</v>
      </c>
      <c r="E559">
        <v>5</v>
      </c>
      <c r="F559">
        <v>0</v>
      </c>
      <c r="G559" t="s">
        <v>612</v>
      </c>
    </row>
    <row r="560" spans="2:7">
      <c r="B560" s="1" t="str">
        <f t="shared" si="8"/>
        <v>P_2:6_0</v>
      </c>
      <c r="C560" s="456">
        <v>214171.8339</v>
      </c>
      <c r="D560" s="457">
        <v>836</v>
      </c>
      <c r="E560">
        <v>6</v>
      </c>
      <c r="F560">
        <v>0</v>
      </c>
      <c r="G560" t="s">
        <v>612</v>
      </c>
    </row>
    <row r="561" spans="2:7">
      <c r="B561" s="1" t="str">
        <f t="shared" si="8"/>
        <v>P_2:7_0</v>
      </c>
      <c r="C561" s="456">
        <v>170712.4093</v>
      </c>
      <c r="D561" s="457">
        <v>664</v>
      </c>
      <c r="E561">
        <v>7</v>
      </c>
      <c r="F561">
        <v>0</v>
      </c>
      <c r="G561" t="s">
        <v>612</v>
      </c>
    </row>
    <row r="562" spans="2:7">
      <c r="B562" s="1" t="str">
        <f t="shared" si="8"/>
        <v>P_2:8_0</v>
      </c>
      <c r="C562" s="456">
        <v>47898.745459999998</v>
      </c>
      <c r="D562" s="457">
        <v>185</v>
      </c>
      <c r="E562">
        <v>8</v>
      </c>
      <c r="F562">
        <v>0</v>
      </c>
      <c r="G562" t="s">
        <v>612</v>
      </c>
    </row>
    <row r="563" spans="2:7">
      <c r="B563" s="1" t="str">
        <f t="shared" si="8"/>
        <v>P_2:9_0</v>
      </c>
      <c r="C563" s="456">
        <v>91160.919049999997</v>
      </c>
      <c r="D563" s="457">
        <v>351</v>
      </c>
      <c r="E563">
        <v>9</v>
      </c>
      <c r="F563">
        <v>0</v>
      </c>
      <c r="G563" t="s">
        <v>612</v>
      </c>
    </row>
    <row r="564" spans="2:7">
      <c r="B564" s="1" t="str">
        <f t="shared" si="8"/>
        <v>P_2:10_0</v>
      </c>
      <c r="C564" s="456">
        <v>72671.41158</v>
      </c>
      <c r="D564" s="457">
        <v>279</v>
      </c>
      <c r="E564">
        <v>10</v>
      </c>
      <c r="F564">
        <v>0</v>
      </c>
      <c r="G564" t="s">
        <v>612</v>
      </c>
    </row>
    <row r="565" spans="2:7">
      <c r="B565" s="1" t="str">
        <f t="shared" si="8"/>
        <v>P_2:1_1</v>
      </c>
      <c r="C565" s="456">
        <v>231710.45250000001</v>
      </c>
      <c r="D565" s="457">
        <v>919</v>
      </c>
      <c r="E565">
        <v>1</v>
      </c>
      <c r="F565">
        <v>1</v>
      </c>
      <c r="G565" t="s">
        <v>612</v>
      </c>
    </row>
    <row r="566" spans="2:7">
      <c r="B566" s="1" t="str">
        <f t="shared" si="8"/>
        <v>P_2:2_1</v>
      </c>
      <c r="C566" s="456">
        <v>239065.95619999999</v>
      </c>
      <c r="D566" s="457">
        <v>944</v>
      </c>
      <c r="E566">
        <v>2</v>
      </c>
      <c r="F566">
        <v>1</v>
      </c>
      <c r="G566" t="s">
        <v>612</v>
      </c>
    </row>
    <row r="567" spans="2:7">
      <c r="B567" s="1" t="str">
        <f t="shared" si="8"/>
        <v>P_2:3_1</v>
      </c>
      <c r="C567" s="456">
        <v>278172.43359999999</v>
      </c>
      <c r="D567" s="457">
        <v>1095</v>
      </c>
      <c r="E567">
        <v>3</v>
      </c>
      <c r="F567">
        <v>1</v>
      </c>
      <c r="G567" t="s">
        <v>612</v>
      </c>
    </row>
    <row r="568" spans="2:7">
      <c r="B568" s="1" t="str">
        <f t="shared" si="8"/>
        <v>P_2:4_1</v>
      </c>
      <c r="C568" s="456">
        <v>331214.73749999999</v>
      </c>
      <c r="D568" s="457">
        <v>1298</v>
      </c>
      <c r="E568">
        <v>4</v>
      </c>
      <c r="F568">
        <v>1</v>
      </c>
      <c r="G568" t="s">
        <v>612</v>
      </c>
    </row>
    <row r="569" spans="2:7">
      <c r="B569" s="1" t="str">
        <f t="shared" si="8"/>
        <v>P_2:5_1</v>
      </c>
      <c r="C569" s="456">
        <v>412897.41519999999</v>
      </c>
      <c r="D569" s="457">
        <v>1612</v>
      </c>
      <c r="E569">
        <v>5</v>
      </c>
      <c r="F569">
        <v>1</v>
      </c>
      <c r="G569" t="s">
        <v>612</v>
      </c>
    </row>
    <row r="570" spans="2:7">
      <c r="B570" s="1" t="str">
        <f t="shared" si="8"/>
        <v>P_2:6_1</v>
      </c>
      <c r="C570" s="456">
        <v>307036.41399999999</v>
      </c>
      <c r="D570" s="457">
        <v>1194</v>
      </c>
      <c r="E570">
        <v>6</v>
      </c>
      <c r="F570">
        <v>1</v>
      </c>
      <c r="G570" t="s">
        <v>612</v>
      </c>
    </row>
    <row r="571" spans="2:7">
      <c r="B571" s="1" t="str">
        <f t="shared" si="8"/>
        <v>P_2:7_1</v>
      </c>
      <c r="C571" s="456">
        <v>199506.97889999999</v>
      </c>
      <c r="D571" s="457">
        <v>773</v>
      </c>
      <c r="E571">
        <v>7</v>
      </c>
      <c r="F571">
        <v>1</v>
      </c>
      <c r="G571" t="s">
        <v>612</v>
      </c>
    </row>
    <row r="572" spans="2:7">
      <c r="B572" s="1" t="str">
        <f t="shared" si="8"/>
        <v>P_2:8_1</v>
      </c>
      <c r="C572" s="456">
        <v>233156.28700000001</v>
      </c>
      <c r="D572" s="457">
        <v>900</v>
      </c>
      <c r="E572">
        <v>8</v>
      </c>
      <c r="F572">
        <v>1</v>
      </c>
      <c r="G572" t="s">
        <v>612</v>
      </c>
    </row>
    <row r="573" spans="2:7">
      <c r="B573" s="1" t="str">
        <f t="shared" si="8"/>
        <v>P_2:9_1</v>
      </c>
      <c r="C573" s="456">
        <v>169767.73149999999</v>
      </c>
      <c r="D573" s="457">
        <v>652</v>
      </c>
      <c r="E573">
        <v>9</v>
      </c>
      <c r="F573">
        <v>1</v>
      </c>
      <c r="G573" t="s">
        <v>612</v>
      </c>
    </row>
    <row r="574" spans="2:7">
      <c r="B574" s="1" t="str">
        <f t="shared" si="8"/>
        <v>P_2:1_2</v>
      </c>
      <c r="C574" s="456">
        <v>94454.596560000005</v>
      </c>
      <c r="D574" s="457">
        <v>373</v>
      </c>
      <c r="E574">
        <v>1</v>
      </c>
      <c r="F574">
        <v>2</v>
      </c>
      <c r="G574" t="s">
        <v>612</v>
      </c>
    </row>
    <row r="575" spans="2:7">
      <c r="B575" s="1" t="str">
        <f t="shared" si="8"/>
        <v>P_2:2_2</v>
      </c>
      <c r="C575" s="456">
        <v>120989.2439</v>
      </c>
      <c r="D575" s="457">
        <v>476</v>
      </c>
      <c r="E575">
        <v>2</v>
      </c>
      <c r="F575">
        <v>2</v>
      </c>
      <c r="G575" t="s">
        <v>612</v>
      </c>
    </row>
    <row r="576" spans="2:7">
      <c r="B576" s="1" t="str">
        <f t="shared" si="8"/>
        <v>P_2:3_2</v>
      </c>
      <c r="C576" s="456">
        <v>137434.98989999999</v>
      </c>
      <c r="D576" s="457">
        <v>538</v>
      </c>
      <c r="E576">
        <v>3</v>
      </c>
      <c r="F576">
        <v>2</v>
      </c>
      <c r="G576" t="s">
        <v>612</v>
      </c>
    </row>
    <row r="577" spans="2:7">
      <c r="B577" s="1" t="str">
        <f t="shared" si="8"/>
        <v>P_2:4_2</v>
      </c>
      <c r="C577" s="456">
        <v>74553.698000000004</v>
      </c>
      <c r="D577" s="457">
        <v>291</v>
      </c>
      <c r="E577">
        <v>4</v>
      </c>
      <c r="F577">
        <v>2</v>
      </c>
      <c r="G577" t="s">
        <v>612</v>
      </c>
    </row>
    <row r="578" spans="2:7">
      <c r="B578" s="1" t="str">
        <f t="shared" ref="B578:B629" si="9">G578&amp;":"&amp;E578&amp;"_"&amp;F578</f>
        <v>P_2:5_2</v>
      </c>
      <c r="C578" s="456">
        <v>125873.8031</v>
      </c>
      <c r="D578" s="457">
        <v>489</v>
      </c>
      <c r="E578">
        <v>5</v>
      </c>
      <c r="F578">
        <v>2</v>
      </c>
      <c r="G578" t="s">
        <v>612</v>
      </c>
    </row>
    <row r="579" spans="2:7">
      <c r="B579" s="1" t="str">
        <f t="shared" si="9"/>
        <v>P_2:6_2</v>
      </c>
      <c r="C579" s="456">
        <v>135659.09659999999</v>
      </c>
      <c r="D579" s="457">
        <v>525</v>
      </c>
      <c r="E579">
        <v>6</v>
      </c>
      <c r="F579">
        <v>2</v>
      </c>
      <c r="G579" t="s">
        <v>612</v>
      </c>
    </row>
    <row r="580" spans="2:7">
      <c r="B580" s="1" t="str">
        <f t="shared" si="9"/>
        <v>P_2:7_2</v>
      </c>
      <c r="C580" s="456">
        <v>144577.71049999999</v>
      </c>
      <c r="D580" s="457">
        <v>558</v>
      </c>
      <c r="E580">
        <v>7</v>
      </c>
      <c r="F580">
        <v>2</v>
      </c>
      <c r="G580" t="s">
        <v>612</v>
      </c>
    </row>
    <row r="581" spans="2:7">
      <c r="B581" s="1" t="str">
        <f t="shared" si="9"/>
        <v>P_2:8_2</v>
      </c>
      <c r="C581" s="456">
        <v>97560.440640000001</v>
      </c>
      <c r="D581" s="457">
        <v>375</v>
      </c>
      <c r="E581">
        <v>8</v>
      </c>
      <c r="F581">
        <v>2</v>
      </c>
      <c r="G581" t="s">
        <v>612</v>
      </c>
    </row>
    <row r="582" spans="2:7">
      <c r="B582" s="1" t="str">
        <f t="shared" si="9"/>
        <v>P_2:1_3</v>
      </c>
      <c r="C582" s="456">
        <v>109542.39260000001</v>
      </c>
      <c r="D582" s="457">
        <v>431</v>
      </c>
      <c r="E582">
        <v>1</v>
      </c>
      <c r="F582">
        <v>3</v>
      </c>
      <c r="G582" t="s">
        <v>612</v>
      </c>
    </row>
    <row r="583" spans="2:7">
      <c r="B583" s="1" t="str">
        <f t="shared" si="9"/>
        <v>P_2:2_3</v>
      </c>
      <c r="C583" s="456">
        <v>25060.59417</v>
      </c>
      <c r="D583" s="457">
        <v>98</v>
      </c>
      <c r="E583">
        <v>2</v>
      </c>
      <c r="F583">
        <v>3</v>
      </c>
      <c r="G583" t="s">
        <v>612</v>
      </c>
    </row>
    <row r="584" spans="2:7">
      <c r="B584" s="1" t="str">
        <f t="shared" si="9"/>
        <v>P_2:3_3</v>
      </c>
      <c r="C584" s="456">
        <v>94610.034700000004</v>
      </c>
      <c r="D584" s="457">
        <v>369</v>
      </c>
      <c r="E584">
        <v>3</v>
      </c>
      <c r="F584">
        <v>3</v>
      </c>
      <c r="G584" t="s">
        <v>612</v>
      </c>
    </row>
    <row r="585" spans="2:7">
      <c r="B585" s="1" t="str">
        <f t="shared" si="9"/>
        <v>P_2:4_3</v>
      </c>
      <c r="C585" s="456">
        <v>143143.27160000001</v>
      </c>
      <c r="D585" s="457">
        <v>556</v>
      </c>
      <c r="E585">
        <v>4</v>
      </c>
      <c r="F585">
        <v>3</v>
      </c>
      <c r="G585" t="s">
        <v>612</v>
      </c>
    </row>
    <row r="586" spans="2:7">
      <c r="B586" s="1" t="str">
        <f t="shared" si="9"/>
        <v>P_2:5_3</v>
      </c>
      <c r="C586" s="456">
        <v>62193.22868</v>
      </c>
      <c r="D586" s="457">
        <v>241</v>
      </c>
      <c r="E586">
        <v>5</v>
      </c>
      <c r="F586">
        <v>3</v>
      </c>
      <c r="G586" t="s">
        <v>612</v>
      </c>
    </row>
    <row r="587" spans="2:7">
      <c r="B587" s="1" t="str">
        <f t="shared" si="9"/>
        <v>P_2:6_3</v>
      </c>
      <c r="C587" s="456">
        <v>52468.730230000001</v>
      </c>
      <c r="D587" s="457">
        <v>202</v>
      </c>
      <c r="E587">
        <v>6</v>
      </c>
      <c r="F587">
        <v>3</v>
      </c>
      <c r="G587" t="s">
        <v>612</v>
      </c>
    </row>
    <row r="588" spans="2:7">
      <c r="B588" s="1" t="str">
        <f t="shared" si="9"/>
        <v>P_2:7_3</v>
      </c>
      <c r="C588" s="456">
        <v>29690.7382</v>
      </c>
      <c r="D588" s="457">
        <v>114</v>
      </c>
      <c r="E588">
        <v>7</v>
      </c>
      <c r="F588">
        <v>3</v>
      </c>
      <c r="G588" t="s">
        <v>612</v>
      </c>
    </row>
    <row r="589" spans="2:7">
      <c r="B589" s="1" t="str">
        <f t="shared" si="9"/>
        <v>P_2:1_4</v>
      </c>
      <c r="C589" s="456">
        <v>45042.308210000003</v>
      </c>
      <c r="D589" s="457">
        <v>176</v>
      </c>
      <c r="E589">
        <v>1</v>
      </c>
      <c r="F589">
        <v>4</v>
      </c>
      <c r="G589" t="s">
        <v>612</v>
      </c>
    </row>
    <row r="590" spans="2:7">
      <c r="B590" s="1" t="str">
        <f t="shared" si="9"/>
        <v>P_2:2_4</v>
      </c>
      <c r="C590" s="456">
        <v>44706.88336</v>
      </c>
      <c r="D590" s="457">
        <v>174</v>
      </c>
      <c r="E590">
        <v>2</v>
      </c>
      <c r="F590">
        <v>4</v>
      </c>
      <c r="G590" t="s">
        <v>612</v>
      </c>
    </row>
    <row r="591" spans="2:7">
      <c r="B591" s="1" t="str">
        <f t="shared" si="9"/>
        <v>P_2:3_4</v>
      </c>
      <c r="C591" s="456">
        <v>18156.78212</v>
      </c>
      <c r="D591" s="457">
        <v>70</v>
      </c>
      <c r="E591">
        <v>3</v>
      </c>
      <c r="F591">
        <v>4</v>
      </c>
      <c r="G591" t="s">
        <v>612</v>
      </c>
    </row>
    <row r="592" spans="2:7">
      <c r="B592" s="1" t="str">
        <f t="shared" si="9"/>
        <v>P_2:4_4</v>
      </c>
      <c r="C592" s="456">
        <v>22878.265530000001</v>
      </c>
      <c r="D592" s="457">
        <v>88</v>
      </c>
      <c r="E592">
        <v>4</v>
      </c>
      <c r="F592">
        <v>4</v>
      </c>
      <c r="G592" t="s">
        <v>612</v>
      </c>
    </row>
    <row r="593" spans="2:7">
      <c r="B593" s="1" t="str">
        <f t="shared" si="9"/>
        <v>P_2:5_4</v>
      </c>
      <c r="C593" s="456">
        <v>34825.129780000003</v>
      </c>
      <c r="D593" s="457">
        <v>134</v>
      </c>
      <c r="E593">
        <v>5</v>
      </c>
      <c r="F593">
        <v>4</v>
      </c>
      <c r="G593" t="s">
        <v>612</v>
      </c>
    </row>
    <row r="594" spans="2:7">
      <c r="B594" s="1" t="str">
        <f t="shared" si="9"/>
        <v>P_2:6_4</v>
      </c>
      <c r="C594" s="456">
        <v>103728.6615</v>
      </c>
      <c r="D594" s="457">
        <v>398</v>
      </c>
      <c r="E594">
        <v>6</v>
      </c>
      <c r="F594">
        <v>4</v>
      </c>
      <c r="G594" t="s">
        <v>612</v>
      </c>
    </row>
    <row r="595" spans="2:7">
      <c r="B595" s="1" t="str">
        <f t="shared" si="9"/>
        <v>P_2:1_5</v>
      </c>
      <c r="C595" s="456">
        <v>12513.412469999999</v>
      </c>
      <c r="D595" s="457">
        <v>48</v>
      </c>
      <c r="E595">
        <v>1</v>
      </c>
      <c r="F595">
        <v>5</v>
      </c>
      <c r="G595" t="s">
        <v>612</v>
      </c>
    </row>
    <row r="596" spans="2:7">
      <c r="B596" s="1" t="str">
        <f t="shared" si="9"/>
        <v>P_2:2_5</v>
      </c>
      <c r="C596" s="456">
        <v>3319.1291249999999</v>
      </c>
      <c r="D596" s="457">
        <v>12</v>
      </c>
      <c r="E596">
        <v>2</v>
      </c>
      <c r="F596">
        <v>5</v>
      </c>
      <c r="G596" t="s">
        <v>612</v>
      </c>
    </row>
    <row r="597" spans="2:7">
      <c r="B597" s="1" t="str">
        <f t="shared" si="9"/>
        <v>P_2:3_5</v>
      </c>
      <c r="C597" s="456">
        <v>58412.223899999997</v>
      </c>
      <c r="D597" s="457">
        <v>226</v>
      </c>
      <c r="E597">
        <v>3</v>
      </c>
      <c r="F597">
        <v>5</v>
      </c>
      <c r="G597" t="s">
        <v>612</v>
      </c>
    </row>
    <row r="598" spans="2:7">
      <c r="B598" s="1" t="str">
        <f t="shared" si="9"/>
        <v>P_2:4_5</v>
      </c>
      <c r="C598" s="456">
        <v>14551.55538</v>
      </c>
      <c r="D598" s="457">
        <v>56</v>
      </c>
      <c r="E598">
        <v>4</v>
      </c>
      <c r="F598">
        <v>5</v>
      </c>
      <c r="G598" t="s">
        <v>612</v>
      </c>
    </row>
    <row r="599" spans="2:7">
      <c r="B599" s="1" t="str">
        <f t="shared" si="9"/>
        <v>P_2:5_5</v>
      </c>
      <c r="C599" s="456">
        <v>43335.803610000003</v>
      </c>
      <c r="D599" s="457">
        <v>166</v>
      </c>
      <c r="E599">
        <v>5</v>
      </c>
      <c r="F599">
        <v>5</v>
      </c>
      <c r="G599" t="s">
        <v>612</v>
      </c>
    </row>
    <row r="600" spans="2:7">
      <c r="B600" s="1" t="str">
        <f t="shared" si="9"/>
        <v>P_2:1_6</v>
      </c>
      <c r="C600" s="456">
        <v>3022.3784070000002</v>
      </c>
      <c r="D600" s="457">
        <v>11</v>
      </c>
      <c r="E600">
        <v>1</v>
      </c>
      <c r="F600">
        <v>6</v>
      </c>
      <c r="G600" t="s">
        <v>612</v>
      </c>
    </row>
    <row r="601" spans="2:7">
      <c r="B601" s="1" t="str">
        <f t="shared" si="9"/>
        <v>P_2:2_6</v>
      </c>
      <c r="C601" s="456">
        <v>8714.4361480000007</v>
      </c>
      <c r="D601" s="457">
        <v>33</v>
      </c>
      <c r="E601">
        <v>2</v>
      </c>
      <c r="F601">
        <v>6</v>
      </c>
      <c r="G601" t="s">
        <v>612</v>
      </c>
    </row>
    <row r="602" spans="2:7">
      <c r="B602" s="1" t="str">
        <f t="shared" si="9"/>
        <v>P_2:3_6</v>
      </c>
      <c r="C602" s="456">
        <v>16004.85399</v>
      </c>
      <c r="D602" s="457">
        <v>61</v>
      </c>
      <c r="E602">
        <v>3</v>
      </c>
      <c r="F602">
        <v>6</v>
      </c>
      <c r="G602" t="s">
        <v>612</v>
      </c>
    </row>
    <row r="603" spans="2:7">
      <c r="B603" s="1" t="str">
        <f t="shared" si="9"/>
        <v>P_2:4_6</v>
      </c>
      <c r="C603" s="456">
        <v>1163.0892469999999</v>
      </c>
      <c r="D603" s="457">
        <v>4</v>
      </c>
      <c r="E603">
        <v>4</v>
      </c>
      <c r="F603">
        <v>6</v>
      </c>
      <c r="G603" t="s">
        <v>612</v>
      </c>
    </row>
    <row r="604" spans="2:7">
      <c r="B604" s="1" t="str">
        <f t="shared" si="9"/>
        <v>P_2:1_7</v>
      </c>
      <c r="C604" s="456">
        <v>33862.694949999997</v>
      </c>
      <c r="D604" s="457">
        <v>131</v>
      </c>
      <c r="E604">
        <v>1</v>
      </c>
      <c r="F604">
        <v>7</v>
      </c>
      <c r="G604" t="s">
        <v>612</v>
      </c>
    </row>
    <row r="605" spans="2:7">
      <c r="B605" s="1" t="str">
        <f t="shared" si="9"/>
        <v>P_2:2_7</v>
      </c>
      <c r="C605" s="456">
        <v>18938.86347</v>
      </c>
      <c r="D605" s="457">
        <v>73</v>
      </c>
      <c r="E605">
        <v>2</v>
      </c>
      <c r="F605">
        <v>7</v>
      </c>
      <c r="G605" t="s">
        <v>612</v>
      </c>
    </row>
    <row r="606" spans="2:7">
      <c r="B606" s="1" t="str">
        <f t="shared" si="9"/>
        <v>P_2:3_7</v>
      </c>
      <c r="C606" s="456">
        <v>13316.588390000001</v>
      </c>
      <c r="D606" s="457">
        <v>51</v>
      </c>
      <c r="E606">
        <v>3</v>
      </c>
      <c r="F606">
        <v>7</v>
      </c>
      <c r="G606" t="s">
        <v>612</v>
      </c>
    </row>
    <row r="607" spans="2:7">
      <c r="B607" s="1" t="str">
        <f t="shared" si="9"/>
        <v>P_2:1_8</v>
      </c>
      <c r="C607" s="456">
        <v>2006.156835</v>
      </c>
      <c r="D607" s="457">
        <v>7</v>
      </c>
      <c r="E607">
        <v>1</v>
      </c>
      <c r="F607">
        <v>8</v>
      </c>
      <c r="G607" t="s">
        <v>612</v>
      </c>
    </row>
    <row r="608" spans="2:7">
      <c r="B608" s="1" t="str">
        <f t="shared" si="9"/>
        <v>P_2:2_8</v>
      </c>
      <c r="C608" s="456">
        <v>1772.3998670000001</v>
      </c>
      <c r="D608" s="457">
        <v>6</v>
      </c>
      <c r="E608">
        <v>2</v>
      </c>
      <c r="F608">
        <v>8</v>
      </c>
      <c r="G608" t="s">
        <v>612</v>
      </c>
    </row>
    <row r="609" spans="2:7">
      <c r="B609" s="1" t="str">
        <f t="shared" si="9"/>
        <v>P_2:1_9</v>
      </c>
      <c r="C609" s="456">
        <v>1129.9537499999999</v>
      </c>
      <c r="D609" s="457">
        <v>4</v>
      </c>
      <c r="E609">
        <v>1</v>
      </c>
      <c r="F609">
        <v>9</v>
      </c>
      <c r="G609" t="s">
        <v>612</v>
      </c>
    </row>
    <row r="610" spans="2:7">
      <c r="B610" s="1" t="str">
        <f t="shared" si="9"/>
        <v>P_2:0_0</v>
      </c>
      <c r="C610" s="456">
        <v>0</v>
      </c>
      <c r="D610" s="457">
        <v>0</v>
      </c>
      <c r="E610">
        <v>0</v>
      </c>
      <c r="F610">
        <v>0</v>
      </c>
      <c r="G610" t="s">
        <v>612</v>
      </c>
    </row>
    <row r="611" spans="2:7">
      <c r="B611" s="1" t="str">
        <f t="shared" si="9"/>
        <v>P_2:0_1</v>
      </c>
      <c r="C611" s="456">
        <v>247000</v>
      </c>
      <c r="D611" s="457">
        <v>1010</v>
      </c>
      <c r="E611">
        <v>0</v>
      </c>
      <c r="F611">
        <v>1</v>
      </c>
      <c r="G611" t="s">
        <v>612</v>
      </c>
    </row>
    <row r="612" spans="2:7">
      <c r="B612" s="1" t="str">
        <f t="shared" si="9"/>
        <v>P_2:0_2</v>
      </c>
      <c r="C612" s="456">
        <v>98000</v>
      </c>
      <c r="D612" s="457">
        <v>410</v>
      </c>
      <c r="E612">
        <v>0</v>
      </c>
      <c r="F612">
        <v>2</v>
      </c>
      <c r="G612" t="s">
        <v>612</v>
      </c>
    </row>
    <row r="613" spans="2:7">
      <c r="B613" s="1" t="str">
        <f t="shared" si="9"/>
        <v>P_2:0_3</v>
      </c>
      <c r="C613" s="456">
        <v>119000</v>
      </c>
      <c r="D613" s="457">
        <v>460</v>
      </c>
      <c r="E613">
        <v>0</v>
      </c>
      <c r="F613">
        <v>3</v>
      </c>
      <c r="G613" t="s">
        <v>612</v>
      </c>
    </row>
    <row r="614" spans="2:7">
      <c r="B614" s="1" t="str">
        <f t="shared" si="9"/>
        <v>P_2:0_4</v>
      </c>
      <c r="C614" s="456">
        <v>47000</v>
      </c>
      <c r="D614" s="457">
        <v>180</v>
      </c>
      <c r="E614">
        <v>0</v>
      </c>
      <c r="F614">
        <v>4</v>
      </c>
      <c r="G614" t="s">
        <v>612</v>
      </c>
    </row>
    <row r="615" spans="2:7">
      <c r="B615" s="1" t="str">
        <f t="shared" si="9"/>
        <v>P_2:0_5</v>
      </c>
      <c r="C615" s="456">
        <v>13000</v>
      </c>
      <c r="D615" s="457">
        <v>50</v>
      </c>
      <c r="E615">
        <v>0</v>
      </c>
      <c r="F615">
        <v>5</v>
      </c>
      <c r="G615" t="s">
        <v>612</v>
      </c>
    </row>
    <row r="616" spans="2:7">
      <c r="B616" s="1" t="str">
        <f t="shared" si="9"/>
        <v>P_2:0_6</v>
      </c>
      <c r="C616" s="456">
        <v>3000</v>
      </c>
      <c r="D616" s="457">
        <v>10</v>
      </c>
      <c r="E616">
        <v>0</v>
      </c>
      <c r="F616">
        <v>6</v>
      </c>
      <c r="G616" t="s">
        <v>612</v>
      </c>
    </row>
    <row r="617" spans="2:7">
      <c r="B617" s="1" t="str">
        <f t="shared" si="9"/>
        <v>P_2:0_7</v>
      </c>
      <c r="C617" s="456">
        <v>37000</v>
      </c>
      <c r="D617" s="457">
        <v>140</v>
      </c>
      <c r="E617">
        <v>0</v>
      </c>
      <c r="F617">
        <v>7</v>
      </c>
      <c r="G617" t="s">
        <v>612</v>
      </c>
    </row>
    <row r="618" spans="2:7">
      <c r="B618" s="1" t="str">
        <f t="shared" si="9"/>
        <v>P_2:0_8</v>
      </c>
      <c r="C618" s="456">
        <v>2000</v>
      </c>
      <c r="D618" s="457">
        <v>10</v>
      </c>
      <c r="E618">
        <v>0</v>
      </c>
      <c r="F618">
        <v>8</v>
      </c>
      <c r="G618" t="s">
        <v>612</v>
      </c>
    </row>
    <row r="619" spans="2:7">
      <c r="B619" s="1" t="str">
        <f t="shared" si="9"/>
        <v>P_2:0_9</v>
      </c>
      <c r="C619" s="456">
        <v>1000</v>
      </c>
      <c r="D619" s="457">
        <v>1</v>
      </c>
      <c r="E619">
        <v>0</v>
      </c>
      <c r="F619">
        <v>9</v>
      </c>
      <c r="G619" t="s">
        <v>612</v>
      </c>
    </row>
    <row r="620" spans="2:7">
      <c r="B620" s="1" t="str">
        <f t="shared" si="9"/>
        <v>P_2:-1_0</v>
      </c>
      <c r="C620" s="456">
        <v>0</v>
      </c>
      <c r="D620" s="457">
        <v>0</v>
      </c>
      <c r="E620">
        <v>-1</v>
      </c>
      <c r="F620">
        <v>0</v>
      </c>
      <c r="G620" t="s">
        <v>612</v>
      </c>
    </row>
    <row r="621" spans="2:7">
      <c r="B621" s="1" t="str">
        <f t="shared" si="9"/>
        <v>P_2:-1_1</v>
      </c>
      <c r="C621" s="456">
        <v>0</v>
      </c>
      <c r="D621" s="457">
        <v>0</v>
      </c>
      <c r="E621">
        <v>-1</v>
      </c>
      <c r="F621">
        <v>1</v>
      </c>
      <c r="G621" t="s">
        <v>612</v>
      </c>
    </row>
    <row r="622" spans="2:7">
      <c r="B622" s="1" t="str">
        <f t="shared" si="9"/>
        <v>P_2:-1_2</v>
      </c>
      <c r="C622" s="456">
        <v>98447.983062813582</v>
      </c>
      <c r="D622" s="457">
        <v>410</v>
      </c>
      <c r="E622">
        <v>-1</v>
      </c>
      <c r="F622">
        <v>2</v>
      </c>
      <c r="G622" t="s">
        <v>612</v>
      </c>
    </row>
    <row r="623" spans="2:7">
      <c r="B623" s="1" t="str">
        <f t="shared" si="9"/>
        <v>P_2:-1_3</v>
      </c>
      <c r="C623" s="456">
        <v>119463.48476439393</v>
      </c>
      <c r="D623" s="457">
        <v>457</v>
      </c>
      <c r="E623">
        <v>-1</v>
      </c>
      <c r="F623">
        <v>3</v>
      </c>
      <c r="G623" t="s">
        <v>612</v>
      </c>
    </row>
    <row r="624" spans="2:7">
      <c r="B624" s="1" t="str">
        <f t="shared" si="9"/>
        <v>P_2:-1_4</v>
      </c>
      <c r="C624" s="456">
        <v>46986.192442056607</v>
      </c>
      <c r="D624" s="457">
        <v>182</v>
      </c>
      <c r="E624">
        <v>-1</v>
      </c>
      <c r="F624">
        <v>4</v>
      </c>
      <c r="G624" t="s">
        <v>612</v>
      </c>
    </row>
    <row r="625" spans="2:7">
      <c r="B625" s="1" t="str">
        <f t="shared" si="9"/>
        <v>P_2:-1_5</v>
      </c>
      <c r="C625" s="456">
        <v>13341.531936418551</v>
      </c>
      <c r="D625" s="457">
        <v>51</v>
      </c>
      <c r="E625">
        <v>-1</v>
      </c>
      <c r="F625">
        <v>5</v>
      </c>
      <c r="G625" t="s">
        <v>612</v>
      </c>
    </row>
    <row r="626" spans="2:7">
      <c r="B626" s="1" t="str">
        <f t="shared" si="9"/>
        <v>P_2:-1_6</v>
      </c>
      <c r="C626" s="456">
        <v>3137.1086608933683</v>
      </c>
      <c r="D626" s="457">
        <v>12</v>
      </c>
      <c r="E626">
        <v>-1</v>
      </c>
      <c r="F626">
        <v>6</v>
      </c>
      <c r="G626" t="s">
        <v>612</v>
      </c>
    </row>
    <row r="627" spans="2:7">
      <c r="B627" s="1" t="str">
        <f t="shared" si="9"/>
        <v>P_2:-1_7</v>
      </c>
      <c r="C627" s="456">
        <v>36760.614391152973</v>
      </c>
      <c r="D627" s="457">
        <v>143</v>
      </c>
      <c r="E627">
        <v>-1</v>
      </c>
      <c r="F627">
        <v>7</v>
      </c>
      <c r="G627" t="s">
        <v>612</v>
      </c>
    </row>
    <row r="628" spans="2:7">
      <c r="B628" s="1" t="str">
        <f t="shared" si="9"/>
        <v>P_2:-1_8</v>
      </c>
      <c r="C628" s="456">
        <v>2098.9794889519958</v>
      </c>
      <c r="D628" s="457">
        <v>7</v>
      </c>
      <c r="E628">
        <v>-1</v>
      </c>
      <c r="F628">
        <v>8</v>
      </c>
      <c r="G628" t="s">
        <v>612</v>
      </c>
    </row>
    <row r="629" spans="2:7">
      <c r="B629" s="1" t="str">
        <f t="shared" si="9"/>
        <v>P_2:-1_9</v>
      </c>
      <c r="C629" s="456">
        <v>1205.3117197919278</v>
      </c>
      <c r="D629" s="457">
        <v>4</v>
      </c>
      <c r="E629">
        <v>-1</v>
      </c>
      <c r="F629">
        <v>9</v>
      </c>
      <c r="G629" t="s">
        <v>612</v>
      </c>
    </row>
  </sheetData>
  <autoFilter ref="A2:I129" xr:uid="{12AEFA01-C852-40CF-A425-3439DB2741BB}"/>
  <mergeCells count="1">
    <mergeCell ref="A1:G1"/>
  </mergeCell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17D6-DFC6-4627-9AFE-B5A40749B078}">
  <sheetPr>
    <tabColor theme="1" tint="0.249977111117893"/>
  </sheetPr>
  <dimension ref="A1:T129"/>
  <sheetViews>
    <sheetView showGridLines="0" zoomScaleNormal="100" workbookViewId="0">
      <pane ySplit="4" topLeftCell="A5" activePane="bottomLeft" state="frozen"/>
      <selection activeCell="R16" sqref="R16"/>
      <selection pane="bottomLeft" sqref="A1:G1"/>
    </sheetView>
  </sheetViews>
  <sheetFormatPr defaultRowHeight="12.75" outlineLevelCol="1"/>
  <cols>
    <col min="1" max="1" width="5" customWidth="1"/>
    <col min="2" max="2" width="15.42578125" style="1" customWidth="1"/>
    <col min="3" max="3" width="15.42578125" style="456" customWidth="1"/>
    <col min="4" max="4" width="15.42578125" style="457" customWidth="1"/>
    <col min="5" max="6" width="15.42578125" customWidth="1"/>
    <col min="7" max="7" width="11.28515625" customWidth="1"/>
    <col min="8" max="8" width="5.140625" customWidth="1"/>
    <col min="9" max="9" width="2.5703125" style="448" customWidth="1"/>
    <col min="10" max="10" width="5" customWidth="1"/>
    <col min="11" max="11" width="15.28515625" style="1" customWidth="1"/>
    <col min="12" max="12" width="8.85546875" style="1" customWidth="1"/>
    <col min="13" max="15" width="17.7109375" style="456" customWidth="1"/>
    <col min="16" max="16" width="21.42578125" style="456" customWidth="1"/>
    <col min="17" max="17" width="14.28515625" style="459" hidden="1" customWidth="1" outlineLevel="1"/>
    <col min="18" max="19" width="14.28515625" style="460" hidden="1" customWidth="1" outlineLevel="1"/>
    <col min="20" max="20" width="8.85546875" collapsed="1"/>
  </cols>
  <sheetData>
    <row r="1" spans="1:19" ht="23.25">
      <c r="A1" s="464" t="s">
        <v>469</v>
      </c>
      <c r="B1" s="464"/>
      <c r="C1" s="464"/>
      <c r="D1" s="464"/>
      <c r="E1" s="464"/>
      <c r="F1" s="464"/>
      <c r="G1" s="464"/>
      <c r="J1" s="464" t="s">
        <v>470</v>
      </c>
      <c r="K1" s="464"/>
      <c r="L1" s="464"/>
      <c r="M1" s="464"/>
      <c r="N1" s="464"/>
      <c r="O1" s="464"/>
      <c r="P1" s="464"/>
      <c r="Q1" s="464"/>
      <c r="R1" s="464"/>
      <c r="S1" s="464"/>
    </row>
    <row r="2" spans="1:19" s="449" customFormat="1" ht="39" customHeight="1">
      <c r="B2" s="450" t="s">
        <v>471</v>
      </c>
      <c r="C2" s="451" t="s">
        <v>472</v>
      </c>
      <c r="D2" s="452" t="s">
        <v>473</v>
      </c>
      <c r="E2" s="450" t="s">
        <v>474</v>
      </c>
      <c r="F2" s="450" t="s">
        <v>605</v>
      </c>
      <c r="G2" s="450" t="s">
        <v>0</v>
      </c>
      <c r="I2" s="453"/>
      <c r="K2" s="450" t="s">
        <v>60</v>
      </c>
      <c r="L2" s="450" t="s">
        <v>61</v>
      </c>
      <c r="M2" s="451" t="s">
        <v>606</v>
      </c>
      <c r="N2" s="451" t="s">
        <v>63</v>
      </c>
      <c r="O2" s="451" t="s">
        <v>607</v>
      </c>
      <c r="P2" s="451" t="s">
        <v>608</v>
      </c>
      <c r="Q2" s="454" t="s">
        <v>475</v>
      </c>
      <c r="R2" s="455" t="s">
        <v>476</v>
      </c>
      <c r="S2" s="455" t="s">
        <v>477</v>
      </c>
    </row>
    <row r="3" spans="1:19">
      <c r="B3" s="1" t="s">
        <v>478</v>
      </c>
      <c r="C3" s="456">
        <v>228422.32269999999</v>
      </c>
      <c r="D3" s="457">
        <v>910</v>
      </c>
      <c r="E3">
        <v>1</v>
      </c>
      <c r="F3">
        <v>0</v>
      </c>
      <c r="G3" t="s">
        <v>390</v>
      </c>
      <c r="K3" s="1" t="s">
        <v>390</v>
      </c>
      <c r="L3" s="1">
        <v>2007</v>
      </c>
      <c r="M3" s="456">
        <v>10633.793</v>
      </c>
      <c r="N3" s="456">
        <v>10877.958000000001</v>
      </c>
      <c r="O3" s="456">
        <v>8238.5190000000002</v>
      </c>
      <c r="P3" s="456">
        <v>2417.752</v>
      </c>
      <c r="Q3" s="458">
        <v>0.77474885960258966</v>
      </c>
      <c r="R3" s="458">
        <v>0.22736496751441373</v>
      </c>
      <c r="S3" s="458">
        <v>1.0229612331178537</v>
      </c>
    </row>
    <row r="4" spans="1:19">
      <c r="B4" s="1" t="s">
        <v>479</v>
      </c>
      <c r="C4" s="456">
        <v>170395.93770000001</v>
      </c>
      <c r="D4" s="457">
        <v>676</v>
      </c>
      <c r="E4">
        <v>2</v>
      </c>
      <c r="F4">
        <v>0</v>
      </c>
      <c r="G4" t="s">
        <v>390</v>
      </c>
      <c r="K4" s="1" t="s">
        <v>390</v>
      </c>
      <c r="L4" s="1">
        <v>2008</v>
      </c>
      <c r="M4" s="456">
        <v>10830.583000000001</v>
      </c>
      <c r="N4" s="456">
        <v>11301.129000000001</v>
      </c>
      <c r="O4" s="456">
        <v>8738.0409999999993</v>
      </c>
      <c r="P4" s="456">
        <v>2567.453</v>
      </c>
      <c r="Q4" s="458">
        <v>0.80679322618182225</v>
      </c>
      <c r="R4" s="458">
        <v>0.23705584454687248</v>
      </c>
      <c r="S4" s="458">
        <v>1.0434460453329244</v>
      </c>
    </row>
    <row r="5" spans="1:19">
      <c r="B5" s="1" t="s">
        <v>480</v>
      </c>
      <c r="C5" s="456">
        <v>181468.1073</v>
      </c>
      <c r="D5" s="457">
        <v>717</v>
      </c>
      <c r="E5">
        <v>3</v>
      </c>
      <c r="F5">
        <v>0</v>
      </c>
      <c r="G5" t="s">
        <v>390</v>
      </c>
      <c r="K5" s="1" t="s">
        <v>390</v>
      </c>
      <c r="L5" s="1">
        <v>2009</v>
      </c>
      <c r="M5" s="456">
        <v>10068.644</v>
      </c>
      <c r="N5" s="456">
        <v>11653.799000000001</v>
      </c>
      <c r="O5" s="456">
        <v>9519.5619999999999</v>
      </c>
      <c r="P5" s="456">
        <v>2279.86</v>
      </c>
      <c r="Q5" s="458">
        <v>0.94546614221339043</v>
      </c>
      <c r="R5" s="458">
        <v>0.2264316823596107</v>
      </c>
      <c r="S5" s="458">
        <v>1.1574348045277993</v>
      </c>
    </row>
    <row r="6" spans="1:19">
      <c r="B6" s="1" t="s">
        <v>481</v>
      </c>
      <c r="C6" s="456">
        <v>131324.88990000001</v>
      </c>
      <c r="D6" s="457">
        <v>517</v>
      </c>
      <c r="E6">
        <v>4</v>
      </c>
      <c r="F6">
        <v>0</v>
      </c>
      <c r="G6" t="s">
        <v>390</v>
      </c>
      <c r="K6" s="1" t="s">
        <v>390</v>
      </c>
      <c r="L6" s="1">
        <v>2010</v>
      </c>
      <c r="M6" s="456">
        <v>10927.44</v>
      </c>
      <c r="N6" s="456">
        <v>12710.896000000001</v>
      </c>
      <c r="O6" s="456">
        <v>10402.587</v>
      </c>
      <c r="P6" s="456">
        <v>1984.6790000000001</v>
      </c>
      <c r="Q6" s="458">
        <v>0.95196926270013826</v>
      </c>
      <c r="R6" s="458">
        <v>0.18162341774468677</v>
      </c>
      <c r="S6" s="458">
        <v>1.1632089492140887</v>
      </c>
    </row>
    <row r="7" spans="1:19">
      <c r="B7" s="1" t="s">
        <v>482</v>
      </c>
      <c r="C7" s="456">
        <v>253697.58840000001</v>
      </c>
      <c r="D7" s="457">
        <v>994</v>
      </c>
      <c r="E7">
        <v>5</v>
      </c>
      <c r="F7">
        <v>0</v>
      </c>
      <c r="G7" t="s">
        <v>390</v>
      </c>
      <c r="K7" s="1" t="s">
        <v>390</v>
      </c>
      <c r="L7" s="1">
        <v>2011</v>
      </c>
      <c r="M7" s="456">
        <v>12177.847033119999</v>
      </c>
      <c r="N7" s="456">
        <v>12522.415298530001</v>
      </c>
      <c r="O7" s="456">
        <v>9678.7139437000005</v>
      </c>
      <c r="P7" s="456">
        <v>2316.9530399299997</v>
      </c>
      <c r="Q7" s="458">
        <v>0.79478038419901931</v>
      </c>
      <c r="R7" s="458">
        <v>0.1902596603183305</v>
      </c>
      <c r="S7" s="458">
        <v>1.0282946784002855</v>
      </c>
    </row>
    <row r="8" spans="1:19">
      <c r="B8" s="1" t="s">
        <v>483</v>
      </c>
      <c r="C8" s="456">
        <v>214171.8339</v>
      </c>
      <c r="D8" s="457">
        <v>836</v>
      </c>
      <c r="E8">
        <v>6</v>
      </c>
      <c r="F8">
        <v>0</v>
      </c>
      <c r="G8" t="s">
        <v>390</v>
      </c>
      <c r="K8" s="1" t="s">
        <v>390</v>
      </c>
      <c r="L8" s="1">
        <v>2012</v>
      </c>
      <c r="M8" s="456">
        <v>11728.901</v>
      </c>
      <c r="N8" s="456">
        <v>12015.901</v>
      </c>
      <c r="O8" s="456">
        <v>9374.6389999999992</v>
      </c>
      <c r="P8" s="456">
        <v>2621.5059999999999</v>
      </c>
      <c r="Q8" s="458">
        <v>0.79927684614270333</v>
      </c>
      <c r="R8" s="458">
        <v>0.2235082383251423</v>
      </c>
      <c r="S8" s="458">
        <v>1.0244694707543358</v>
      </c>
    </row>
    <row r="9" spans="1:19">
      <c r="B9" s="1" t="s">
        <v>484</v>
      </c>
      <c r="C9" s="456">
        <v>170712.4093</v>
      </c>
      <c r="D9" s="457">
        <v>664</v>
      </c>
      <c r="E9">
        <v>7</v>
      </c>
      <c r="F9">
        <v>0</v>
      </c>
      <c r="G9" t="s">
        <v>390</v>
      </c>
      <c r="K9" s="1" t="s">
        <v>390</v>
      </c>
      <c r="L9" s="1">
        <v>2013</v>
      </c>
      <c r="M9" s="456">
        <v>11309.474749999998</v>
      </c>
      <c r="N9" s="456">
        <v>11328.817793</v>
      </c>
      <c r="O9" s="456">
        <v>8736.3708640000004</v>
      </c>
      <c r="P9" s="456">
        <v>2726.4738940000002</v>
      </c>
      <c r="Q9" s="458">
        <v>0.77248245892232992</v>
      </c>
      <c r="R9" s="458">
        <v>0.24107873745418643</v>
      </c>
      <c r="S9" s="458">
        <v>1.0017103396424314</v>
      </c>
    </row>
    <row r="10" spans="1:19">
      <c r="B10" s="1" t="s">
        <v>485</v>
      </c>
      <c r="C10" s="456">
        <v>47898.745459999998</v>
      </c>
      <c r="D10" s="457">
        <v>185</v>
      </c>
      <c r="E10">
        <v>8</v>
      </c>
      <c r="F10">
        <v>0</v>
      </c>
      <c r="G10" t="s">
        <v>390</v>
      </c>
      <c r="K10" s="1" t="s">
        <v>390</v>
      </c>
      <c r="L10" s="1">
        <v>2014</v>
      </c>
      <c r="M10" s="456">
        <v>10564.901534840001</v>
      </c>
      <c r="N10" s="456">
        <v>10602.12628339</v>
      </c>
      <c r="O10" s="456">
        <v>8270.8192115300008</v>
      </c>
      <c r="P10" s="456">
        <v>2600.87432012</v>
      </c>
      <c r="Q10" s="458">
        <v>0.78285814441859425</v>
      </c>
      <c r="R10" s="458">
        <v>0.24618064934567219</v>
      </c>
      <c r="S10" s="458">
        <v>1.0035234354458717</v>
      </c>
    </row>
    <row r="11" spans="1:19">
      <c r="B11" s="1" t="s">
        <v>486</v>
      </c>
      <c r="C11" s="456">
        <v>91160.919049999997</v>
      </c>
      <c r="D11" s="457">
        <v>351</v>
      </c>
      <c r="E11">
        <v>9</v>
      </c>
      <c r="F11">
        <v>0</v>
      </c>
      <c r="G11" t="s">
        <v>390</v>
      </c>
      <c r="K11" s="1" t="s">
        <v>390</v>
      </c>
      <c r="L11" s="1">
        <v>2015</v>
      </c>
      <c r="M11" s="456">
        <v>10366.299057118649</v>
      </c>
      <c r="N11" s="456">
        <v>10332.960044320627</v>
      </c>
      <c r="O11" s="456">
        <v>7815.4884215533966</v>
      </c>
      <c r="P11" s="456">
        <v>2527.4645100437401</v>
      </c>
      <c r="Q11" s="458">
        <v>0.75393237051042017</v>
      </c>
      <c r="R11" s="458">
        <v>0.24381551179618949</v>
      </c>
      <c r="S11" s="458">
        <v>0.99678390401296324</v>
      </c>
    </row>
    <row r="12" spans="1:19">
      <c r="B12" s="1" t="s">
        <v>487</v>
      </c>
      <c r="C12" s="456">
        <v>72671.41158</v>
      </c>
      <c r="D12" s="457">
        <v>279</v>
      </c>
      <c r="E12">
        <v>10</v>
      </c>
      <c r="F12">
        <v>0</v>
      </c>
      <c r="G12" t="s">
        <v>390</v>
      </c>
      <c r="K12" s="1" t="s">
        <v>390</v>
      </c>
      <c r="L12" s="1">
        <v>2016</v>
      </c>
      <c r="M12" s="456">
        <v>8045.0079553651331</v>
      </c>
      <c r="N12" s="456">
        <v>9139.5459558815401</v>
      </c>
      <c r="O12" s="456">
        <v>6777.0924236819783</v>
      </c>
      <c r="P12" s="456">
        <v>2362.4535321995622</v>
      </c>
      <c r="Q12" s="458">
        <v>0.84239723083957985</v>
      </c>
      <c r="R12" s="458">
        <v>0.29365459242635877</v>
      </c>
      <c r="S12" s="458">
        <v>1.1360518232659387</v>
      </c>
    </row>
    <row r="13" spans="1:19">
      <c r="B13" s="1" t="s">
        <v>488</v>
      </c>
      <c r="C13" s="456">
        <v>231710.45250000001</v>
      </c>
      <c r="D13" s="457">
        <v>919</v>
      </c>
      <c r="E13">
        <v>1</v>
      </c>
      <c r="F13">
        <v>1</v>
      </c>
      <c r="G13" t="s">
        <v>390</v>
      </c>
      <c r="K13" s="1" t="s">
        <v>390</v>
      </c>
      <c r="L13" s="1">
        <v>2017</v>
      </c>
      <c r="M13" s="456">
        <v>10228.866831518601</v>
      </c>
      <c r="N13" s="456">
        <v>9689.6915201286083</v>
      </c>
      <c r="O13" s="456">
        <v>7015.6408021975922</v>
      </c>
      <c r="P13" s="456">
        <v>2674.0507179310162</v>
      </c>
      <c r="Q13" s="458">
        <v>0.68586686264992991</v>
      </c>
      <c r="R13" s="458">
        <v>0.26142198954935664</v>
      </c>
      <c r="S13" s="458">
        <v>0.9472888521992866</v>
      </c>
    </row>
    <row r="14" spans="1:19">
      <c r="B14" s="1" t="s">
        <v>489</v>
      </c>
      <c r="C14" s="456">
        <v>239065.95619999999</v>
      </c>
      <c r="D14" s="457">
        <v>944</v>
      </c>
      <c r="E14">
        <v>2</v>
      </c>
      <c r="F14">
        <v>1</v>
      </c>
      <c r="G14" t="s">
        <v>390</v>
      </c>
      <c r="K14" s="1" t="s">
        <v>391</v>
      </c>
      <c r="L14" s="1">
        <v>2007</v>
      </c>
      <c r="M14" s="456">
        <v>8609.4879999999994</v>
      </c>
      <c r="N14" s="456">
        <v>10094.576999999999</v>
      </c>
      <c r="O14" s="456">
        <v>6674.8779999999997</v>
      </c>
      <c r="P14" s="456">
        <v>3376.806</v>
      </c>
      <c r="Q14" s="458">
        <v>0.77529325785691328</v>
      </c>
      <c r="R14" s="458">
        <v>0.39221914241590211</v>
      </c>
      <c r="S14" s="458">
        <v>1.1724944619238682</v>
      </c>
    </row>
    <row r="15" spans="1:19">
      <c r="B15" s="1" t="s">
        <v>490</v>
      </c>
      <c r="C15" s="456">
        <v>278172.43359999999</v>
      </c>
      <c r="D15" s="457">
        <v>1095</v>
      </c>
      <c r="E15">
        <v>3</v>
      </c>
      <c r="F15">
        <v>1</v>
      </c>
      <c r="G15" t="s">
        <v>390</v>
      </c>
      <c r="K15" s="1" t="s">
        <v>391</v>
      </c>
      <c r="L15" s="1">
        <v>2008</v>
      </c>
      <c r="M15" s="456">
        <v>8848.0079999999998</v>
      </c>
      <c r="N15" s="456">
        <v>8460.0570000000007</v>
      </c>
      <c r="O15" s="456">
        <v>4853.3280000000004</v>
      </c>
      <c r="P15" s="456">
        <v>3471.5189999999998</v>
      </c>
      <c r="Q15" s="458">
        <v>0.54852210802702717</v>
      </c>
      <c r="R15" s="458">
        <v>0.39235034597617902</v>
      </c>
      <c r="S15" s="458">
        <v>0.95615385971622102</v>
      </c>
    </row>
    <row r="16" spans="1:19">
      <c r="B16" s="1" t="s">
        <v>491</v>
      </c>
      <c r="C16" s="456">
        <v>331214.73749999999</v>
      </c>
      <c r="D16" s="457">
        <v>1298</v>
      </c>
      <c r="E16">
        <v>4</v>
      </c>
      <c r="F16">
        <v>1</v>
      </c>
      <c r="G16" t="s">
        <v>390</v>
      </c>
      <c r="K16" s="1" t="s">
        <v>391</v>
      </c>
      <c r="L16" s="1">
        <v>2009</v>
      </c>
      <c r="M16" s="456">
        <v>8203.4699999999993</v>
      </c>
      <c r="N16" s="456">
        <v>7718.2309999999998</v>
      </c>
      <c r="O16" s="456">
        <v>4492.4920000000002</v>
      </c>
      <c r="P16" s="456">
        <v>3325.433</v>
      </c>
      <c r="Q16" s="458">
        <v>0.54763313573402483</v>
      </c>
      <c r="R16" s="458">
        <v>0.40536906943037521</v>
      </c>
      <c r="S16" s="458">
        <v>0.94084954293731804</v>
      </c>
    </row>
    <row r="17" spans="2:19">
      <c r="B17" s="1" t="s">
        <v>492</v>
      </c>
      <c r="C17" s="456">
        <v>412897.41519999999</v>
      </c>
      <c r="D17" s="457">
        <v>1612</v>
      </c>
      <c r="E17">
        <v>5</v>
      </c>
      <c r="F17">
        <v>1</v>
      </c>
      <c r="G17" t="s">
        <v>390</v>
      </c>
      <c r="K17" s="1" t="s">
        <v>391</v>
      </c>
      <c r="L17" s="1">
        <v>2010</v>
      </c>
      <c r="M17" s="456">
        <v>8375.1290000000008</v>
      </c>
      <c r="N17" s="456">
        <v>8565.8050000000003</v>
      </c>
      <c r="O17" s="456">
        <v>5219.2520000000004</v>
      </c>
      <c r="P17" s="456">
        <v>3423.9589999999998</v>
      </c>
      <c r="Q17" s="458">
        <v>0.62318466975254949</v>
      </c>
      <c r="R17" s="458">
        <v>0.40882462825348714</v>
      </c>
      <c r="S17" s="458">
        <v>1.0227669329033617</v>
      </c>
    </row>
    <row r="18" spans="2:19">
      <c r="B18" s="1" t="s">
        <v>493</v>
      </c>
      <c r="C18" s="456">
        <v>307036.41399999999</v>
      </c>
      <c r="D18" s="457">
        <v>1194</v>
      </c>
      <c r="E18">
        <v>6</v>
      </c>
      <c r="F18">
        <v>1</v>
      </c>
      <c r="G18" t="s">
        <v>390</v>
      </c>
      <c r="K18" s="1" t="s">
        <v>391</v>
      </c>
      <c r="L18" s="1">
        <v>2011</v>
      </c>
      <c r="M18" s="456">
        <v>8646.8340000000007</v>
      </c>
      <c r="N18" s="456">
        <v>8111.201</v>
      </c>
      <c r="O18" s="456">
        <v>4518.9059999999999</v>
      </c>
      <c r="P18" s="456">
        <v>3466.181</v>
      </c>
      <c r="Q18" s="458">
        <v>0.52260815924071169</v>
      </c>
      <c r="R18" s="458">
        <v>0.40086128633902302</v>
      </c>
      <c r="S18" s="458">
        <v>0.93805443703441038</v>
      </c>
    </row>
    <row r="19" spans="2:19">
      <c r="B19" s="1" t="s">
        <v>494</v>
      </c>
      <c r="C19" s="456">
        <v>199506.97889999999</v>
      </c>
      <c r="D19" s="457">
        <v>773</v>
      </c>
      <c r="E19">
        <v>7</v>
      </c>
      <c r="F19">
        <v>1</v>
      </c>
      <c r="G19" t="s">
        <v>390</v>
      </c>
      <c r="K19" s="1" t="s">
        <v>391</v>
      </c>
      <c r="L19" s="1">
        <v>2012</v>
      </c>
      <c r="M19" s="456">
        <v>8566.5020000000004</v>
      </c>
      <c r="N19" s="456">
        <v>8324.9439999999995</v>
      </c>
      <c r="O19" s="456">
        <v>4573.7110000000002</v>
      </c>
      <c r="P19" s="456">
        <v>3602.8589999999999</v>
      </c>
      <c r="Q19" s="458">
        <v>0.53390648831926968</v>
      </c>
      <c r="R19" s="458">
        <v>0.42057528265329297</v>
      </c>
      <c r="S19" s="458">
        <v>0.97180202607785526</v>
      </c>
    </row>
    <row r="20" spans="2:19">
      <c r="B20" s="1" t="s">
        <v>495</v>
      </c>
      <c r="C20" s="456">
        <v>233156.28700000001</v>
      </c>
      <c r="D20" s="457">
        <v>900</v>
      </c>
      <c r="E20">
        <v>8</v>
      </c>
      <c r="F20">
        <v>1</v>
      </c>
      <c r="G20" t="s">
        <v>390</v>
      </c>
      <c r="K20" s="1" t="s">
        <v>391</v>
      </c>
      <c r="L20" s="1">
        <v>2013</v>
      </c>
      <c r="M20" s="456">
        <v>8665.0939999999991</v>
      </c>
      <c r="N20" s="456">
        <v>7735.15</v>
      </c>
      <c r="O20" s="456">
        <v>4058.2089999999998</v>
      </c>
      <c r="P20" s="456">
        <v>3879.288</v>
      </c>
      <c r="Q20" s="458">
        <v>0.46833987028877011</v>
      </c>
      <c r="R20" s="458">
        <v>0.44769139261501378</v>
      </c>
      <c r="S20" s="458">
        <v>0.8926792946504678</v>
      </c>
    </row>
    <row r="21" spans="2:19">
      <c r="B21" s="1" t="s">
        <v>496</v>
      </c>
      <c r="C21" s="456">
        <v>169767.73149999999</v>
      </c>
      <c r="D21" s="457">
        <v>652</v>
      </c>
      <c r="E21">
        <v>9</v>
      </c>
      <c r="F21">
        <v>1</v>
      </c>
      <c r="G21" t="s">
        <v>390</v>
      </c>
      <c r="K21" s="1" t="s">
        <v>391</v>
      </c>
      <c r="L21" s="1">
        <v>2014</v>
      </c>
      <c r="M21" s="456">
        <v>8281.9979999999996</v>
      </c>
      <c r="N21" s="456">
        <v>7639.2539999999999</v>
      </c>
      <c r="O21" s="456">
        <v>4030.58</v>
      </c>
      <c r="P21" s="456">
        <v>3614.7179999999998</v>
      </c>
      <c r="Q21" s="458">
        <v>0.48666758914938157</v>
      </c>
      <c r="R21" s="458">
        <v>0.43645482648027684</v>
      </c>
      <c r="S21" s="458">
        <v>0.92239264003686072</v>
      </c>
    </row>
    <row r="22" spans="2:19">
      <c r="B22" s="1" t="s">
        <v>497</v>
      </c>
      <c r="C22" s="456">
        <v>94454.596560000005</v>
      </c>
      <c r="D22" s="457">
        <v>373</v>
      </c>
      <c r="E22">
        <v>1</v>
      </c>
      <c r="F22">
        <v>2</v>
      </c>
      <c r="G22" t="s">
        <v>390</v>
      </c>
      <c r="K22" s="1" t="s">
        <v>391</v>
      </c>
      <c r="L22" s="1">
        <v>2015</v>
      </c>
      <c r="M22" s="456">
        <v>7910.2250000000004</v>
      </c>
      <c r="N22" s="456">
        <v>7931.8109999999997</v>
      </c>
      <c r="O22" s="456">
        <v>4499.01</v>
      </c>
      <c r="P22" s="456">
        <v>3369.9639999999999</v>
      </c>
      <c r="Q22" s="458">
        <v>0.56875879004705931</v>
      </c>
      <c r="R22" s="458">
        <v>0.42602631404290014</v>
      </c>
      <c r="S22" s="458">
        <v>1.0027288730725106</v>
      </c>
    </row>
    <row r="23" spans="2:19">
      <c r="B23" s="1" t="s">
        <v>498</v>
      </c>
      <c r="C23" s="456">
        <v>120989.2439</v>
      </c>
      <c r="D23" s="457">
        <v>476</v>
      </c>
      <c r="E23">
        <v>2</v>
      </c>
      <c r="F23">
        <v>2</v>
      </c>
      <c r="G23" t="s">
        <v>390</v>
      </c>
      <c r="K23" s="1" t="s">
        <v>391</v>
      </c>
      <c r="L23" s="1">
        <v>2016</v>
      </c>
      <c r="M23" s="456">
        <v>6794.3258741112095</v>
      </c>
      <c r="N23" s="456">
        <v>6377.6464572797267</v>
      </c>
      <c r="O23" s="456">
        <v>3184.9807798731686</v>
      </c>
      <c r="P23" s="456">
        <v>3192.6656774065577</v>
      </c>
      <c r="Q23" s="458">
        <v>0.46877068290307866</v>
      </c>
      <c r="R23" s="458">
        <v>0.46990175869717199</v>
      </c>
      <c r="S23" s="458">
        <v>0.93867244160025076</v>
      </c>
    </row>
    <row r="24" spans="2:19">
      <c r="B24" s="1" t="s">
        <v>499</v>
      </c>
      <c r="C24" s="456">
        <v>137434.98989999999</v>
      </c>
      <c r="D24" s="457">
        <v>538</v>
      </c>
      <c r="E24">
        <v>3</v>
      </c>
      <c r="F24">
        <v>2</v>
      </c>
      <c r="G24" t="s">
        <v>390</v>
      </c>
      <c r="K24" s="1" t="s">
        <v>391</v>
      </c>
      <c r="L24" s="1">
        <v>2017</v>
      </c>
      <c r="M24" s="456">
        <v>7359.6851138195543</v>
      </c>
      <c r="N24" s="456">
        <v>7004.6780493649376</v>
      </c>
      <c r="O24" s="456">
        <v>3764.166207395167</v>
      </c>
      <c r="P24" s="456">
        <v>3240.511841969771</v>
      </c>
      <c r="Q24" s="458">
        <v>0.51145750792069244</v>
      </c>
      <c r="R24" s="458">
        <v>0.44030577284956685</v>
      </c>
      <c r="S24" s="458">
        <v>0.95176328077025918</v>
      </c>
    </row>
    <row r="25" spans="2:19">
      <c r="B25" s="1" t="s">
        <v>500</v>
      </c>
      <c r="C25" s="456">
        <v>74553.698000000004</v>
      </c>
      <c r="D25" s="457">
        <v>291</v>
      </c>
      <c r="E25">
        <v>4</v>
      </c>
      <c r="F25">
        <v>2</v>
      </c>
      <c r="G25" t="s">
        <v>390</v>
      </c>
      <c r="Q25" s="458"/>
      <c r="R25" s="458"/>
      <c r="S25" s="458"/>
    </row>
    <row r="26" spans="2:19">
      <c r="B26" s="1" t="s">
        <v>501</v>
      </c>
      <c r="C26" s="456">
        <v>125873.8031</v>
      </c>
      <c r="D26" s="457">
        <v>489</v>
      </c>
      <c r="E26">
        <v>5</v>
      </c>
      <c r="F26">
        <v>2</v>
      </c>
      <c r="G26" t="s">
        <v>390</v>
      </c>
      <c r="Q26" s="458"/>
      <c r="R26" s="458"/>
      <c r="S26" s="458"/>
    </row>
    <row r="27" spans="2:19">
      <c r="B27" s="1" t="s">
        <v>502</v>
      </c>
      <c r="C27" s="456">
        <v>135659.09659999999</v>
      </c>
      <c r="D27" s="457">
        <v>525</v>
      </c>
      <c r="E27">
        <v>6</v>
      </c>
      <c r="F27">
        <v>2</v>
      </c>
      <c r="G27" t="s">
        <v>390</v>
      </c>
      <c r="Q27" s="458"/>
      <c r="R27" s="458"/>
      <c r="S27" s="458"/>
    </row>
    <row r="28" spans="2:19">
      <c r="B28" s="1" t="s">
        <v>503</v>
      </c>
      <c r="C28" s="456">
        <v>144577.71049999999</v>
      </c>
      <c r="D28" s="457">
        <v>558</v>
      </c>
      <c r="E28">
        <v>7</v>
      </c>
      <c r="F28">
        <v>2</v>
      </c>
      <c r="G28" t="s">
        <v>390</v>
      </c>
      <c r="Q28" s="458"/>
      <c r="R28" s="458"/>
      <c r="S28" s="458"/>
    </row>
    <row r="29" spans="2:19">
      <c r="B29" s="1" t="s">
        <v>504</v>
      </c>
      <c r="C29" s="456">
        <v>97560.440640000001</v>
      </c>
      <c r="D29" s="457">
        <v>375</v>
      </c>
      <c r="E29">
        <v>8</v>
      </c>
      <c r="F29">
        <v>2</v>
      </c>
      <c r="G29" t="s">
        <v>390</v>
      </c>
      <c r="Q29" s="458"/>
      <c r="R29" s="458"/>
      <c r="S29" s="458"/>
    </row>
    <row r="30" spans="2:19">
      <c r="B30" s="1" t="s">
        <v>505</v>
      </c>
      <c r="C30" s="456">
        <v>109542.39260000001</v>
      </c>
      <c r="D30" s="457">
        <v>431</v>
      </c>
      <c r="E30">
        <v>1</v>
      </c>
      <c r="F30">
        <v>3</v>
      </c>
      <c r="G30" t="s">
        <v>390</v>
      </c>
      <c r="Q30" s="458"/>
      <c r="R30" s="458"/>
      <c r="S30" s="458"/>
    </row>
    <row r="31" spans="2:19">
      <c r="B31" s="1" t="s">
        <v>506</v>
      </c>
      <c r="C31" s="456">
        <v>25060.59417</v>
      </c>
      <c r="D31" s="457">
        <v>98</v>
      </c>
      <c r="E31">
        <v>2</v>
      </c>
      <c r="F31">
        <v>3</v>
      </c>
      <c r="G31" t="s">
        <v>390</v>
      </c>
      <c r="Q31" s="458"/>
      <c r="R31" s="458"/>
      <c r="S31" s="458"/>
    </row>
    <row r="32" spans="2:19">
      <c r="B32" s="1" t="s">
        <v>507</v>
      </c>
      <c r="C32" s="456">
        <v>94610.034700000004</v>
      </c>
      <c r="D32" s="457">
        <v>369</v>
      </c>
      <c r="E32">
        <v>3</v>
      </c>
      <c r="F32">
        <v>3</v>
      </c>
      <c r="G32" t="s">
        <v>390</v>
      </c>
      <c r="Q32" s="458"/>
      <c r="R32" s="458"/>
      <c r="S32" s="458"/>
    </row>
    <row r="33" spans="2:19">
      <c r="B33" s="1" t="s">
        <v>508</v>
      </c>
      <c r="C33" s="456">
        <v>143143.27160000001</v>
      </c>
      <c r="D33" s="457">
        <v>556</v>
      </c>
      <c r="E33">
        <v>4</v>
      </c>
      <c r="F33">
        <v>3</v>
      </c>
      <c r="G33" t="s">
        <v>390</v>
      </c>
      <c r="Q33" s="458"/>
      <c r="R33" s="458"/>
      <c r="S33" s="458"/>
    </row>
    <row r="34" spans="2:19">
      <c r="B34" s="1" t="s">
        <v>509</v>
      </c>
      <c r="C34" s="456">
        <v>62193.22868</v>
      </c>
      <c r="D34" s="457">
        <v>241</v>
      </c>
      <c r="E34">
        <v>5</v>
      </c>
      <c r="F34">
        <v>3</v>
      </c>
      <c r="G34" t="s">
        <v>390</v>
      </c>
      <c r="Q34" s="458"/>
      <c r="R34" s="458"/>
      <c r="S34" s="458"/>
    </row>
    <row r="35" spans="2:19">
      <c r="B35" s="1" t="s">
        <v>510</v>
      </c>
      <c r="C35" s="456">
        <v>52468.730230000001</v>
      </c>
      <c r="D35" s="457">
        <v>202</v>
      </c>
      <c r="E35">
        <v>6</v>
      </c>
      <c r="F35">
        <v>3</v>
      </c>
      <c r="G35" t="s">
        <v>390</v>
      </c>
      <c r="Q35" s="458"/>
      <c r="R35" s="458"/>
      <c r="S35" s="458"/>
    </row>
    <row r="36" spans="2:19">
      <c r="B36" s="1" t="s">
        <v>511</v>
      </c>
      <c r="C36" s="456">
        <v>29690.7382</v>
      </c>
      <c r="D36" s="457">
        <v>114</v>
      </c>
      <c r="E36">
        <v>7</v>
      </c>
      <c r="F36">
        <v>3</v>
      </c>
      <c r="G36" t="s">
        <v>390</v>
      </c>
      <c r="Q36" s="458"/>
      <c r="R36" s="458"/>
      <c r="S36" s="458"/>
    </row>
    <row r="37" spans="2:19">
      <c r="B37" s="1" t="s">
        <v>512</v>
      </c>
      <c r="C37" s="456">
        <v>45042.308210000003</v>
      </c>
      <c r="D37" s="457">
        <v>176</v>
      </c>
      <c r="E37">
        <v>1</v>
      </c>
      <c r="F37">
        <v>4</v>
      </c>
      <c r="G37" t="s">
        <v>390</v>
      </c>
      <c r="Q37" s="458"/>
      <c r="R37" s="458"/>
      <c r="S37" s="458"/>
    </row>
    <row r="38" spans="2:19">
      <c r="B38" s="1" t="s">
        <v>513</v>
      </c>
      <c r="C38" s="456">
        <v>44706.88336</v>
      </c>
      <c r="D38" s="457">
        <v>174</v>
      </c>
      <c r="E38">
        <v>2</v>
      </c>
      <c r="F38">
        <v>4</v>
      </c>
      <c r="G38" t="s">
        <v>390</v>
      </c>
      <c r="Q38" s="458"/>
      <c r="R38" s="458"/>
      <c r="S38" s="458"/>
    </row>
    <row r="39" spans="2:19">
      <c r="B39" s="1" t="s">
        <v>514</v>
      </c>
      <c r="C39" s="456">
        <v>18156.78212</v>
      </c>
      <c r="D39" s="457">
        <v>70</v>
      </c>
      <c r="E39">
        <v>3</v>
      </c>
      <c r="F39">
        <v>4</v>
      </c>
      <c r="G39" t="s">
        <v>390</v>
      </c>
      <c r="Q39" s="458"/>
      <c r="R39" s="458"/>
      <c r="S39" s="458"/>
    </row>
    <row r="40" spans="2:19">
      <c r="B40" s="1" t="s">
        <v>515</v>
      </c>
      <c r="C40" s="456">
        <v>22878.265530000001</v>
      </c>
      <c r="D40" s="457">
        <v>88</v>
      </c>
      <c r="E40">
        <v>4</v>
      </c>
      <c r="F40">
        <v>4</v>
      </c>
      <c r="G40" t="s">
        <v>390</v>
      </c>
      <c r="Q40" s="458"/>
      <c r="R40" s="458"/>
      <c r="S40" s="458"/>
    </row>
    <row r="41" spans="2:19">
      <c r="B41" s="1" t="s">
        <v>516</v>
      </c>
      <c r="C41" s="456">
        <v>34825.129780000003</v>
      </c>
      <c r="D41" s="457">
        <v>134</v>
      </c>
      <c r="E41">
        <v>5</v>
      </c>
      <c r="F41">
        <v>4</v>
      </c>
      <c r="G41" t="s">
        <v>390</v>
      </c>
      <c r="Q41" s="458"/>
      <c r="R41" s="458"/>
      <c r="S41" s="458"/>
    </row>
    <row r="42" spans="2:19">
      <c r="B42" s="1" t="s">
        <v>517</v>
      </c>
      <c r="C42" s="456">
        <v>103728.6615</v>
      </c>
      <c r="D42" s="457">
        <v>398</v>
      </c>
      <c r="E42">
        <v>6</v>
      </c>
      <c r="F42">
        <v>4</v>
      </c>
      <c r="G42" t="s">
        <v>390</v>
      </c>
      <c r="Q42" s="458"/>
      <c r="R42" s="458"/>
      <c r="S42" s="458"/>
    </row>
    <row r="43" spans="2:19">
      <c r="B43" s="1" t="s">
        <v>518</v>
      </c>
      <c r="C43" s="456">
        <v>12513.412469999999</v>
      </c>
      <c r="D43" s="457">
        <v>48</v>
      </c>
      <c r="E43">
        <v>1</v>
      </c>
      <c r="F43">
        <v>5</v>
      </c>
      <c r="G43" t="s">
        <v>390</v>
      </c>
      <c r="Q43" s="458"/>
      <c r="R43" s="458"/>
      <c r="S43" s="458"/>
    </row>
    <row r="44" spans="2:19">
      <c r="B44" s="1" t="s">
        <v>519</v>
      </c>
      <c r="C44" s="456">
        <v>3319.1291249999999</v>
      </c>
      <c r="D44" s="457">
        <v>12</v>
      </c>
      <c r="E44">
        <v>2</v>
      </c>
      <c r="F44">
        <v>5</v>
      </c>
      <c r="G44" t="s">
        <v>390</v>
      </c>
      <c r="Q44" s="458"/>
      <c r="R44" s="458"/>
      <c r="S44" s="458"/>
    </row>
    <row r="45" spans="2:19">
      <c r="B45" s="1" t="s">
        <v>520</v>
      </c>
      <c r="C45" s="456">
        <v>58412.223899999997</v>
      </c>
      <c r="D45" s="457">
        <v>226</v>
      </c>
      <c r="E45">
        <v>3</v>
      </c>
      <c r="F45">
        <v>5</v>
      </c>
      <c r="G45" t="s">
        <v>390</v>
      </c>
      <c r="Q45" s="458"/>
      <c r="R45" s="458"/>
      <c r="S45" s="458"/>
    </row>
    <row r="46" spans="2:19">
      <c r="B46" s="1" t="s">
        <v>521</v>
      </c>
      <c r="C46" s="456">
        <v>14551.55538</v>
      </c>
      <c r="D46" s="457">
        <v>56</v>
      </c>
      <c r="E46">
        <v>4</v>
      </c>
      <c r="F46">
        <v>5</v>
      </c>
      <c r="G46" t="s">
        <v>390</v>
      </c>
      <c r="Q46" s="458"/>
      <c r="R46" s="458"/>
      <c r="S46" s="458"/>
    </row>
    <row r="47" spans="2:19">
      <c r="B47" s="1" t="s">
        <v>522</v>
      </c>
      <c r="C47" s="456">
        <v>43335.803610000003</v>
      </c>
      <c r="D47" s="457">
        <v>166</v>
      </c>
      <c r="E47">
        <v>5</v>
      </c>
      <c r="F47">
        <v>5</v>
      </c>
      <c r="G47" t="s">
        <v>390</v>
      </c>
      <c r="Q47" s="458"/>
      <c r="R47" s="458"/>
      <c r="S47" s="458"/>
    </row>
    <row r="48" spans="2:19">
      <c r="B48" s="1" t="s">
        <v>523</v>
      </c>
      <c r="C48" s="456">
        <v>3022.3784070000002</v>
      </c>
      <c r="D48" s="457">
        <v>11</v>
      </c>
      <c r="E48">
        <v>1</v>
      </c>
      <c r="F48">
        <v>6</v>
      </c>
      <c r="G48" t="s">
        <v>390</v>
      </c>
      <c r="Q48" s="458"/>
      <c r="R48" s="458"/>
      <c r="S48" s="458"/>
    </row>
    <row r="49" spans="2:19">
      <c r="B49" s="1" t="s">
        <v>524</v>
      </c>
      <c r="C49" s="456">
        <v>8714.4361480000007</v>
      </c>
      <c r="D49" s="457">
        <v>33</v>
      </c>
      <c r="E49">
        <v>2</v>
      </c>
      <c r="F49">
        <v>6</v>
      </c>
      <c r="G49" t="s">
        <v>390</v>
      </c>
      <c r="Q49" s="458"/>
      <c r="R49" s="458"/>
      <c r="S49" s="458"/>
    </row>
    <row r="50" spans="2:19">
      <c r="B50" s="1" t="s">
        <v>525</v>
      </c>
      <c r="C50" s="456">
        <v>16004.85399</v>
      </c>
      <c r="D50" s="457">
        <v>61</v>
      </c>
      <c r="E50">
        <v>3</v>
      </c>
      <c r="F50">
        <v>6</v>
      </c>
      <c r="G50" t="s">
        <v>390</v>
      </c>
      <c r="Q50" s="458"/>
      <c r="R50" s="458"/>
      <c r="S50" s="458"/>
    </row>
    <row r="51" spans="2:19">
      <c r="B51" s="1" t="s">
        <v>526</v>
      </c>
      <c r="C51" s="456">
        <v>1163.0892469999999</v>
      </c>
      <c r="D51" s="457">
        <v>4</v>
      </c>
      <c r="E51">
        <v>4</v>
      </c>
      <c r="F51">
        <v>6</v>
      </c>
      <c r="G51" t="s">
        <v>390</v>
      </c>
      <c r="Q51" s="458"/>
      <c r="R51" s="458"/>
      <c r="S51" s="458"/>
    </row>
    <row r="52" spans="2:19">
      <c r="B52" s="1" t="s">
        <v>527</v>
      </c>
      <c r="C52" s="456">
        <v>33862.694949999997</v>
      </c>
      <c r="D52" s="457">
        <v>131</v>
      </c>
      <c r="E52">
        <v>1</v>
      </c>
      <c r="F52">
        <v>7</v>
      </c>
      <c r="G52" t="s">
        <v>390</v>
      </c>
      <c r="Q52" s="458"/>
      <c r="R52" s="458"/>
      <c r="S52" s="458"/>
    </row>
    <row r="53" spans="2:19">
      <c r="B53" s="1" t="s">
        <v>528</v>
      </c>
      <c r="C53" s="456">
        <v>18938.86347</v>
      </c>
      <c r="D53" s="457">
        <v>73</v>
      </c>
      <c r="E53">
        <v>2</v>
      </c>
      <c r="F53">
        <v>7</v>
      </c>
      <c r="G53" t="s">
        <v>390</v>
      </c>
      <c r="Q53" s="458"/>
      <c r="R53" s="458"/>
      <c r="S53" s="458"/>
    </row>
    <row r="54" spans="2:19">
      <c r="B54" s="1" t="s">
        <v>529</v>
      </c>
      <c r="C54" s="456">
        <v>13316.588390000001</v>
      </c>
      <c r="D54" s="457">
        <v>51</v>
      </c>
      <c r="E54">
        <v>3</v>
      </c>
      <c r="F54">
        <v>7</v>
      </c>
      <c r="G54" t="s">
        <v>390</v>
      </c>
      <c r="Q54" s="458"/>
      <c r="R54" s="458"/>
      <c r="S54" s="458"/>
    </row>
    <row r="55" spans="2:19">
      <c r="B55" s="1" t="s">
        <v>530</v>
      </c>
      <c r="C55" s="456">
        <v>2006.156835</v>
      </c>
      <c r="D55" s="457">
        <v>7</v>
      </c>
      <c r="E55">
        <v>1</v>
      </c>
      <c r="F55">
        <v>8</v>
      </c>
      <c r="G55" t="s">
        <v>390</v>
      </c>
      <c r="Q55" s="458"/>
      <c r="R55" s="458"/>
      <c r="S55" s="458"/>
    </row>
    <row r="56" spans="2:19">
      <c r="B56" s="1" t="s">
        <v>531</v>
      </c>
      <c r="C56" s="456">
        <v>1772.3998670000001</v>
      </c>
      <c r="D56" s="457">
        <v>6</v>
      </c>
      <c r="E56">
        <v>2</v>
      </c>
      <c r="F56">
        <v>8</v>
      </c>
      <c r="G56" t="s">
        <v>390</v>
      </c>
      <c r="Q56" s="458"/>
      <c r="R56" s="458"/>
      <c r="S56" s="458"/>
    </row>
    <row r="57" spans="2:19">
      <c r="B57" s="1" t="s">
        <v>532</v>
      </c>
      <c r="C57" s="456">
        <v>1129.9537499999999</v>
      </c>
      <c r="D57" s="457">
        <v>4</v>
      </c>
      <c r="E57">
        <v>1</v>
      </c>
      <c r="F57">
        <v>9</v>
      </c>
      <c r="G57" t="s">
        <v>390</v>
      </c>
      <c r="Q57" s="458"/>
      <c r="R57" s="458"/>
      <c r="S57" s="458"/>
    </row>
    <row r="58" spans="2:19">
      <c r="B58" s="1" t="s">
        <v>533</v>
      </c>
      <c r="C58" s="456">
        <v>228422.32269999999</v>
      </c>
      <c r="D58" s="457">
        <v>910</v>
      </c>
      <c r="E58">
        <v>1</v>
      </c>
      <c r="F58">
        <v>0</v>
      </c>
      <c r="G58" t="s">
        <v>391</v>
      </c>
      <c r="Q58" s="458"/>
      <c r="R58" s="458"/>
      <c r="S58" s="458"/>
    </row>
    <row r="59" spans="2:19">
      <c r="B59" s="1" t="s">
        <v>534</v>
      </c>
      <c r="C59" s="456">
        <v>170395.93770000001</v>
      </c>
      <c r="D59" s="457">
        <v>676</v>
      </c>
      <c r="E59">
        <v>2</v>
      </c>
      <c r="F59">
        <v>0</v>
      </c>
      <c r="G59" t="s">
        <v>391</v>
      </c>
      <c r="Q59" s="458"/>
      <c r="R59" s="458"/>
      <c r="S59" s="458"/>
    </row>
    <row r="60" spans="2:19">
      <c r="B60" s="1" t="s">
        <v>535</v>
      </c>
      <c r="C60" s="456">
        <v>181468.1073</v>
      </c>
      <c r="D60" s="457">
        <v>717</v>
      </c>
      <c r="E60">
        <v>3</v>
      </c>
      <c r="F60">
        <v>0</v>
      </c>
      <c r="G60" t="s">
        <v>391</v>
      </c>
      <c r="Q60" s="458"/>
      <c r="R60" s="458"/>
      <c r="S60" s="458"/>
    </row>
    <row r="61" spans="2:19">
      <c r="B61" s="1" t="s">
        <v>536</v>
      </c>
      <c r="C61" s="456">
        <v>131324.88990000001</v>
      </c>
      <c r="D61" s="457">
        <v>517</v>
      </c>
      <c r="E61">
        <v>4</v>
      </c>
      <c r="F61">
        <v>0</v>
      </c>
      <c r="G61" t="s">
        <v>391</v>
      </c>
      <c r="Q61" s="458"/>
      <c r="R61" s="458"/>
      <c r="S61" s="458"/>
    </row>
    <row r="62" spans="2:19">
      <c r="B62" s="1" t="s">
        <v>537</v>
      </c>
      <c r="C62" s="456">
        <v>253697.58840000001</v>
      </c>
      <c r="D62" s="457">
        <v>994</v>
      </c>
      <c r="E62">
        <v>5</v>
      </c>
      <c r="F62">
        <v>0</v>
      </c>
      <c r="G62" t="s">
        <v>391</v>
      </c>
      <c r="Q62" s="458"/>
      <c r="R62" s="458"/>
      <c r="S62" s="458"/>
    </row>
    <row r="63" spans="2:19">
      <c r="B63" s="1" t="s">
        <v>538</v>
      </c>
      <c r="C63" s="456">
        <v>214171.8339</v>
      </c>
      <c r="D63" s="457">
        <v>836</v>
      </c>
      <c r="E63">
        <v>6</v>
      </c>
      <c r="F63">
        <v>0</v>
      </c>
      <c r="G63" t="s">
        <v>391</v>
      </c>
      <c r="Q63" s="458"/>
      <c r="R63" s="458"/>
      <c r="S63" s="458"/>
    </row>
    <row r="64" spans="2:19">
      <c r="B64" s="1" t="s">
        <v>539</v>
      </c>
      <c r="C64" s="456">
        <v>170712.4093</v>
      </c>
      <c r="D64" s="457">
        <v>664</v>
      </c>
      <c r="E64">
        <v>7</v>
      </c>
      <c r="F64">
        <v>0</v>
      </c>
      <c r="G64" t="s">
        <v>391</v>
      </c>
      <c r="Q64" s="458"/>
      <c r="R64" s="458"/>
      <c r="S64" s="458"/>
    </row>
    <row r="65" spans="2:19">
      <c r="B65" s="1" t="s">
        <v>540</v>
      </c>
      <c r="C65" s="456">
        <v>47898.745459999998</v>
      </c>
      <c r="D65" s="457">
        <v>185</v>
      </c>
      <c r="E65">
        <v>8</v>
      </c>
      <c r="F65">
        <v>0</v>
      </c>
      <c r="G65" t="s">
        <v>391</v>
      </c>
      <c r="Q65" s="458"/>
      <c r="R65" s="458"/>
      <c r="S65" s="458"/>
    </row>
    <row r="66" spans="2:19">
      <c r="B66" s="1" t="s">
        <v>541</v>
      </c>
      <c r="C66" s="456">
        <v>91160.919049999997</v>
      </c>
      <c r="D66" s="457">
        <v>351</v>
      </c>
      <c r="E66">
        <v>9</v>
      </c>
      <c r="F66">
        <v>0</v>
      </c>
      <c r="G66" t="s">
        <v>391</v>
      </c>
      <c r="Q66" s="458"/>
      <c r="R66" s="458"/>
      <c r="S66" s="458"/>
    </row>
    <row r="67" spans="2:19">
      <c r="B67" s="1" t="s">
        <v>542</v>
      </c>
      <c r="C67" s="456">
        <v>72671.41158</v>
      </c>
      <c r="D67" s="457">
        <v>279</v>
      </c>
      <c r="E67">
        <v>10</v>
      </c>
      <c r="F67">
        <v>0</v>
      </c>
      <c r="G67" t="s">
        <v>391</v>
      </c>
      <c r="Q67" s="458"/>
      <c r="R67" s="458"/>
      <c r="S67" s="458"/>
    </row>
    <row r="68" spans="2:19">
      <c r="B68" s="1" t="s">
        <v>543</v>
      </c>
      <c r="C68" s="456">
        <v>231710.45250000001</v>
      </c>
      <c r="D68" s="457">
        <v>919</v>
      </c>
      <c r="E68">
        <v>1</v>
      </c>
      <c r="F68">
        <v>1</v>
      </c>
      <c r="G68" t="s">
        <v>391</v>
      </c>
      <c r="Q68" s="458"/>
      <c r="R68" s="458"/>
      <c r="S68" s="458"/>
    </row>
    <row r="69" spans="2:19">
      <c r="B69" s="1" t="s">
        <v>544</v>
      </c>
      <c r="C69" s="456">
        <v>239065.95619999999</v>
      </c>
      <c r="D69" s="457">
        <v>944</v>
      </c>
      <c r="E69">
        <v>2</v>
      </c>
      <c r="F69">
        <v>1</v>
      </c>
      <c r="G69" t="s">
        <v>391</v>
      </c>
    </row>
    <row r="70" spans="2:19">
      <c r="B70" s="1" t="s">
        <v>545</v>
      </c>
      <c r="C70" s="456">
        <v>278172.43359999999</v>
      </c>
      <c r="D70" s="457">
        <v>1095</v>
      </c>
      <c r="E70">
        <v>3</v>
      </c>
      <c r="F70">
        <v>1</v>
      </c>
      <c r="G70" t="s">
        <v>391</v>
      </c>
    </row>
    <row r="71" spans="2:19">
      <c r="B71" s="1" t="s">
        <v>546</v>
      </c>
      <c r="C71" s="456">
        <v>331214.73749999999</v>
      </c>
      <c r="D71" s="457">
        <v>1298</v>
      </c>
      <c r="E71">
        <v>4</v>
      </c>
      <c r="F71">
        <v>1</v>
      </c>
      <c r="G71" t="s">
        <v>391</v>
      </c>
    </row>
    <row r="72" spans="2:19">
      <c r="B72" s="1" t="s">
        <v>547</v>
      </c>
      <c r="C72" s="456">
        <v>412897.41519999999</v>
      </c>
      <c r="D72" s="457">
        <v>1612</v>
      </c>
      <c r="E72">
        <v>5</v>
      </c>
      <c r="F72">
        <v>1</v>
      </c>
      <c r="G72" t="s">
        <v>391</v>
      </c>
    </row>
    <row r="73" spans="2:19">
      <c r="B73" s="1" t="s">
        <v>548</v>
      </c>
      <c r="C73" s="456">
        <v>307036.41399999999</v>
      </c>
      <c r="D73" s="457">
        <v>1194</v>
      </c>
      <c r="E73">
        <v>6</v>
      </c>
      <c r="F73">
        <v>1</v>
      </c>
      <c r="G73" t="s">
        <v>391</v>
      </c>
    </row>
    <row r="74" spans="2:19">
      <c r="B74" s="1" t="s">
        <v>549</v>
      </c>
      <c r="C74" s="456">
        <v>199506.97889999999</v>
      </c>
      <c r="D74" s="457">
        <v>773</v>
      </c>
      <c r="E74">
        <v>7</v>
      </c>
      <c r="F74">
        <v>1</v>
      </c>
      <c r="G74" t="s">
        <v>391</v>
      </c>
    </row>
    <row r="75" spans="2:19">
      <c r="B75" s="1" t="s">
        <v>550</v>
      </c>
      <c r="C75" s="456">
        <v>233156.28700000001</v>
      </c>
      <c r="D75" s="457">
        <v>900</v>
      </c>
      <c r="E75">
        <v>8</v>
      </c>
      <c r="F75">
        <v>1</v>
      </c>
      <c r="G75" t="s">
        <v>391</v>
      </c>
    </row>
    <row r="76" spans="2:19">
      <c r="B76" s="1" t="s">
        <v>551</v>
      </c>
      <c r="C76" s="456">
        <v>169767.73149999999</v>
      </c>
      <c r="D76" s="457">
        <v>652</v>
      </c>
      <c r="E76">
        <v>9</v>
      </c>
      <c r="F76">
        <v>1</v>
      </c>
      <c r="G76" t="s">
        <v>391</v>
      </c>
    </row>
    <row r="77" spans="2:19">
      <c r="B77" s="1" t="s">
        <v>552</v>
      </c>
      <c r="C77" s="456">
        <v>94454.596560000005</v>
      </c>
      <c r="D77" s="457">
        <v>373</v>
      </c>
      <c r="E77">
        <v>1</v>
      </c>
      <c r="F77">
        <v>2</v>
      </c>
      <c r="G77" t="s">
        <v>391</v>
      </c>
    </row>
    <row r="78" spans="2:19">
      <c r="B78" s="1" t="s">
        <v>553</v>
      </c>
      <c r="C78" s="456">
        <v>120989.2439</v>
      </c>
      <c r="D78" s="457">
        <v>476</v>
      </c>
      <c r="E78">
        <v>2</v>
      </c>
      <c r="F78">
        <v>2</v>
      </c>
      <c r="G78" t="s">
        <v>391</v>
      </c>
    </row>
    <row r="79" spans="2:19">
      <c r="B79" s="1" t="s">
        <v>554</v>
      </c>
      <c r="C79" s="456">
        <v>137434.98989999999</v>
      </c>
      <c r="D79" s="457">
        <v>538</v>
      </c>
      <c r="E79">
        <v>3</v>
      </c>
      <c r="F79">
        <v>2</v>
      </c>
      <c r="G79" t="s">
        <v>391</v>
      </c>
    </row>
    <row r="80" spans="2:19">
      <c r="B80" s="1" t="s">
        <v>555</v>
      </c>
      <c r="C80" s="456">
        <v>74553.698000000004</v>
      </c>
      <c r="D80" s="457">
        <v>291</v>
      </c>
      <c r="E80">
        <v>4</v>
      </c>
      <c r="F80">
        <v>2</v>
      </c>
      <c r="G80" t="s">
        <v>391</v>
      </c>
    </row>
    <row r="81" spans="2:7">
      <c r="B81" s="1" t="s">
        <v>556</v>
      </c>
      <c r="C81" s="456">
        <v>125873.8031</v>
      </c>
      <c r="D81" s="457">
        <v>489</v>
      </c>
      <c r="E81">
        <v>5</v>
      </c>
      <c r="F81">
        <v>2</v>
      </c>
      <c r="G81" t="s">
        <v>391</v>
      </c>
    </row>
    <row r="82" spans="2:7">
      <c r="B82" s="1" t="s">
        <v>557</v>
      </c>
      <c r="C82" s="456">
        <v>135659.09659999999</v>
      </c>
      <c r="D82" s="457">
        <v>525</v>
      </c>
      <c r="E82">
        <v>6</v>
      </c>
      <c r="F82">
        <v>2</v>
      </c>
      <c r="G82" t="s">
        <v>391</v>
      </c>
    </row>
    <row r="83" spans="2:7">
      <c r="B83" s="1" t="s">
        <v>558</v>
      </c>
      <c r="C83" s="456">
        <v>144577.71049999999</v>
      </c>
      <c r="D83" s="457">
        <v>558</v>
      </c>
      <c r="E83">
        <v>7</v>
      </c>
      <c r="F83">
        <v>2</v>
      </c>
      <c r="G83" t="s">
        <v>391</v>
      </c>
    </row>
    <row r="84" spans="2:7">
      <c r="B84" s="1" t="s">
        <v>559</v>
      </c>
      <c r="C84" s="456">
        <v>97560.440640000001</v>
      </c>
      <c r="D84" s="457">
        <v>375</v>
      </c>
      <c r="E84">
        <v>8</v>
      </c>
      <c r="F84">
        <v>2</v>
      </c>
      <c r="G84" t="s">
        <v>391</v>
      </c>
    </row>
    <row r="85" spans="2:7">
      <c r="B85" s="1" t="s">
        <v>560</v>
      </c>
      <c r="C85" s="456">
        <v>109542.39260000001</v>
      </c>
      <c r="D85" s="457">
        <v>431</v>
      </c>
      <c r="E85">
        <v>1</v>
      </c>
      <c r="F85">
        <v>3</v>
      </c>
      <c r="G85" t="s">
        <v>391</v>
      </c>
    </row>
    <row r="86" spans="2:7">
      <c r="B86" s="1" t="s">
        <v>561</v>
      </c>
      <c r="C86" s="456">
        <v>25060.59417</v>
      </c>
      <c r="D86" s="457">
        <v>98</v>
      </c>
      <c r="E86">
        <v>2</v>
      </c>
      <c r="F86">
        <v>3</v>
      </c>
      <c r="G86" t="s">
        <v>391</v>
      </c>
    </row>
    <row r="87" spans="2:7">
      <c r="B87" s="1" t="s">
        <v>562</v>
      </c>
      <c r="C87" s="456">
        <v>94610.034700000004</v>
      </c>
      <c r="D87" s="457">
        <v>369</v>
      </c>
      <c r="E87">
        <v>3</v>
      </c>
      <c r="F87">
        <v>3</v>
      </c>
      <c r="G87" t="s">
        <v>391</v>
      </c>
    </row>
    <row r="88" spans="2:7">
      <c r="B88" s="1" t="s">
        <v>563</v>
      </c>
      <c r="C88" s="456">
        <v>143143.27160000001</v>
      </c>
      <c r="D88" s="457">
        <v>556</v>
      </c>
      <c r="E88">
        <v>4</v>
      </c>
      <c r="F88">
        <v>3</v>
      </c>
      <c r="G88" t="s">
        <v>391</v>
      </c>
    </row>
    <row r="89" spans="2:7">
      <c r="B89" s="1" t="s">
        <v>564</v>
      </c>
      <c r="C89" s="456">
        <v>62193.22868</v>
      </c>
      <c r="D89" s="457">
        <v>241</v>
      </c>
      <c r="E89">
        <v>5</v>
      </c>
      <c r="F89">
        <v>3</v>
      </c>
      <c r="G89" t="s">
        <v>391</v>
      </c>
    </row>
    <row r="90" spans="2:7">
      <c r="B90" s="1" t="s">
        <v>565</v>
      </c>
      <c r="C90" s="456">
        <v>52468.730230000001</v>
      </c>
      <c r="D90" s="457">
        <v>202</v>
      </c>
      <c r="E90">
        <v>6</v>
      </c>
      <c r="F90">
        <v>3</v>
      </c>
      <c r="G90" t="s">
        <v>391</v>
      </c>
    </row>
    <row r="91" spans="2:7">
      <c r="B91" s="1" t="s">
        <v>566</v>
      </c>
      <c r="C91" s="456">
        <v>29690.7382</v>
      </c>
      <c r="D91" s="457">
        <v>114</v>
      </c>
      <c r="E91">
        <v>7</v>
      </c>
      <c r="F91">
        <v>3</v>
      </c>
      <c r="G91" t="s">
        <v>391</v>
      </c>
    </row>
    <row r="92" spans="2:7">
      <c r="B92" s="1" t="s">
        <v>567</v>
      </c>
      <c r="C92" s="456">
        <v>45042.308210000003</v>
      </c>
      <c r="D92" s="457">
        <v>176</v>
      </c>
      <c r="E92">
        <v>1</v>
      </c>
      <c r="F92">
        <v>4</v>
      </c>
      <c r="G92" t="s">
        <v>391</v>
      </c>
    </row>
    <row r="93" spans="2:7">
      <c r="B93" s="1" t="s">
        <v>568</v>
      </c>
      <c r="C93" s="456">
        <v>44706.88336</v>
      </c>
      <c r="D93" s="457">
        <v>174</v>
      </c>
      <c r="E93">
        <v>2</v>
      </c>
      <c r="F93">
        <v>4</v>
      </c>
      <c r="G93" t="s">
        <v>391</v>
      </c>
    </row>
    <row r="94" spans="2:7">
      <c r="B94" s="1" t="s">
        <v>569</v>
      </c>
      <c r="C94" s="456">
        <v>18156.78212</v>
      </c>
      <c r="D94" s="457">
        <v>70</v>
      </c>
      <c r="E94">
        <v>3</v>
      </c>
      <c r="F94">
        <v>4</v>
      </c>
      <c r="G94" t="s">
        <v>391</v>
      </c>
    </row>
    <row r="95" spans="2:7">
      <c r="B95" s="1" t="s">
        <v>570</v>
      </c>
      <c r="C95" s="456">
        <v>22878.265530000001</v>
      </c>
      <c r="D95" s="457">
        <v>88</v>
      </c>
      <c r="E95">
        <v>4</v>
      </c>
      <c r="F95">
        <v>4</v>
      </c>
      <c r="G95" t="s">
        <v>391</v>
      </c>
    </row>
    <row r="96" spans="2:7">
      <c r="B96" s="1" t="s">
        <v>571</v>
      </c>
      <c r="C96" s="456">
        <v>34825.129780000003</v>
      </c>
      <c r="D96" s="457">
        <v>134</v>
      </c>
      <c r="E96">
        <v>5</v>
      </c>
      <c r="F96">
        <v>4</v>
      </c>
      <c r="G96" t="s">
        <v>391</v>
      </c>
    </row>
    <row r="97" spans="2:7">
      <c r="B97" s="1" t="s">
        <v>572</v>
      </c>
      <c r="C97" s="456">
        <v>103728.6615</v>
      </c>
      <c r="D97" s="457">
        <v>398</v>
      </c>
      <c r="E97">
        <v>6</v>
      </c>
      <c r="F97">
        <v>4</v>
      </c>
      <c r="G97" t="s">
        <v>391</v>
      </c>
    </row>
    <row r="98" spans="2:7">
      <c r="B98" s="1" t="s">
        <v>573</v>
      </c>
      <c r="C98" s="456">
        <v>12513.412469999999</v>
      </c>
      <c r="D98" s="457">
        <v>48</v>
      </c>
      <c r="E98">
        <v>1</v>
      </c>
      <c r="F98">
        <v>5</v>
      </c>
      <c r="G98" t="s">
        <v>391</v>
      </c>
    </row>
    <row r="99" spans="2:7">
      <c r="B99" s="1" t="s">
        <v>574</v>
      </c>
      <c r="C99" s="456">
        <v>3319.1291249999999</v>
      </c>
      <c r="D99" s="457">
        <v>12</v>
      </c>
      <c r="E99">
        <v>2</v>
      </c>
      <c r="F99">
        <v>5</v>
      </c>
      <c r="G99" t="s">
        <v>391</v>
      </c>
    </row>
    <row r="100" spans="2:7">
      <c r="B100" s="1" t="s">
        <v>575</v>
      </c>
      <c r="C100" s="456">
        <v>58412.223899999997</v>
      </c>
      <c r="D100" s="457">
        <v>226</v>
      </c>
      <c r="E100">
        <v>3</v>
      </c>
      <c r="F100">
        <v>5</v>
      </c>
      <c r="G100" t="s">
        <v>391</v>
      </c>
    </row>
    <row r="101" spans="2:7">
      <c r="B101" s="1" t="s">
        <v>576</v>
      </c>
      <c r="C101" s="456">
        <v>14551.55538</v>
      </c>
      <c r="D101" s="457">
        <v>56</v>
      </c>
      <c r="E101">
        <v>4</v>
      </c>
      <c r="F101">
        <v>5</v>
      </c>
      <c r="G101" t="s">
        <v>391</v>
      </c>
    </row>
    <row r="102" spans="2:7">
      <c r="B102" s="1" t="s">
        <v>577</v>
      </c>
      <c r="C102" s="456">
        <v>43335.803610000003</v>
      </c>
      <c r="D102" s="457">
        <v>166</v>
      </c>
      <c r="E102">
        <v>5</v>
      </c>
      <c r="F102">
        <v>5</v>
      </c>
      <c r="G102" t="s">
        <v>391</v>
      </c>
    </row>
    <row r="103" spans="2:7">
      <c r="B103" s="1" t="s">
        <v>578</v>
      </c>
      <c r="C103" s="456">
        <v>3022.3784070000002</v>
      </c>
      <c r="D103" s="457">
        <v>11</v>
      </c>
      <c r="E103">
        <v>1</v>
      </c>
      <c r="F103">
        <v>6</v>
      </c>
      <c r="G103" t="s">
        <v>391</v>
      </c>
    </row>
    <row r="104" spans="2:7">
      <c r="B104" s="1" t="s">
        <v>579</v>
      </c>
      <c r="C104" s="456">
        <v>8714.4361480000007</v>
      </c>
      <c r="D104" s="457">
        <v>33</v>
      </c>
      <c r="E104">
        <v>2</v>
      </c>
      <c r="F104">
        <v>6</v>
      </c>
      <c r="G104" t="s">
        <v>391</v>
      </c>
    </row>
    <row r="105" spans="2:7">
      <c r="B105" s="1" t="s">
        <v>580</v>
      </c>
      <c r="C105" s="456">
        <v>16004.85399</v>
      </c>
      <c r="D105" s="457">
        <v>61</v>
      </c>
      <c r="E105">
        <v>3</v>
      </c>
      <c r="F105">
        <v>6</v>
      </c>
      <c r="G105" t="s">
        <v>391</v>
      </c>
    </row>
    <row r="106" spans="2:7">
      <c r="B106" s="1" t="s">
        <v>581</v>
      </c>
      <c r="C106" s="456">
        <v>1163.0892469999999</v>
      </c>
      <c r="D106" s="457">
        <v>4</v>
      </c>
      <c r="E106">
        <v>4</v>
      </c>
      <c r="F106">
        <v>6</v>
      </c>
      <c r="G106" t="s">
        <v>391</v>
      </c>
    </row>
    <row r="107" spans="2:7">
      <c r="B107" s="1" t="s">
        <v>582</v>
      </c>
      <c r="C107" s="456">
        <v>33862.694949999997</v>
      </c>
      <c r="D107" s="457">
        <v>131</v>
      </c>
      <c r="E107">
        <v>1</v>
      </c>
      <c r="F107">
        <v>7</v>
      </c>
      <c r="G107" t="s">
        <v>391</v>
      </c>
    </row>
    <row r="108" spans="2:7">
      <c r="B108" s="1" t="s">
        <v>583</v>
      </c>
      <c r="C108" s="456">
        <v>18938.86347</v>
      </c>
      <c r="D108" s="457">
        <v>73</v>
      </c>
      <c r="E108">
        <v>2</v>
      </c>
      <c r="F108">
        <v>7</v>
      </c>
      <c r="G108" t="s">
        <v>391</v>
      </c>
    </row>
    <row r="109" spans="2:7">
      <c r="B109" s="1" t="s">
        <v>584</v>
      </c>
      <c r="C109" s="456">
        <v>13316.588390000001</v>
      </c>
      <c r="D109" s="457">
        <v>51</v>
      </c>
      <c r="E109">
        <v>3</v>
      </c>
      <c r="F109">
        <v>7</v>
      </c>
      <c r="G109" t="s">
        <v>391</v>
      </c>
    </row>
    <row r="110" spans="2:7">
      <c r="B110" s="1" t="s">
        <v>585</v>
      </c>
      <c r="C110" s="456">
        <v>2006.156835</v>
      </c>
      <c r="D110" s="457">
        <v>7</v>
      </c>
      <c r="E110">
        <v>1</v>
      </c>
      <c r="F110">
        <v>8</v>
      </c>
      <c r="G110" t="s">
        <v>391</v>
      </c>
    </row>
    <row r="111" spans="2:7">
      <c r="B111" s="1" t="s">
        <v>586</v>
      </c>
      <c r="C111" s="456">
        <v>1772.3998670000001</v>
      </c>
      <c r="D111" s="457">
        <v>6</v>
      </c>
      <c r="E111">
        <v>2</v>
      </c>
      <c r="F111">
        <v>8</v>
      </c>
      <c r="G111" t="s">
        <v>391</v>
      </c>
    </row>
    <row r="112" spans="2:7">
      <c r="B112" s="1" t="s">
        <v>587</v>
      </c>
      <c r="C112" s="456">
        <v>1129.9537499999999</v>
      </c>
      <c r="D112" s="457">
        <v>4</v>
      </c>
      <c r="E112">
        <v>1</v>
      </c>
      <c r="F112">
        <v>9</v>
      </c>
      <c r="G112" t="s">
        <v>391</v>
      </c>
    </row>
    <row r="113" spans="2:7">
      <c r="B113" s="1" t="s">
        <v>588</v>
      </c>
      <c r="C113" s="456">
        <v>247000</v>
      </c>
      <c r="D113" s="457">
        <v>1010</v>
      </c>
      <c r="E113">
        <v>0</v>
      </c>
      <c r="F113">
        <v>1</v>
      </c>
      <c r="G113" t="s">
        <v>391</v>
      </c>
    </row>
    <row r="114" spans="2:7">
      <c r="B114" s="1" t="s">
        <v>589</v>
      </c>
      <c r="C114" s="456">
        <v>98000</v>
      </c>
      <c r="D114" s="457">
        <v>410</v>
      </c>
      <c r="E114">
        <v>0</v>
      </c>
      <c r="F114">
        <v>2</v>
      </c>
      <c r="G114" t="s">
        <v>391</v>
      </c>
    </row>
    <row r="115" spans="2:7">
      <c r="B115" s="1" t="s">
        <v>590</v>
      </c>
      <c r="C115" s="456">
        <v>119000</v>
      </c>
      <c r="D115" s="457">
        <v>460</v>
      </c>
      <c r="E115">
        <v>0</v>
      </c>
      <c r="F115">
        <v>3</v>
      </c>
      <c r="G115" t="s">
        <v>391</v>
      </c>
    </row>
    <row r="116" spans="2:7">
      <c r="B116" s="1" t="s">
        <v>591</v>
      </c>
      <c r="C116" s="456">
        <v>47000</v>
      </c>
      <c r="D116" s="457">
        <v>180</v>
      </c>
      <c r="E116">
        <v>0</v>
      </c>
      <c r="F116">
        <v>4</v>
      </c>
      <c r="G116" t="s">
        <v>391</v>
      </c>
    </row>
    <row r="117" spans="2:7">
      <c r="B117" s="1" t="s">
        <v>592</v>
      </c>
      <c r="C117" s="456">
        <v>13000</v>
      </c>
      <c r="D117" s="457">
        <v>50</v>
      </c>
      <c r="E117">
        <v>0</v>
      </c>
      <c r="F117">
        <v>5</v>
      </c>
      <c r="G117" t="s">
        <v>391</v>
      </c>
    </row>
    <row r="118" spans="2:7">
      <c r="B118" s="1" t="s">
        <v>593</v>
      </c>
      <c r="C118" s="456">
        <v>3000</v>
      </c>
      <c r="D118" s="457">
        <v>10</v>
      </c>
      <c r="E118">
        <v>0</v>
      </c>
      <c r="F118">
        <v>6</v>
      </c>
      <c r="G118" t="s">
        <v>391</v>
      </c>
    </row>
    <row r="119" spans="2:7">
      <c r="B119" s="1" t="s">
        <v>594</v>
      </c>
      <c r="C119" s="456">
        <v>37000</v>
      </c>
      <c r="D119" s="457">
        <v>140</v>
      </c>
      <c r="E119">
        <v>0</v>
      </c>
      <c r="F119">
        <v>7</v>
      </c>
      <c r="G119" t="s">
        <v>391</v>
      </c>
    </row>
    <row r="120" spans="2:7">
      <c r="B120" s="1" t="s">
        <v>595</v>
      </c>
      <c r="C120" s="456">
        <v>2000</v>
      </c>
      <c r="D120" s="457">
        <v>10</v>
      </c>
      <c r="E120">
        <v>0</v>
      </c>
      <c r="F120">
        <v>8</v>
      </c>
      <c r="G120" t="s">
        <v>391</v>
      </c>
    </row>
    <row r="121" spans="2:7">
      <c r="B121" s="1" t="s">
        <v>596</v>
      </c>
      <c r="C121" s="456">
        <v>1000</v>
      </c>
      <c r="D121" s="457">
        <v>1</v>
      </c>
      <c r="E121">
        <v>0</v>
      </c>
      <c r="F121">
        <v>9</v>
      </c>
      <c r="G121" t="s">
        <v>391</v>
      </c>
    </row>
    <row r="122" spans="2:7">
      <c r="B122" s="1" t="s">
        <v>597</v>
      </c>
      <c r="C122" s="456">
        <v>98447.983062813582</v>
      </c>
      <c r="D122" s="457">
        <v>410</v>
      </c>
      <c r="E122">
        <v>-1</v>
      </c>
      <c r="F122">
        <v>2</v>
      </c>
      <c r="G122" t="s">
        <v>391</v>
      </c>
    </row>
    <row r="123" spans="2:7">
      <c r="B123" s="1" t="s">
        <v>598</v>
      </c>
      <c r="C123" s="456">
        <v>119463.48476439393</v>
      </c>
      <c r="D123" s="457">
        <v>457</v>
      </c>
      <c r="E123">
        <v>-1</v>
      </c>
      <c r="F123">
        <v>3</v>
      </c>
      <c r="G123" t="s">
        <v>391</v>
      </c>
    </row>
    <row r="124" spans="2:7">
      <c r="B124" s="1" t="s">
        <v>599</v>
      </c>
      <c r="C124" s="456">
        <v>46986.192442056607</v>
      </c>
      <c r="D124" s="457">
        <v>182</v>
      </c>
      <c r="E124">
        <v>-1</v>
      </c>
      <c r="F124">
        <v>4</v>
      </c>
      <c r="G124" t="s">
        <v>391</v>
      </c>
    </row>
    <row r="125" spans="2:7">
      <c r="B125" s="1" t="s">
        <v>600</v>
      </c>
      <c r="C125" s="456">
        <v>13341.531936418551</v>
      </c>
      <c r="D125" s="457">
        <v>51</v>
      </c>
      <c r="E125">
        <v>-1</v>
      </c>
      <c r="F125">
        <v>5</v>
      </c>
      <c r="G125" t="s">
        <v>391</v>
      </c>
    </row>
    <row r="126" spans="2:7">
      <c r="B126" s="1" t="s">
        <v>601</v>
      </c>
      <c r="C126" s="456">
        <v>3137.1086608933683</v>
      </c>
      <c r="D126" s="457">
        <v>12</v>
      </c>
      <c r="E126">
        <v>-1</v>
      </c>
      <c r="F126">
        <v>6</v>
      </c>
      <c r="G126" t="s">
        <v>391</v>
      </c>
    </row>
    <row r="127" spans="2:7">
      <c r="B127" s="1" t="s">
        <v>602</v>
      </c>
      <c r="C127" s="456">
        <v>36760.614391152973</v>
      </c>
      <c r="D127" s="457">
        <v>143</v>
      </c>
      <c r="E127">
        <v>-1</v>
      </c>
      <c r="F127">
        <v>7</v>
      </c>
      <c r="G127" t="s">
        <v>391</v>
      </c>
    </row>
    <row r="128" spans="2:7">
      <c r="B128" s="1" t="s">
        <v>603</v>
      </c>
      <c r="C128" s="456">
        <v>2098.9794889519958</v>
      </c>
      <c r="D128" s="457">
        <v>7</v>
      </c>
      <c r="E128">
        <v>-1</v>
      </c>
      <c r="F128">
        <v>8</v>
      </c>
      <c r="G128" t="s">
        <v>391</v>
      </c>
    </row>
    <row r="129" spans="2:7">
      <c r="B129" s="1" t="s">
        <v>604</v>
      </c>
      <c r="C129" s="456">
        <v>1205.3117197919278</v>
      </c>
      <c r="D129" s="457">
        <v>4</v>
      </c>
      <c r="E129">
        <v>-1</v>
      </c>
      <c r="F129">
        <v>9</v>
      </c>
      <c r="G129" t="s">
        <v>391</v>
      </c>
    </row>
  </sheetData>
  <autoFilter ref="A2:S129" xr:uid="{12AEFA01-C852-40CF-A425-3439DB2741BB}"/>
  <mergeCells count="2">
    <mergeCell ref="A1:G1"/>
    <mergeCell ref="J1:S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6ABF-E5EB-48B8-9FCC-1F87CB4E2677}">
  <sheetPr codeName="Sheet1">
    <tabColor rgb="FFFFFF00"/>
  </sheetPr>
  <dimension ref="B1:O66"/>
  <sheetViews>
    <sheetView showGridLines="0" zoomScaleNormal="100" workbookViewId="0">
      <pane ySplit="8" topLeftCell="A9" activePane="bottomLeft" state="frozen"/>
      <selection pane="bottomLeft" activeCell="C2" sqref="C2"/>
    </sheetView>
  </sheetViews>
  <sheetFormatPr defaultColWidth="8.85546875" defaultRowHeight="12.75" outlineLevelRow="1"/>
  <cols>
    <col min="1" max="1" width="3.5703125" style="209" customWidth="1"/>
    <col min="2" max="2" width="19.42578125" style="209" customWidth="1"/>
    <col min="3" max="4" width="25.140625" style="209" customWidth="1"/>
    <col min="5" max="5" width="4.28515625" style="209" customWidth="1"/>
    <col min="6" max="8" width="25.140625" style="209" customWidth="1"/>
    <col min="9" max="9" width="4.28515625" style="209" customWidth="1"/>
    <col min="10" max="11" width="22.7109375" style="209" customWidth="1"/>
    <col min="12" max="13" width="20.7109375" style="209" customWidth="1"/>
    <col min="14" max="15" width="8.85546875" style="211"/>
    <col min="16" max="16384" width="8.85546875" style="209"/>
  </cols>
  <sheetData>
    <row r="1" spans="2:15">
      <c r="C1" s="210"/>
    </row>
    <row r="2" spans="2:15" s="215" customFormat="1" ht="26.25">
      <c r="B2" s="436" t="s">
        <v>468</v>
      </c>
      <c r="C2" s="433" t="s">
        <v>466</v>
      </c>
      <c r="D2" s="212"/>
      <c r="E2" s="212"/>
      <c r="F2" s="212"/>
      <c r="G2" s="212"/>
      <c r="H2" s="212"/>
      <c r="I2" s="212"/>
      <c r="J2" s="212"/>
      <c r="K2" s="212"/>
      <c r="L2" s="212"/>
      <c r="M2" s="213"/>
      <c r="N2" s="214"/>
      <c r="O2" s="214"/>
    </row>
    <row r="3" spans="2:15" s="211" customFormat="1">
      <c r="B3" s="195" t="s">
        <v>467</v>
      </c>
      <c r="C3" s="216" t="e">
        <f ca="1">[2]!RNAR3SModelInfo(wvr,Model_Data,"Run type")</f>
        <v>#NAME?</v>
      </c>
      <c r="D3" s="233" t="e">
        <f ca="1">IF(C3="Sample all","","Warning!!! Model didn't run Sample all!")</f>
        <v>#NAME?</v>
      </c>
      <c r="E3" s="216"/>
      <c r="F3" s="216"/>
      <c r="G3" s="216"/>
      <c r="H3" s="216"/>
      <c r="I3" s="216"/>
      <c r="J3" s="216"/>
      <c r="K3" s="216"/>
      <c r="L3" s="216"/>
    </row>
    <row r="4" spans="2:15">
      <c r="B4" s="217" t="s">
        <v>1</v>
      </c>
      <c r="C4" s="218" t="s">
        <v>59</v>
      </c>
      <c r="D4" s="218"/>
      <c r="E4" s="219"/>
      <c r="F4" s="218" t="s">
        <v>2</v>
      </c>
      <c r="G4" s="218"/>
      <c r="H4" s="218"/>
      <c r="I4" s="219"/>
      <c r="J4" s="218" t="s">
        <v>80</v>
      </c>
      <c r="K4" s="218" t="s">
        <v>83</v>
      </c>
      <c r="L4" s="220"/>
      <c r="M4" s="221"/>
    </row>
    <row r="5" spans="2:15" ht="12.6" customHeight="1">
      <c r="B5" s="217" t="s">
        <v>3</v>
      </c>
      <c r="C5" s="220" t="s">
        <v>59</v>
      </c>
      <c r="D5" s="220"/>
      <c r="E5" s="216"/>
      <c r="F5" s="220" t="s">
        <v>4</v>
      </c>
      <c r="G5" s="220" t="s">
        <v>307</v>
      </c>
      <c r="H5" s="220" t="s">
        <v>308</v>
      </c>
      <c r="I5" s="216"/>
      <c r="J5" s="220" t="s">
        <v>81</v>
      </c>
      <c r="K5" s="220" t="s">
        <v>82</v>
      </c>
      <c r="L5" s="220"/>
      <c r="M5" s="221"/>
    </row>
    <row r="6" spans="2:15" s="227" customFormat="1">
      <c r="B6" s="222" t="s">
        <v>5</v>
      </c>
      <c r="C6" s="223" t="s">
        <v>66</v>
      </c>
      <c r="D6" s="223" t="s">
        <v>84</v>
      </c>
      <c r="E6" s="224"/>
      <c r="F6" s="223" t="str">
        <f>$G$14</f>
        <v>Chain_Ladder</v>
      </c>
      <c r="G6" s="223" t="str">
        <f>"Bootstrap_"&amp;$G$14</f>
        <v>Bootstrap_Chain_Ladder</v>
      </c>
      <c r="H6" s="223" t="str">
        <f>"Bootstrap_"&amp;$G$14</f>
        <v>Bootstrap_Chain_Ladder</v>
      </c>
      <c r="I6" s="224"/>
      <c r="J6" s="223" t="str">
        <f>"LRC_"&amp;$K$15</f>
        <v>LRC_MLE</v>
      </c>
      <c r="K6" s="223" t="s">
        <v>271</v>
      </c>
      <c r="L6" s="223"/>
      <c r="M6" s="225"/>
      <c r="N6" s="226"/>
      <c r="O6" s="226"/>
    </row>
    <row r="7" spans="2:15" s="227" customFormat="1">
      <c r="B7" s="222" t="s">
        <v>7</v>
      </c>
      <c r="C7" s="223"/>
      <c r="D7" s="223"/>
      <c r="E7" s="224"/>
      <c r="F7" s="223" t="str">
        <f>$G$16&amp;"_"&amp;$G$15</f>
        <v>Grp1_BCL</v>
      </c>
      <c r="G7" s="223"/>
      <c r="H7" s="223"/>
      <c r="I7" s="224"/>
      <c r="J7" s="220" t="str">
        <f>"{Dist="&amp;K14&amp;"|Method="&amp;K15&amp;"|Var="&amp;K16&amp;"|Product_Name="&amp;K17&amp;"}"</f>
        <v>{Dist=LogNormal|Method=MLE|Var=Loss_Ratio|Product_Name=Grp1}</v>
      </c>
      <c r="K7" s="225"/>
      <c r="L7" s="223"/>
      <c r="M7" s="225"/>
      <c r="N7" s="226"/>
      <c r="O7" s="226"/>
    </row>
    <row r="8" spans="2:15" s="229" customFormat="1" ht="25.5">
      <c r="B8" s="228" t="s">
        <v>51</v>
      </c>
      <c r="C8" s="223"/>
      <c r="D8" s="223"/>
      <c r="E8" s="224"/>
      <c r="F8" s="223"/>
      <c r="G8" s="223" t="e">
        <f>sGrp_LIC</f>
        <v>#NAME?</v>
      </c>
      <c r="H8" s="223"/>
      <c r="I8" s="224"/>
      <c r="J8" s="225" t="str">
        <f>'R3S'!$K$17&amp;"_"&amp;'R3S'!$K$16&amp;"_"&amp;'R3S'!$K$14</f>
        <v>Grp1_Loss_Ratio_LogNormal</v>
      </c>
      <c r="K8" s="223"/>
      <c r="L8" s="223"/>
      <c r="M8" s="223"/>
      <c r="N8" s="224"/>
      <c r="O8" s="224"/>
    </row>
    <row r="9" spans="2:15" s="229" customFormat="1">
      <c r="B9" s="228"/>
      <c r="C9" s="223"/>
      <c r="D9" s="223"/>
      <c r="E9" s="224"/>
      <c r="F9" s="223"/>
      <c r="G9" s="223"/>
      <c r="H9" s="223"/>
      <c r="I9" s="224"/>
      <c r="J9" s="225"/>
      <c r="K9" s="223"/>
      <c r="L9" s="223"/>
      <c r="M9" s="223"/>
      <c r="N9" s="224"/>
      <c r="O9" s="224"/>
    </row>
    <row r="10" spans="2:15" s="233" customFormat="1" hidden="1" outlineLevel="1">
      <c r="B10" s="230" t="s">
        <v>334</v>
      </c>
      <c r="C10" s="231">
        <f>[2]!RNAR3SModelInfo('R3S'!$C$2,'R3S'!$C$4,"Portfolio date")</f>
        <v>44196</v>
      </c>
      <c r="D10" s="231"/>
      <c r="E10" s="232"/>
      <c r="F10" s="231"/>
      <c r="G10" s="231"/>
      <c r="H10" s="231"/>
      <c r="I10" s="216"/>
      <c r="J10" s="231"/>
      <c r="K10" s="220"/>
      <c r="L10" s="220"/>
      <c r="M10" s="220"/>
      <c r="N10" s="216"/>
      <c r="O10" s="216"/>
    </row>
    <row r="11" spans="2:15" s="233" customFormat="1" hidden="1" outlineLevel="1">
      <c r="B11" s="230" t="s">
        <v>335</v>
      </c>
      <c r="C11" s="231" t="e">
        <f>Date1</f>
        <v>#NAME?</v>
      </c>
      <c r="D11" s="231"/>
      <c r="E11" s="232"/>
      <c r="F11" s="231"/>
      <c r="G11" s="231"/>
      <c r="H11" s="231"/>
      <c r="I11" s="216"/>
      <c r="J11" s="231"/>
      <c r="K11" s="220"/>
      <c r="L11" s="220"/>
      <c r="M11" s="220"/>
      <c r="N11" s="216"/>
      <c r="O11" s="216"/>
    </row>
    <row r="12" spans="2:15" collapsed="1">
      <c r="E12" s="211"/>
      <c r="I12" s="211"/>
    </row>
    <row r="13" spans="2:15">
      <c r="E13" s="211"/>
      <c r="I13" s="211"/>
    </row>
    <row r="14" spans="2:15" s="276" customFormat="1" ht="15">
      <c r="C14" s="275" t="s">
        <v>55</v>
      </c>
      <c r="D14" s="279" t="s">
        <v>390</v>
      </c>
      <c r="E14" s="278"/>
      <c r="F14" s="275" t="s">
        <v>179</v>
      </c>
      <c r="G14" s="279" t="s">
        <v>6</v>
      </c>
      <c r="H14" s="280"/>
      <c r="I14" s="278"/>
      <c r="J14" s="275" t="s">
        <v>71</v>
      </c>
      <c r="K14" s="279" t="s">
        <v>12</v>
      </c>
      <c r="N14" s="278"/>
      <c r="O14" s="278"/>
    </row>
    <row r="15" spans="2:15" s="276" customFormat="1" ht="15">
      <c r="F15" s="275" t="s">
        <v>54</v>
      </c>
      <c r="G15" s="415" t="s">
        <v>10</v>
      </c>
      <c r="H15" s="280"/>
      <c r="I15" s="278"/>
      <c r="J15" s="275" t="s">
        <v>68</v>
      </c>
      <c r="K15" s="279" t="s">
        <v>70</v>
      </c>
      <c r="N15" s="278"/>
      <c r="O15" s="278"/>
    </row>
    <row r="16" spans="2:15" s="276" customFormat="1" ht="15">
      <c r="F16" s="275" t="s">
        <v>55</v>
      </c>
      <c r="G16" s="279" t="s">
        <v>390</v>
      </c>
      <c r="H16" s="280"/>
      <c r="I16" s="278"/>
      <c r="J16" s="275" t="s">
        <v>79</v>
      </c>
      <c r="K16" s="279" t="s">
        <v>78</v>
      </c>
      <c r="N16" s="278"/>
      <c r="O16" s="278"/>
    </row>
    <row r="17" spans="3:15">
      <c r="I17" s="211"/>
      <c r="J17" s="234" t="s">
        <v>75</v>
      </c>
      <c r="K17" s="235" t="s">
        <v>390</v>
      </c>
    </row>
    <row r="18" spans="3:15">
      <c r="G18" s="210" t="s">
        <v>447</v>
      </c>
      <c r="H18" s="210" t="s">
        <v>447</v>
      </c>
      <c r="I18" s="211"/>
    </row>
    <row r="19" spans="3:15" s="276" customFormat="1" ht="15" outlineLevel="1">
      <c r="C19" s="275" t="s">
        <v>52</v>
      </c>
      <c r="E19" s="277"/>
      <c r="F19" s="275" t="s">
        <v>53</v>
      </c>
      <c r="G19" s="275" t="s">
        <v>178</v>
      </c>
      <c r="J19" s="275" t="s">
        <v>75</v>
      </c>
      <c r="K19" s="275" t="s">
        <v>71</v>
      </c>
      <c r="L19" s="275" t="s">
        <v>68</v>
      </c>
      <c r="M19" s="275" t="s">
        <v>79</v>
      </c>
      <c r="N19" s="278"/>
      <c r="O19" s="278"/>
    </row>
    <row r="20" spans="3:15" outlineLevel="1">
      <c r="C20" s="221" t="s">
        <v>390</v>
      </c>
      <c r="F20" s="79" t="s">
        <v>10</v>
      </c>
      <c r="G20" s="221" t="s">
        <v>176</v>
      </c>
      <c r="J20" s="79" t="s">
        <v>390</v>
      </c>
      <c r="K20" s="221" t="s">
        <v>17</v>
      </c>
      <c r="L20" s="79" t="s">
        <v>69</v>
      </c>
      <c r="M20" s="221" t="s">
        <v>78</v>
      </c>
    </row>
    <row r="21" spans="3:15" outlineLevel="1">
      <c r="C21" s="221" t="s">
        <v>391</v>
      </c>
      <c r="F21" s="79" t="s">
        <v>11</v>
      </c>
      <c r="G21" s="221" t="s">
        <v>177</v>
      </c>
      <c r="J21" s="79" t="s">
        <v>391</v>
      </c>
      <c r="K21" s="221" t="s">
        <v>12</v>
      </c>
      <c r="L21" s="79" t="s">
        <v>70</v>
      </c>
      <c r="M21" s="221" t="s">
        <v>77</v>
      </c>
    </row>
    <row r="22" spans="3:15" outlineLevel="1">
      <c r="C22" s="434" t="s">
        <v>448</v>
      </c>
      <c r="F22" s="79" t="s">
        <v>9</v>
      </c>
      <c r="G22" s="221" t="s">
        <v>6</v>
      </c>
      <c r="J22" s="435" t="s">
        <v>448</v>
      </c>
      <c r="K22" s="221" t="s">
        <v>72</v>
      </c>
      <c r="L22" s="79"/>
      <c r="M22" s="221" t="s">
        <v>76</v>
      </c>
    </row>
    <row r="23" spans="3:15" outlineLevel="1">
      <c r="C23" s="434" t="s">
        <v>16</v>
      </c>
      <c r="F23" s="79" t="s">
        <v>40</v>
      </c>
      <c r="G23" s="221" t="s">
        <v>175</v>
      </c>
      <c r="J23" s="435" t="s">
        <v>16</v>
      </c>
      <c r="K23" s="221" t="s">
        <v>73</v>
      </c>
      <c r="L23" s="79"/>
      <c r="M23" s="221"/>
    </row>
    <row r="24" spans="3:15" outlineLevel="1">
      <c r="C24" s="434" t="s">
        <v>449</v>
      </c>
      <c r="F24" s="79" t="s">
        <v>12</v>
      </c>
      <c r="G24" s="221"/>
      <c r="J24" s="435" t="s">
        <v>449</v>
      </c>
      <c r="K24" s="221" t="s">
        <v>74</v>
      </c>
      <c r="L24" s="79"/>
      <c r="M24" s="221"/>
    </row>
    <row r="25" spans="3:15" outlineLevel="1">
      <c r="C25" s="434" t="s">
        <v>450</v>
      </c>
      <c r="F25" s="79" t="s">
        <v>8</v>
      </c>
      <c r="G25" s="221"/>
      <c r="J25" s="435" t="s">
        <v>450</v>
      </c>
      <c r="K25" s="221"/>
      <c r="L25" s="79"/>
      <c r="M25" s="221"/>
    </row>
    <row r="26" spans="3:15" outlineLevel="1">
      <c r="C26" s="434" t="s">
        <v>451</v>
      </c>
      <c r="F26" s="79" t="s">
        <v>13</v>
      </c>
      <c r="G26" s="221"/>
      <c r="J26" s="435" t="s">
        <v>451</v>
      </c>
      <c r="K26" s="221"/>
      <c r="L26" s="79"/>
      <c r="M26" s="221"/>
    </row>
    <row r="27" spans="3:15" outlineLevel="1">
      <c r="C27" s="434" t="s">
        <v>452</v>
      </c>
      <c r="F27" s="79" t="s">
        <v>41</v>
      </c>
      <c r="G27" s="221"/>
      <c r="J27" s="435" t="s">
        <v>452</v>
      </c>
      <c r="K27" s="221"/>
      <c r="L27" s="79"/>
      <c r="M27" s="221"/>
    </row>
    <row r="28" spans="3:15" outlineLevel="1">
      <c r="C28" s="434" t="s">
        <v>453</v>
      </c>
      <c r="F28" s="79" t="s">
        <v>42</v>
      </c>
      <c r="G28" s="221"/>
      <c r="J28" s="435" t="s">
        <v>453</v>
      </c>
      <c r="K28" s="221"/>
      <c r="L28" s="79"/>
      <c r="M28" s="221"/>
    </row>
    <row r="29" spans="3:15" outlineLevel="1">
      <c r="C29" s="434"/>
      <c r="F29" s="79" t="s">
        <v>280</v>
      </c>
      <c r="G29" s="221"/>
      <c r="J29" s="435"/>
      <c r="K29" s="221"/>
      <c r="L29" s="79"/>
      <c r="M29" s="221"/>
    </row>
    <row r="30" spans="3:15" outlineLevel="1">
      <c r="C30" s="434"/>
      <c r="F30" s="79" t="s">
        <v>47</v>
      </c>
      <c r="G30" s="221"/>
      <c r="J30" s="435"/>
      <c r="K30" s="221"/>
      <c r="L30" s="79"/>
      <c r="M30" s="221"/>
    </row>
    <row r="31" spans="3:15" outlineLevel="1"/>
    <row r="33" spans="2:15" ht="30">
      <c r="B33" s="432" t="s">
        <v>459</v>
      </c>
    </row>
    <row r="35" spans="2:15" s="402" customFormat="1" ht="18">
      <c r="B35" s="401" t="s">
        <v>430</v>
      </c>
      <c r="N35" s="403"/>
      <c r="O35" s="403"/>
    </row>
    <row r="36" spans="2:15">
      <c r="B36" s="397"/>
      <c r="C36" s="397"/>
      <c r="D36" s="397"/>
      <c r="E36" s="397"/>
      <c r="F36" s="397"/>
      <c r="G36" s="397"/>
      <c r="H36" s="397"/>
      <c r="I36" s="397"/>
    </row>
    <row r="37" spans="2:15" ht="15">
      <c r="B37" s="82" t="s">
        <v>230</v>
      </c>
      <c r="C37" s="407" t="e" cm="1">
        <f t="array" aca="1" ref="C37" ca="1">[2]!RNAR3SOutput(wvr,Model_LRC_Fit,Layer_LRC_Fit,Program_LRC_Fit,B37,Date1,Date2,Grouping_LRC_Fit)</f>
        <v>#NAME?</v>
      </c>
      <c r="D37" s="446" t="s">
        <v>429</v>
      </c>
      <c r="E37" s="397"/>
      <c r="F37" s="397"/>
      <c r="G37" s="397"/>
      <c r="H37" s="397"/>
      <c r="I37" s="397"/>
    </row>
    <row r="38" spans="2:15">
      <c r="B38" s="397"/>
      <c r="C38" s="397"/>
      <c r="D38" s="397"/>
      <c r="E38" s="397"/>
      <c r="F38" s="397"/>
      <c r="G38" s="397"/>
      <c r="H38" s="397"/>
      <c r="I38" s="397"/>
    </row>
    <row r="40" spans="2:15" s="402" customFormat="1" ht="18">
      <c r="B40" s="401" t="s">
        <v>431</v>
      </c>
      <c r="N40" s="403"/>
      <c r="O40" s="403"/>
    </row>
    <row r="41" spans="2:15">
      <c r="B41" s="397"/>
      <c r="C41" s="60"/>
      <c r="D41" s="397"/>
      <c r="E41" s="397"/>
      <c r="F41" s="397"/>
      <c r="G41" s="397"/>
      <c r="H41" s="397"/>
      <c r="I41" s="397"/>
      <c r="N41" s="209"/>
      <c r="O41" s="209"/>
    </row>
    <row r="42" spans="2:15">
      <c r="B42" s="60" t="s">
        <v>217</v>
      </c>
      <c r="C42" s="400" t="s">
        <v>390</v>
      </c>
      <c r="D42" s="398"/>
      <c r="E42" s="398" t="s">
        <v>341</v>
      </c>
      <c r="F42" s="399" t="s">
        <v>78</v>
      </c>
      <c r="G42" s="398" t="s">
        <v>428</v>
      </c>
      <c r="H42" s="411" t="s">
        <v>69</v>
      </c>
      <c r="I42" s="397"/>
      <c r="N42" s="209"/>
      <c r="O42" s="209"/>
    </row>
    <row r="43" spans="2:15">
      <c r="B43" s="12"/>
      <c r="C43" s="12"/>
      <c r="D43" s="397"/>
      <c r="E43" s="397"/>
      <c r="F43" s="397"/>
      <c r="G43" s="397"/>
      <c r="H43" s="397"/>
      <c r="I43" s="397"/>
      <c r="N43" s="209"/>
      <c r="O43" s="209"/>
    </row>
    <row r="44" spans="2:15">
      <c r="B44" s="12"/>
      <c r="C44" s="397"/>
      <c r="D44" s="397"/>
      <c r="E44" s="397"/>
      <c r="F44" s="397"/>
      <c r="G44" s="12"/>
      <c r="H44" s="397"/>
      <c r="I44" s="397"/>
      <c r="N44" s="209"/>
      <c r="O44" s="209"/>
    </row>
    <row r="45" spans="2:15">
      <c r="B45" s="397"/>
      <c r="C45" s="398" t="s">
        <v>17</v>
      </c>
      <c r="D45" s="398" t="s">
        <v>12</v>
      </c>
      <c r="E45" s="398"/>
      <c r="F45" s="398" t="s">
        <v>72</v>
      </c>
      <c r="G45" s="398" t="s">
        <v>73</v>
      </c>
      <c r="H45" s="398" t="s">
        <v>74</v>
      </c>
      <c r="I45" s="397"/>
      <c r="N45" s="209"/>
      <c r="O45" s="209"/>
    </row>
    <row r="46" spans="2:15">
      <c r="B46" s="398" t="s">
        <v>378</v>
      </c>
      <c r="C46" s="408" t="e" cm="1">
        <f t="array" aca="1" ref="C46" ca="1">[2]!RNAR3SOutput(wvr,Model_LRC_Fit,Layer_LRC_Fit,"LRC_"&amp;$H$42,$H$42&amp;"_"&amp;$B46,Date1,Date2,$C$42&amp;"_"&amp;$F$42&amp;"_"&amp;C$45)</f>
        <v>#NAME?</v>
      </c>
      <c r="D46" s="408" t="e" cm="1">
        <f t="array" aca="1" ref="D46" ca="1">[2]!RNAR3SOutput(wvr,Model_LRC_Fit,Layer_LRC_Fit,"LRC_"&amp;$H$42,$H$42&amp;"_"&amp;$B46,Date1,Date2,$C$42&amp;"_"&amp;$F$42&amp;"_"&amp;D$45)</f>
        <v>#NAME?</v>
      </c>
      <c r="E46" s="408"/>
      <c r="F46" s="409" t="e" cm="1">
        <f t="array" aca="1" ref="F46" ca="1">[2]!RNAR3SOutput(wvr,Model_LRC_Fit,Layer_LRC_Fit,"LRC_"&amp;$H$42,$H$42&amp;"_"&amp;$B46,Date1,Date2,$C$42&amp;"_"&amp;$F$42&amp;"_"&amp;F$45)</f>
        <v>#NAME?</v>
      </c>
      <c r="G46" s="408" t="e" cm="1">
        <f t="array" aca="1" ref="G46" ca="1">[2]!RNAR3SOutput(wvr,Model_LRC_Fit,Layer_LRC_Fit,"LRC_"&amp;$H$42,$H$42&amp;"_"&amp;$B46,Date1,Date2,$C$42&amp;"_"&amp;$F$42&amp;"_"&amp;G$45)</f>
        <v>#NAME?</v>
      </c>
      <c r="H46" s="410" t="e" cm="1">
        <f t="array" aca="1" ref="H46" ca="1">[2]!RNAR3SOutput(wvr,Model_LRC_Fit,Layer_LRC_Fit,"LRC_"&amp;$H$42,$H$42&amp;"_"&amp;$B46,Date1,Date2,$C$42&amp;"_"&amp;$F$42&amp;"_"&amp;H$45)</f>
        <v>#NAME?</v>
      </c>
      <c r="I46" s="397"/>
      <c r="N46" s="209"/>
      <c r="O46" s="209"/>
    </row>
    <row r="47" spans="2:15">
      <c r="B47" s="398" t="s">
        <v>379</v>
      </c>
      <c r="C47" s="408" t="e" cm="1">
        <f t="array" aca="1" ref="C47" ca="1">[2]!RNAR3SOutput(wvr,Model_LRC_Fit,Layer_LRC_Fit,"LRC_"&amp;$H$42,$H$42&amp;"_"&amp;$B47,Date1,Date2,$C$42&amp;"_"&amp;$F$42&amp;"_"&amp;C$45)</f>
        <v>#NAME?</v>
      </c>
      <c r="D47" s="408" t="e" cm="1">
        <f t="array" aca="1" ref="D47" ca="1">[2]!RNAR3SOutput(wvr,Model_LRC_Fit,Layer_LRC_Fit,"LRC_"&amp;$H$42,$H$42&amp;"_"&amp;$B47,Date1,Date2,$C$42&amp;"_"&amp;$F$42&amp;"_"&amp;D$45)</f>
        <v>#NAME?</v>
      </c>
      <c r="E47" s="408"/>
      <c r="F47" s="409" t="e" cm="1">
        <f t="array" aca="1" ref="F47" ca="1">[2]!RNAR3SOutput(wvr,Model_LRC_Fit,Layer_LRC_Fit,"LRC_"&amp;$H$42,$H$42&amp;"_"&amp;$B47,Date1,Date2,$C$42&amp;"_"&amp;$F$42&amp;"_"&amp;F$45)</f>
        <v>#NAME?</v>
      </c>
      <c r="G47" s="408" t="e" cm="1">
        <f t="array" aca="1" ref="G47" ca="1">[2]!RNAR3SOutput(wvr,Model_LRC_Fit,Layer_LRC_Fit,"LRC_"&amp;$H$42,$H$42&amp;"_"&amp;$B47,Date1,Date2,$C$42&amp;"_"&amp;$F$42&amp;"_"&amp;G$45)</f>
        <v>#NAME?</v>
      </c>
      <c r="H47" s="410" t="e" cm="1">
        <f t="array" aca="1" ref="H47" ca="1">[2]!RNAR3SOutput(wvr,Model_LRC_Fit,Layer_LRC_Fit,"LRC_"&amp;$H$42,$H$42&amp;"_"&amp;$B47,Date1,Date2,$C$42&amp;"_"&amp;$F$42&amp;"_"&amp;H$45)</f>
        <v>#NAME?</v>
      </c>
      <c r="I47" s="397"/>
    </row>
    <row r="48" spans="2:15">
      <c r="B48" s="397"/>
      <c r="C48" s="397"/>
      <c r="D48" s="397"/>
      <c r="E48" s="397"/>
      <c r="F48" s="397"/>
      <c r="G48" s="397"/>
      <c r="H48" s="397"/>
      <c r="I48" s="397"/>
    </row>
    <row r="50" spans="2:5" ht="18">
      <c r="B50" s="401" t="s">
        <v>432</v>
      </c>
    </row>
    <row r="51" spans="2:5">
      <c r="B51" s="397"/>
      <c r="C51" s="397"/>
      <c r="D51" s="397"/>
      <c r="E51" s="397"/>
    </row>
    <row r="52" spans="2:5">
      <c r="B52" s="398" t="s">
        <v>341</v>
      </c>
      <c r="C52" s="399" t="s">
        <v>77</v>
      </c>
      <c r="D52" s="397"/>
      <c r="E52" s="397"/>
    </row>
    <row r="53" spans="2:5">
      <c r="B53" s="12"/>
      <c r="C53" s="98"/>
      <c r="D53" s="397"/>
      <c r="E53" s="397"/>
    </row>
    <row r="54" spans="2:5">
      <c r="B54" s="60" t="s">
        <v>228</v>
      </c>
      <c r="C54" s="366" t="s">
        <v>61</v>
      </c>
      <c r="D54" s="405" t="s">
        <v>32</v>
      </c>
      <c r="E54" s="397"/>
    </row>
    <row r="55" spans="2:5">
      <c r="B55" s="397"/>
      <c r="C55" s="406">
        <v>2007</v>
      </c>
      <c r="D55" s="404" t="e">
        <f t="array" aca="1" ref="D55:D65" ca="1">TRANSPOSE([2]!RNAR3SOutput(wvr,Model_LRC_Fit,"Data Layer","Claims_Array",$B$54,Date1,Date2,"Grp1_"&amp;$C$52&amp;"_LogNormal"))</f>
        <v>#NAME?</v>
      </c>
      <c r="E55" s="397"/>
    </row>
    <row r="56" spans="2:5">
      <c r="B56" s="398"/>
      <c r="C56" s="366">
        <v>2008</v>
      </c>
      <c r="D56" s="404" t="e">
        <f ca="1"/>
        <v>#NAME?</v>
      </c>
      <c r="E56" s="397"/>
    </row>
    <row r="57" spans="2:5">
      <c r="B57" s="398"/>
      <c r="C57" s="366">
        <v>2009</v>
      </c>
      <c r="D57" s="404" t="e">
        <f ca="1"/>
        <v>#NAME?</v>
      </c>
      <c r="E57" s="397"/>
    </row>
    <row r="58" spans="2:5">
      <c r="B58" s="397"/>
      <c r="C58" s="366">
        <v>2010</v>
      </c>
      <c r="D58" s="404" t="e">
        <f ca="1"/>
        <v>#NAME?</v>
      </c>
      <c r="E58" s="397"/>
    </row>
    <row r="59" spans="2:5">
      <c r="B59" s="397"/>
      <c r="C59" s="366">
        <v>2011</v>
      </c>
      <c r="D59" s="404" t="e">
        <f ca="1"/>
        <v>#NAME?</v>
      </c>
      <c r="E59" s="397"/>
    </row>
    <row r="60" spans="2:5">
      <c r="B60" s="397"/>
      <c r="C60" s="366">
        <v>2012</v>
      </c>
      <c r="D60" s="404" t="e">
        <f ca="1"/>
        <v>#NAME?</v>
      </c>
      <c r="E60" s="397"/>
    </row>
    <row r="61" spans="2:5">
      <c r="B61" s="397"/>
      <c r="C61" s="366">
        <v>2013</v>
      </c>
      <c r="D61" s="404" t="e">
        <f ca="1"/>
        <v>#NAME?</v>
      </c>
      <c r="E61" s="397"/>
    </row>
    <row r="62" spans="2:5">
      <c r="B62" s="397"/>
      <c r="C62" s="366">
        <v>2014</v>
      </c>
      <c r="D62" s="404" t="e">
        <f ca="1"/>
        <v>#NAME?</v>
      </c>
      <c r="E62" s="397"/>
    </row>
    <row r="63" spans="2:5">
      <c r="B63" s="397"/>
      <c r="C63" s="366">
        <v>2015</v>
      </c>
      <c r="D63" s="404" t="e">
        <f ca="1"/>
        <v>#NAME?</v>
      </c>
      <c r="E63" s="397"/>
    </row>
    <row r="64" spans="2:5">
      <c r="B64" s="397"/>
      <c r="C64" s="366">
        <v>2016</v>
      </c>
      <c r="D64" s="404" t="e">
        <f ca="1"/>
        <v>#NAME?</v>
      </c>
      <c r="E64" s="397"/>
    </row>
    <row r="65" spans="2:5">
      <c r="B65" s="397"/>
      <c r="C65" s="366">
        <v>2017</v>
      </c>
      <c r="D65" s="404" t="e">
        <f ca="1"/>
        <v>#NAME?</v>
      </c>
      <c r="E65" s="397"/>
    </row>
    <row r="66" spans="2:5">
      <c r="B66" s="397"/>
      <c r="C66" s="397"/>
      <c r="D66" s="397"/>
      <c r="E66" s="397"/>
    </row>
  </sheetData>
  <phoneticPr fontId="29" type="noConversion"/>
  <conditionalFormatting sqref="D3">
    <cfRule type="containsText" dxfId="149" priority="1" operator="containsText" text="Warning">
      <formula>NOT(ISERROR(SEARCH("Warning",D3)))</formula>
    </cfRule>
  </conditionalFormatting>
  <dataValidations count="9">
    <dataValidation type="list" allowBlank="1" showInputMessage="1" showErrorMessage="1" sqref="D15 H16" xr:uid="{87173D85-9395-495C-8EE5-63347374BEF0}">
      <formula1>$C$20:$C$26</formula1>
    </dataValidation>
    <dataValidation type="list" allowBlank="1" showInputMessage="1" showErrorMessage="1" sqref="K15 H42" xr:uid="{43D8B694-818C-4CFD-8DA7-C2698F7A57D2}">
      <formula1>$L$20:$L$21</formula1>
    </dataValidation>
    <dataValidation type="list" allowBlank="1" showInputMessage="1" showErrorMessage="1" sqref="K16 F42 C52" xr:uid="{2DC37EC4-645D-4392-A0C5-C9A868C8EFE9}">
      <formula1>$M$20:$M$22</formula1>
    </dataValidation>
    <dataValidation type="list" allowBlank="1" showInputMessage="1" showErrorMessage="1" sqref="G14:H14" xr:uid="{FE5A031A-5181-49F7-8A21-6B79C591863F}">
      <formula1>$G$20:$G$23</formula1>
    </dataValidation>
    <dataValidation type="list" allowBlank="1" showInputMessage="1" showErrorMessage="1" sqref="D14 G16" xr:uid="{D1D6C8F5-4A7E-4F5C-B3A6-92AA749851E2}">
      <formula1>$C$20:$C$30</formula1>
    </dataValidation>
    <dataValidation type="list" allowBlank="1" showInputMessage="1" showErrorMessage="1" sqref="K14" xr:uid="{412E094E-8DE2-41DC-9116-29A66C7DEFE2}">
      <formula1>$K$20:$K$24</formula1>
    </dataValidation>
    <dataValidation type="list" allowBlank="1" showInputMessage="1" showErrorMessage="1" sqref="K17" xr:uid="{1690805A-BD1E-4B64-8AF6-528C7C2EE2CD}">
      <formula1>$J$20:$J$30</formula1>
    </dataValidation>
    <dataValidation type="list" allowBlank="1" showInputMessage="1" showErrorMessage="1" sqref="C42" xr:uid="{04F6790E-C829-4D53-9E12-F961AF54FDF3}">
      <formula1>$J$20:$J$21</formula1>
    </dataValidation>
    <dataValidation type="list" allowBlank="1" showInputMessage="1" showErrorMessage="1" sqref="G15:H15" xr:uid="{4C4FDE62-B24C-47E7-B683-7AC5E05592E7}">
      <formula1>$F$20:$F$31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2365-F9FB-42F8-9582-ACA403F848CD}">
  <sheetPr codeName="Sheet2">
    <tabColor rgb="FFFFFF00"/>
  </sheetPr>
  <dimension ref="A1:W104"/>
  <sheetViews>
    <sheetView showGridLines="0" zoomScaleNormal="10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C2" sqref="C2"/>
    </sheetView>
  </sheetViews>
  <sheetFormatPr defaultColWidth="8.85546875" defaultRowHeight="15"/>
  <cols>
    <col min="1" max="1" width="17.7109375" style="246" customWidth="1"/>
    <col min="2" max="2" width="2.5703125" style="246" customWidth="1"/>
    <col min="3" max="3" width="30.7109375" style="247" customWidth="1"/>
    <col min="4" max="5" width="2.5703125" style="246" customWidth="1"/>
    <col min="6" max="6" width="25.42578125" style="246" customWidth="1"/>
    <col min="7" max="8" width="2.7109375" style="246" customWidth="1"/>
    <col min="9" max="9" width="25.42578125" style="246" customWidth="1"/>
    <col min="10" max="11" width="2.7109375" style="246" customWidth="1"/>
    <col min="12" max="12" width="27.5703125" style="247" customWidth="1"/>
    <col min="13" max="14" width="2.5703125" style="247" customWidth="1"/>
    <col min="15" max="15" width="30" style="247" customWidth="1"/>
    <col min="16" max="17" width="2.5703125" style="246" customWidth="1"/>
    <col min="18" max="18" width="30.7109375" style="247" customWidth="1"/>
    <col min="19" max="19" width="2.5703125" style="246" customWidth="1"/>
    <col min="20" max="20" width="8.85546875" style="290"/>
    <col min="21" max="16384" width="8.85546875" style="246"/>
  </cols>
  <sheetData>
    <row r="1" spans="1:23" s="295" customFormat="1" ht="25.15" customHeight="1" thickBot="1">
      <c r="C1" s="364" t="s">
        <v>412</v>
      </c>
      <c r="L1" s="304"/>
      <c r="M1" s="304"/>
      <c r="N1" s="304"/>
      <c r="O1" s="304"/>
      <c r="R1" s="364" t="s">
        <v>412</v>
      </c>
      <c r="T1" s="305"/>
    </row>
    <row r="2" spans="1:23" s="314" customFormat="1" ht="16.5" thickBot="1">
      <c r="C2" s="395" t="s">
        <v>388</v>
      </c>
      <c r="D2" s="315"/>
      <c r="E2" s="315"/>
      <c r="F2" s="316" t="s">
        <v>1</v>
      </c>
      <c r="H2" s="315"/>
      <c r="I2" s="317" t="s">
        <v>3</v>
      </c>
      <c r="J2" s="318"/>
      <c r="K2" s="315"/>
      <c r="L2" s="319" t="s">
        <v>5</v>
      </c>
      <c r="M2" s="315"/>
      <c r="N2" s="315"/>
      <c r="O2" s="321" t="s">
        <v>389</v>
      </c>
      <c r="R2" s="396" t="s">
        <v>387</v>
      </c>
      <c r="T2" s="320"/>
    </row>
    <row r="3" spans="1:23" s="296" customFormat="1" ht="8.4499999999999993" customHeight="1" thickBot="1">
      <c r="C3" s="306"/>
      <c r="L3" s="306"/>
      <c r="M3" s="306"/>
      <c r="N3" s="306"/>
      <c r="O3" s="306"/>
      <c r="R3" s="306"/>
      <c r="T3" s="307"/>
    </row>
    <row r="4" spans="1:23" ht="15.75" thickTop="1">
      <c r="A4" s="465" t="s">
        <v>407</v>
      </c>
    </row>
    <row r="5" spans="1:23" ht="13.9" customHeight="1">
      <c r="A5" s="466"/>
      <c r="C5" s="363"/>
      <c r="L5" s="246"/>
      <c r="M5" s="246"/>
      <c r="N5" s="246"/>
      <c r="O5" s="246"/>
      <c r="R5" s="363"/>
    </row>
    <row r="6" spans="1:23" ht="15.75" thickBot="1">
      <c r="A6" s="467"/>
      <c r="C6" s="359" t="s">
        <v>413</v>
      </c>
      <c r="D6" s="249"/>
      <c r="E6" s="252"/>
      <c r="F6" s="308" t="s">
        <v>59</v>
      </c>
      <c r="G6" s="309"/>
      <c r="H6" s="310"/>
      <c r="I6" s="311" t="s">
        <v>59</v>
      </c>
      <c r="J6" s="312"/>
      <c r="K6" s="248"/>
      <c r="L6" s="313" t="s">
        <v>66</v>
      </c>
      <c r="M6" s="250"/>
      <c r="N6" s="251"/>
      <c r="O6" s="251"/>
      <c r="P6" s="268"/>
      <c r="Q6" s="252"/>
      <c r="R6" s="386" t="s">
        <v>414</v>
      </c>
      <c r="T6" s="288" t="s">
        <v>401</v>
      </c>
      <c r="U6" s="253"/>
      <c r="V6" s="253"/>
      <c r="W6" s="253"/>
    </row>
    <row r="7" spans="1:23">
      <c r="A7" s="467"/>
      <c r="C7" s="254"/>
      <c r="D7" s="270"/>
      <c r="E7" s="271"/>
      <c r="F7" s="247"/>
      <c r="I7" s="271"/>
      <c r="J7" s="271"/>
      <c r="K7" s="270"/>
      <c r="R7" s="254"/>
      <c r="T7" s="288"/>
      <c r="U7" s="253"/>
      <c r="V7" s="253"/>
      <c r="W7" s="253"/>
    </row>
    <row r="8" spans="1:23" s="260" customFormat="1">
      <c r="A8" s="467"/>
      <c r="C8" s="259"/>
      <c r="F8" s="259"/>
      <c r="L8" s="259"/>
      <c r="M8" s="259"/>
      <c r="N8" s="259"/>
      <c r="O8" s="259"/>
      <c r="R8" s="259"/>
      <c r="T8" s="289"/>
      <c r="U8" s="261"/>
      <c r="V8" s="261"/>
      <c r="W8" s="261"/>
    </row>
    <row r="9" spans="1:23">
      <c r="A9" s="467"/>
      <c r="F9" s="247"/>
      <c r="V9" s="258"/>
      <c r="W9" s="258"/>
    </row>
    <row r="10" spans="1:23">
      <c r="A10" s="467"/>
      <c r="F10" s="247"/>
      <c r="V10" s="258"/>
      <c r="W10" s="258"/>
    </row>
    <row r="11" spans="1:23" ht="15.75" thickBot="1">
      <c r="A11" s="467"/>
      <c r="C11" s="359" t="str">
        <f>R6</f>
        <v>[Tri_Claim_Costs_By_Year]</v>
      </c>
      <c r="D11" s="249"/>
      <c r="E11" s="252"/>
      <c r="F11" s="308" t="s">
        <v>2</v>
      </c>
      <c r="G11" s="309"/>
      <c r="H11" s="310"/>
      <c r="I11" s="311" t="s">
        <v>386</v>
      </c>
      <c r="J11" s="312"/>
      <c r="K11" s="310"/>
      <c r="L11" s="313" t="s">
        <v>6</v>
      </c>
      <c r="M11" s="250"/>
      <c r="N11" s="297"/>
      <c r="O11" s="322" t="s">
        <v>10</v>
      </c>
      <c r="P11" s="249"/>
      <c r="Q11" s="268"/>
      <c r="R11" s="387" t="s">
        <v>415</v>
      </c>
      <c r="T11" s="290" t="s">
        <v>402</v>
      </c>
    </row>
    <row r="12" spans="1:23">
      <c r="A12" s="467"/>
      <c r="H12" s="255"/>
      <c r="K12" s="255"/>
      <c r="L12" s="287"/>
      <c r="O12" s="323" t="s">
        <v>11</v>
      </c>
      <c r="P12" s="262"/>
      <c r="Q12" s="271"/>
      <c r="R12" s="388" t="s">
        <v>416</v>
      </c>
      <c r="T12" s="290" t="s">
        <v>403</v>
      </c>
    </row>
    <row r="13" spans="1:23">
      <c r="A13" s="467"/>
      <c r="C13" s="288" t="s">
        <v>401</v>
      </c>
      <c r="H13" s="263"/>
      <c r="K13" s="263"/>
      <c r="L13" s="290" t="s">
        <v>397</v>
      </c>
      <c r="O13" s="323" t="s">
        <v>9</v>
      </c>
      <c r="P13" s="264"/>
      <c r="Q13" s="271"/>
      <c r="R13" s="389" t="s">
        <v>417</v>
      </c>
      <c r="T13" s="290" t="s">
        <v>404</v>
      </c>
    </row>
    <row r="14" spans="1:23">
      <c r="A14" s="467"/>
      <c r="H14" s="263"/>
      <c r="K14" s="263"/>
      <c r="L14" s="290" t="s">
        <v>400</v>
      </c>
      <c r="O14" s="323" t="s">
        <v>40</v>
      </c>
      <c r="P14" s="264"/>
      <c r="Q14" s="271"/>
    </row>
    <row r="15" spans="1:23">
      <c r="A15" s="467"/>
      <c r="H15" s="263"/>
      <c r="K15" s="263"/>
      <c r="O15" s="323" t="s">
        <v>12</v>
      </c>
      <c r="P15" s="264"/>
      <c r="Q15" s="271"/>
    </row>
    <row r="16" spans="1:23">
      <c r="A16" s="467"/>
      <c r="H16" s="263"/>
      <c r="K16" s="263"/>
      <c r="O16" s="323" t="s">
        <v>8</v>
      </c>
      <c r="P16" s="264"/>
      <c r="Q16" s="271"/>
    </row>
    <row r="17" spans="1:17">
      <c r="A17" s="467"/>
      <c r="H17" s="263"/>
      <c r="K17" s="263"/>
      <c r="O17" s="323" t="s">
        <v>13</v>
      </c>
      <c r="P17" s="264"/>
      <c r="Q17" s="271"/>
    </row>
    <row r="18" spans="1:17">
      <c r="A18" s="467"/>
      <c r="H18" s="263"/>
      <c r="K18" s="263"/>
      <c r="O18" s="323" t="s">
        <v>41</v>
      </c>
      <c r="P18" s="264"/>
      <c r="Q18" s="271"/>
    </row>
    <row r="19" spans="1:17">
      <c r="A19" s="467"/>
      <c r="H19" s="263"/>
      <c r="K19" s="263"/>
      <c r="O19" s="323" t="s">
        <v>42</v>
      </c>
      <c r="P19" s="264"/>
      <c r="Q19" s="271"/>
    </row>
    <row r="20" spans="1:17">
      <c r="A20" s="467"/>
      <c r="H20" s="263"/>
      <c r="K20" s="263"/>
      <c r="O20" s="323" t="s">
        <v>280</v>
      </c>
      <c r="P20" s="264"/>
      <c r="Q20" s="271"/>
    </row>
    <row r="21" spans="1:17">
      <c r="A21" s="467"/>
      <c r="H21" s="263"/>
      <c r="K21" s="263"/>
      <c r="O21" s="324" t="s">
        <v>47</v>
      </c>
      <c r="P21" s="264"/>
      <c r="Q21" s="271"/>
    </row>
    <row r="22" spans="1:17">
      <c r="A22" s="467"/>
      <c r="H22" s="263"/>
      <c r="K22" s="263"/>
      <c r="O22" s="265"/>
      <c r="P22" s="266"/>
      <c r="Q22" s="271"/>
    </row>
    <row r="23" spans="1:17" ht="15.75" thickBot="1">
      <c r="A23" s="467"/>
      <c r="H23" s="263"/>
      <c r="K23" s="267"/>
      <c r="L23" s="313" t="s">
        <v>175</v>
      </c>
      <c r="M23" s="250"/>
      <c r="N23" s="297"/>
      <c r="O23" s="322" t="s">
        <v>10</v>
      </c>
      <c r="P23" s="256"/>
      <c r="Q23" s="271"/>
    </row>
    <row r="24" spans="1:17">
      <c r="A24" s="467"/>
      <c r="H24" s="263"/>
      <c r="K24" s="263"/>
      <c r="O24" s="323" t="s">
        <v>11</v>
      </c>
      <c r="P24" s="264"/>
      <c r="Q24" s="271"/>
    </row>
    <row r="25" spans="1:17">
      <c r="A25" s="467"/>
      <c r="H25" s="263"/>
      <c r="K25" s="263"/>
      <c r="L25" s="290" t="s">
        <v>397</v>
      </c>
      <c r="O25" s="323" t="s">
        <v>9</v>
      </c>
      <c r="P25" s="264"/>
      <c r="Q25" s="271"/>
    </row>
    <row r="26" spans="1:17">
      <c r="A26" s="467"/>
      <c r="H26" s="263"/>
      <c r="K26" s="263"/>
      <c r="L26" s="290" t="s">
        <v>399</v>
      </c>
      <c r="O26" s="323" t="s">
        <v>40</v>
      </c>
      <c r="P26" s="264"/>
      <c r="Q26" s="271"/>
    </row>
    <row r="27" spans="1:17">
      <c r="A27" s="467"/>
      <c r="H27" s="263"/>
      <c r="K27" s="263"/>
      <c r="O27" s="323" t="s">
        <v>12</v>
      </c>
      <c r="P27" s="264"/>
      <c r="Q27" s="271"/>
    </row>
    <row r="28" spans="1:17">
      <c r="A28" s="467"/>
      <c r="H28" s="263"/>
      <c r="K28" s="263"/>
      <c r="O28" s="323" t="s">
        <v>8</v>
      </c>
      <c r="P28" s="264"/>
      <c r="Q28" s="271"/>
    </row>
    <row r="29" spans="1:17">
      <c r="A29" s="467"/>
      <c r="H29" s="263"/>
      <c r="K29" s="263"/>
      <c r="O29" s="323" t="s">
        <v>13</v>
      </c>
      <c r="P29" s="264"/>
      <c r="Q29" s="271"/>
    </row>
    <row r="30" spans="1:17">
      <c r="A30" s="467"/>
      <c r="H30" s="263"/>
      <c r="K30" s="263"/>
      <c r="O30" s="323" t="s">
        <v>41</v>
      </c>
      <c r="P30" s="264"/>
      <c r="Q30" s="271"/>
    </row>
    <row r="31" spans="1:17">
      <c r="A31" s="467"/>
      <c r="H31" s="263"/>
      <c r="K31" s="263"/>
      <c r="O31" s="323" t="s">
        <v>42</v>
      </c>
      <c r="P31" s="264"/>
      <c r="Q31" s="271"/>
    </row>
    <row r="32" spans="1:17">
      <c r="A32" s="467"/>
      <c r="H32" s="263"/>
      <c r="K32" s="263"/>
      <c r="O32" s="323" t="s">
        <v>280</v>
      </c>
      <c r="P32" s="264"/>
      <c r="Q32" s="271"/>
    </row>
    <row r="33" spans="1:17">
      <c r="A33" s="467"/>
      <c r="H33" s="263"/>
      <c r="K33" s="263"/>
      <c r="O33" s="324" t="s">
        <v>47</v>
      </c>
      <c r="P33" s="264"/>
      <c r="Q33" s="271"/>
    </row>
    <row r="34" spans="1:17">
      <c r="A34" s="467"/>
      <c r="H34" s="263"/>
      <c r="K34" s="263"/>
      <c r="O34" s="265"/>
      <c r="P34" s="266"/>
      <c r="Q34" s="271"/>
    </row>
    <row r="35" spans="1:17" ht="15.75" thickBot="1">
      <c r="A35" s="467"/>
      <c r="H35" s="263"/>
      <c r="K35" s="267"/>
      <c r="L35" s="313" t="s">
        <v>176</v>
      </c>
      <c r="M35" s="250"/>
      <c r="N35" s="297"/>
      <c r="O35" s="322" t="s">
        <v>10</v>
      </c>
      <c r="P35" s="256"/>
      <c r="Q35" s="271"/>
    </row>
    <row r="36" spans="1:17">
      <c r="A36" s="467"/>
      <c r="H36" s="263"/>
      <c r="K36" s="263"/>
      <c r="O36" s="323" t="s">
        <v>11</v>
      </c>
      <c r="P36" s="264"/>
      <c r="Q36" s="271"/>
    </row>
    <row r="37" spans="1:17">
      <c r="A37" s="467"/>
      <c r="H37" s="263"/>
      <c r="K37" s="263"/>
      <c r="L37" s="290" t="s">
        <v>398</v>
      </c>
      <c r="O37" s="323" t="s">
        <v>9</v>
      </c>
      <c r="P37" s="264"/>
      <c r="Q37" s="271"/>
    </row>
    <row r="38" spans="1:17">
      <c r="A38" s="467"/>
      <c r="H38" s="263"/>
      <c r="K38" s="263"/>
      <c r="L38" s="290" t="s">
        <v>400</v>
      </c>
      <c r="O38" s="323" t="s">
        <v>40</v>
      </c>
      <c r="P38" s="264"/>
      <c r="Q38" s="271"/>
    </row>
    <row r="39" spans="1:17">
      <c r="A39" s="467"/>
      <c r="H39" s="263"/>
      <c r="K39" s="263"/>
      <c r="O39" s="323" t="s">
        <v>12</v>
      </c>
      <c r="P39" s="264"/>
      <c r="Q39" s="271"/>
    </row>
    <row r="40" spans="1:17">
      <c r="A40" s="467"/>
      <c r="H40" s="263"/>
      <c r="K40" s="263"/>
      <c r="O40" s="323" t="s">
        <v>8</v>
      </c>
      <c r="P40" s="264"/>
      <c r="Q40" s="271"/>
    </row>
    <row r="41" spans="1:17">
      <c r="A41" s="467"/>
      <c r="H41" s="263"/>
      <c r="K41" s="263"/>
      <c r="O41" s="323" t="s">
        <v>13</v>
      </c>
      <c r="P41" s="264"/>
      <c r="Q41" s="271"/>
    </row>
    <row r="42" spans="1:17">
      <c r="A42" s="467"/>
      <c r="H42" s="263"/>
      <c r="K42" s="263"/>
      <c r="O42" s="323" t="s">
        <v>41</v>
      </c>
      <c r="P42" s="264"/>
      <c r="Q42" s="271"/>
    </row>
    <row r="43" spans="1:17">
      <c r="A43" s="467"/>
      <c r="H43" s="263"/>
      <c r="K43" s="263"/>
      <c r="O43" s="323" t="s">
        <v>42</v>
      </c>
      <c r="P43" s="264"/>
      <c r="Q43" s="271"/>
    </row>
    <row r="44" spans="1:17">
      <c r="A44" s="467"/>
      <c r="H44" s="263"/>
      <c r="K44" s="263"/>
      <c r="O44" s="323" t="s">
        <v>280</v>
      </c>
      <c r="P44" s="264"/>
      <c r="Q44" s="271"/>
    </row>
    <row r="45" spans="1:17">
      <c r="A45" s="467"/>
      <c r="H45" s="263"/>
      <c r="K45" s="263"/>
      <c r="O45" s="324" t="s">
        <v>47</v>
      </c>
      <c r="P45" s="264"/>
      <c r="Q45" s="271"/>
    </row>
    <row r="46" spans="1:17">
      <c r="A46" s="467"/>
      <c r="H46" s="263"/>
      <c r="K46" s="263"/>
      <c r="O46" s="265"/>
      <c r="P46" s="266"/>
      <c r="Q46" s="271"/>
    </row>
    <row r="47" spans="1:17" ht="15.75" thickBot="1">
      <c r="A47" s="467"/>
      <c r="H47" s="263"/>
      <c r="K47" s="267"/>
      <c r="L47" s="313" t="s">
        <v>177</v>
      </c>
      <c r="M47" s="250"/>
      <c r="N47" s="297"/>
      <c r="O47" s="322" t="s">
        <v>10</v>
      </c>
      <c r="P47" s="256"/>
      <c r="Q47" s="271"/>
    </row>
    <row r="48" spans="1:17">
      <c r="A48" s="467"/>
      <c r="H48" s="263"/>
      <c r="O48" s="323" t="s">
        <v>11</v>
      </c>
    </row>
    <row r="49" spans="1:23">
      <c r="A49" s="467"/>
      <c r="H49" s="263"/>
      <c r="L49" s="290" t="s">
        <v>398</v>
      </c>
      <c r="O49" s="323" t="s">
        <v>9</v>
      </c>
    </row>
    <row r="50" spans="1:23">
      <c r="A50" s="467"/>
      <c r="H50" s="263"/>
      <c r="L50" s="290" t="s">
        <v>399</v>
      </c>
      <c r="O50" s="323" t="s">
        <v>40</v>
      </c>
    </row>
    <row r="51" spans="1:23">
      <c r="A51" s="467"/>
      <c r="H51" s="263"/>
      <c r="O51" s="323" t="s">
        <v>12</v>
      </c>
    </row>
    <row r="52" spans="1:23">
      <c r="A52" s="467"/>
      <c r="H52" s="263"/>
      <c r="O52" s="323" t="s">
        <v>8</v>
      </c>
    </row>
    <row r="53" spans="1:23">
      <c r="A53" s="467"/>
      <c r="H53" s="263"/>
      <c r="O53" s="323" t="s">
        <v>13</v>
      </c>
    </row>
    <row r="54" spans="1:23">
      <c r="A54" s="467"/>
      <c r="H54" s="263"/>
      <c r="O54" s="323" t="s">
        <v>41</v>
      </c>
    </row>
    <row r="55" spans="1:23">
      <c r="A55" s="467"/>
      <c r="H55" s="263"/>
      <c r="O55" s="323" t="s">
        <v>42</v>
      </c>
    </row>
    <row r="56" spans="1:23">
      <c r="A56" s="467"/>
      <c r="H56" s="263"/>
      <c r="O56" s="323" t="s">
        <v>280</v>
      </c>
    </row>
    <row r="57" spans="1:23">
      <c r="A57" s="467"/>
      <c r="H57" s="263"/>
      <c r="O57" s="324" t="s">
        <v>47</v>
      </c>
    </row>
    <row r="58" spans="1:23">
      <c r="A58" s="467"/>
      <c r="F58" s="247"/>
      <c r="H58" s="263"/>
      <c r="T58" s="288"/>
      <c r="U58" s="258"/>
      <c r="V58" s="258"/>
      <c r="W58" s="258"/>
    </row>
    <row r="59" spans="1:23" ht="15.75" thickBot="1">
      <c r="A59" s="467"/>
      <c r="H59" s="257"/>
      <c r="I59" s="311" t="s">
        <v>308</v>
      </c>
      <c r="J59" s="312"/>
      <c r="K59" s="310"/>
      <c r="L59" s="326" t="s">
        <v>392</v>
      </c>
      <c r="M59" s="250"/>
      <c r="N59" s="251"/>
      <c r="O59" s="251"/>
      <c r="P59" s="268"/>
      <c r="Q59" s="252"/>
      <c r="R59" s="387" t="s">
        <v>101</v>
      </c>
      <c r="T59" s="290" t="s">
        <v>456</v>
      </c>
    </row>
    <row r="60" spans="1:23">
      <c r="A60" s="467"/>
      <c r="F60" s="271"/>
      <c r="G60" s="266"/>
      <c r="I60" s="248"/>
      <c r="J60" s="248"/>
      <c r="K60" s="248"/>
      <c r="L60" s="327" t="s">
        <v>393</v>
      </c>
      <c r="O60" s="428"/>
      <c r="P60" s="429"/>
      <c r="R60" s="388" t="s">
        <v>103</v>
      </c>
      <c r="T60" s="290" t="s">
        <v>457</v>
      </c>
    </row>
    <row r="61" spans="1:23">
      <c r="A61" s="467"/>
      <c r="F61" s="271"/>
      <c r="G61" s="266"/>
      <c r="I61" s="248"/>
      <c r="J61" s="248"/>
      <c r="K61" s="248"/>
      <c r="L61" s="327" t="s">
        <v>385</v>
      </c>
      <c r="P61" s="266"/>
      <c r="R61" s="389" t="s">
        <v>104</v>
      </c>
      <c r="T61" s="290" t="s">
        <v>458</v>
      </c>
    </row>
    <row r="62" spans="1:23">
      <c r="A62" s="467"/>
      <c r="F62" s="271"/>
      <c r="G62" s="266"/>
      <c r="I62" s="248"/>
      <c r="J62" s="248"/>
      <c r="K62" s="248"/>
      <c r="L62" s="328" t="s">
        <v>394</v>
      </c>
      <c r="P62" s="266"/>
      <c r="R62" s="390"/>
    </row>
    <row r="63" spans="1:23">
      <c r="A63" s="467"/>
      <c r="F63" s="271"/>
      <c r="G63" s="266"/>
      <c r="I63" s="248"/>
      <c r="J63" s="248"/>
      <c r="K63" s="248"/>
      <c r="L63" s="430"/>
      <c r="P63" s="266"/>
      <c r="R63" s="390"/>
    </row>
    <row r="64" spans="1:23" ht="15.75" thickBot="1">
      <c r="A64" s="467"/>
      <c r="H64" s="267"/>
      <c r="I64" s="311" t="s">
        <v>307</v>
      </c>
      <c r="J64" s="312"/>
      <c r="K64" s="310"/>
      <c r="L64" s="326" t="s">
        <v>392</v>
      </c>
      <c r="M64" s="250"/>
      <c r="N64" s="251"/>
      <c r="O64" s="251"/>
      <c r="P64" s="431"/>
      <c r="R64" s="390"/>
    </row>
    <row r="65" spans="1:23">
      <c r="A65" s="467"/>
      <c r="F65" s="271"/>
      <c r="H65" s="271"/>
      <c r="I65" s="248"/>
      <c r="J65" s="248"/>
      <c r="K65" s="248"/>
      <c r="L65" s="327" t="s">
        <v>393</v>
      </c>
      <c r="R65" s="390"/>
    </row>
    <row r="66" spans="1:23">
      <c r="A66" s="467"/>
      <c r="F66" s="271"/>
      <c r="H66" s="271"/>
      <c r="I66" s="248"/>
      <c r="J66" s="248"/>
      <c r="K66" s="248"/>
      <c r="L66" s="327" t="s">
        <v>385</v>
      </c>
      <c r="R66" s="390"/>
    </row>
    <row r="67" spans="1:23">
      <c r="A67" s="467"/>
      <c r="F67" s="271"/>
      <c r="H67" s="271"/>
      <c r="I67" s="248"/>
      <c r="J67" s="248"/>
      <c r="K67" s="248"/>
      <c r="L67" s="328" t="s">
        <v>394</v>
      </c>
      <c r="R67" s="390"/>
    </row>
    <row r="68" spans="1:23">
      <c r="A68" s="467"/>
      <c r="F68" s="271"/>
      <c r="H68" s="271"/>
      <c r="R68" s="390"/>
    </row>
    <row r="69" spans="1:23">
      <c r="A69" s="467"/>
      <c r="F69" s="271"/>
      <c r="H69" s="271"/>
      <c r="R69" s="390"/>
    </row>
    <row r="70" spans="1:23" s="273" customFormat="1" ht="15.75" thickBot="1">
      <c r="A70" s="468"/>
      <c r="C70" s="274"/>
      <c r="L70" s="274"/>
      <c r="M70" s="274"/>
      <c r="N70" s="274"/>
      <c r="O70" s="274"/>
      <c r="R70" s="391"/>
      <c r="T70" s="298"/>
    </row>
    <row r="71" spans="1:23" s="271" customFormat="1" ht="15.75" thickTop="1">
      <c r="A71" s="465" t="s">
        <v>406</v>
      </c>
      <c r="C71" s="272"/>
      <c r="L71" s="272"/>
      <c r="M71" s="272"/>
      <c r="N71" s="272"/>
      <c r="O71" s="272"/>
      <c r="R71" s="392"/>
      <c r="T71" s="299"/>
    </row>
    <row r="72" spans="1:23" s="271" customFormat="1">
      <c r="A72" s="466"/>
      <c r="C72" s="272"/>
      <c r="L72" s="272"/>
      <c r="M72" s="272"/>
      <c r="N72" s="272"/>
      <c r="O72" s="272"/>
      <c r="R72" s="392"/>
      <c r="T72" s="299"/>
    </row>
    <row r="73" spans="1:23" s="271" customFormat="1">
      <c r="A73" s="466"/>
      <c r="C73" s="272"/>
      <c r="L73" s="272"/>
      <c r="M73" s="272"/>
      <c r="N73" s="272"/>
      <c r="O73" s="272"/>
      <c r="R73" s="392"/>
      <c r="T73" s="299"/>
    </row>
    <row r="74" spans="1:23" ht="15.75" thickBot="1">
      <c r="A74" s="469"/>
      <c r="C74" s="359" t="s">
        <v>419</v>
      </c>
      <c r="D74" s="249"/>
      <c r="E74" s="252"/>
      <c r="F74" s="308" t="s">
        <v>59</v>
      </c>
      <c r="G74" s="329"/>
      <c r="H74" s="310"/>
      <c r="I74" s="311" t="s">
        <v>59</v>
      </c>
      <c r="J74" s="312"/>
      <c r="K74" s="329"/>
      <c r="L74" s="313" t="s">
        <v>84</v>
      </c>
      <c r="M74" s="250"/>
      <c r="N74" s="251"/>
      <c r="O74" s="251"/>
      <c r="P74" s="268"/>
      <c r="Q74" s="252"/>
      <c r="R74" s="393" t="s">
        <v>418</v>
      </c>
      <c r="T74" s="288" t="s">
        <v>410</v>
      </c>
      <c r="U74" s="258"/>
      <c r="V74" s="258"/>
      <c r="W74" s="258"/>
    </row>
    <row r="75" spans="1:23" s="271" customFormat="1">
      <c r="A75" s="469"/>
      <c r="C75" s="272"/>
      <c r="F75" s="330"/>
      <c r="G75" s="330"/>
      <c r="H75" s="330"/>
      <c r="I75" s="330"/>
      <c r="J75" s="330"/>
      <c r="K75" s="330"/>
      <c r="L75" s="331"/>
      <c r="M75" s="272"/>
      <c r="N75" s="272"/>
      <c r="O75" s="272"/>
      <c r="R75" s="392"/>
      <c r="T75" s="299"/>
    </row>
    <row r="76" spans="1:23" s="260" customFormat="1">
      <c r="A76" s="469"/>
      <c r="C76" s="259"/>
      <c r="F76" s="332"/>
      <c r="G76" s="294"/>
      <c r="H76" s="294"/>
      <c r="I76" s="294"/>
      <c r="J76" s="294"/>
      <c r="K76" s="294"/>
      <c r="L76" s="332"/>
      <c r="M76" s="259"/>
      <c r="N76" s="259"/>
      <c r="O76" s="259"/>
      <c r="R76" s="394"/>
      <c r="T76" s="289"/>
      <c r="U76" s="261"/>
      <c r="V76" s="261"/>
      <c r="W76" s="261"/>
    </row>
    <row r="77" spans="1:23">
      <c r="A77" s="469"/>
      <c r="F77" s="248"/>
      <c r="G77" s="248"/>
      <c r="H77" s="248"/>
      <c r="I77" s="248"/>
      <c r="J77" s="248"/>
      <c r="K77" s="248"/>
      <c r="L77" s="333"/>
      <c r="R77" s="390"/>
    </row>
    <row r="78" spans="1:23" ht="28.15" customHeight="1">
      <c r="A78" s="469"/>
      <c r="F78" s="248"/>
      <c r="G78" s="248"/>
      <c r="H78" s="248"/>
      <c r="I78" s="248"/>
      <c r="J78" s="248"/>
      <c r="K78" s="248"/>
      <c r="L78" s="333"/>
      <c r="R78" s="390"/>
    </row>
    <row r="79" spans="1:23" ht="15.75" thickBot="1">
      <c r="A79" s="469"/>
      <c r="C79" s="359" t="str">
        <f>R74</f>
        <v>[Claims_data]</v>
      </c>
      <c r="D79" s="249"/>
      <c r="E79" s="252"/>
      <c r="F79" s="308" t="s">
        <v>80</v>
      </c>
      <c r="G79" s="329"/>
      <c r="H79" s="310"/>
      <c r="I79" s="311" t="s">
        <v>81</v>
      </c>
      <c r="J79" s="312"/>
      <c r="K79" s="310"/>
      <c r="L79" s="313" t="s">
        <v>69</v>
      </c>
      <c r="M79" s="250"/>
      <c r="N79" s="297"/>
      <c r="O79" s="322" t="s">
        <v>17</v>
      </c>
      <c r="P79" s="268"/>
      <c r="Q79" s="268"/>
      <c r="R79" s="387" t="s">
        <v>420</v>
      </c>
      <c r="T79" s="290" t="s">
        <v>408</v>
      </c>
      <c r="W79" s="258"/>
    </row>
    <row r="80" spans="1:23">
      <c r="A80" s="469"/>
      <c r="F80" s="333"/>
      <c r="G80" s="248"/>
      <c r="H80" s="248"/>
      <c r="I80" s="248"/>
      <c r="J80" s="248"/>
      <c r="K80" s="334"/>
      <c r="L80" s="333"/>
      <c r="O80" s="323" t="s">
        <v>12</v>
      </c>
      <c r="P80" s="262"/>
      <c r="Q80" s="271"/>
      <c r="R80" s="388" t="s">
        <v>421</v>
      </c>
      <c r="T80" s="288"/>
      <c r="U80" s="258"/>
      <c r="V80" s="258"/>
      <c r="W80" s="258"/>
    </row>
    <row r="81" spans="1:23">
      <c r="A81" s="469"/>
      <c r="C81" s="288" t="s">
        <v>410</v>
      </c>
      <c r="F81" s="333"/>
      <c r="G81" s="248"/>
      <c r="H81" s="248"/>
      <c r="I81" s="248"/>
      <c r="J81" s="248"/>
      <c r="K81" s="335"/>
      <c r="L81" s="333"/>
      <c r="O81" s="323" t="s">
        <v>72</v>
      </c>
      <c r="P81" s="264"/>
      <c r="Q81" s="271"/>
      <c r="R81" s="389" t="s">
        <v>422</v>
      </c>
      <c r="T81" s="288"/>
      <c r="U81" s="258"/>
      <c r="V81" s="258"/>
      <c r="W81" s="258"/>
    </row>
    <row r="82" spans="1:23">
      <c r="A82" s="469"/>
      <c r="F82" s="333"/>
      <c r="G82" s="248"/>
      <c r="H82" s="248"/>
      <c r="I82" s="248"/>
      <c r="J82" s="248"/>
      <c r="K82" s="335"/>
      <c r="L82" s="333"/>
      <c r="O82" s="323" t="s">
        <v>73</v>
      </c>
      <c r="P82" s="264"/>
      <c r="Q82" s="271"/>
      <c r="R82" s="390"/>
      <c r="T82" s="288"/>
      <c r="U82" s="269"/>
      <c r="V82" s="269"/>
      <c r="W82" s="269"/>
    </row>
    <row r="83" spans="1:23">
      <c r="A83" s="469"/>
      <c r="F83" s="333"/>
      <c r="G83" s="248"/>
      <c r="H83" s="248"/>
      <c r="I83" s="248"/>
      <c r="J83" s="248"/>
      <c r="K83" s="335"/>
      <c r="L83" s="333"/>
      <c r="O83" s="324" t="s">
        <v>74</v>
      </c>
      <c r="P83" s="264"/>
      <c r="Q83" s="271"/>
      <c r="R83" s="390"/>
      <c r="T83" s="288"/>
      <c r="U83" s="269"/>
      <c r="V83" s="269"/>
      <c r="W83" s="269"/>
    </row>
    <row r="84" spans="1:23">
      <c r="A84" s="469"/>
      <c r="F84" s="333"/>
      <c r="G84" s="248"/>
      <c r="H84" s="248"/>
      <c r="I84" s="248"/>
      <c r="J84" s="248"/>
      <c r="K84" s="335"/>
      <c r="L84" s="333"/>
      <c r="O84" s="265"/>
      <c r="P84" s="266"/>
      <c r="Q84" s="271"/>
      <c r="R84" s="390"/>
      <c r="T84" s="288"/>
      <c r="U84" s="269"/>
      <c r="V84" s="269"/>
      <c r="W84" s="269"/>
    </row>
    <row r="85" spans="1:23" ht="15.75" thickBot="1">
      <c r="A85" s="469"/>
      <c r="F85" s="333"/>
      <c r="G85" s="248"/>
      <c r="H85" s="248"/>
      <c r="I85" s="248"/>
      <c r="J85" s="248"/>
      <c r="K85" s="336"/>
      <c r="L85" s="313" t="s">
        <v>70</v>
      </c>
      <c r="M85" s="250"/>
      <c r="N85" s="297"/>
      <c r="O85" s="325" t="s">
        <v>17</v>
      </c>
      <c r="P85" s="256"/>
      <c r="Q85" s="271"/>
      <c r="R85" s="390"/>
      <c r="T85" s="288"/>
      <c r="U85" s="269"/>
      <c r="V85" s="269"/>
      <c r="W85" s="269"/>
    </row>
    <row r="86" spans="1:23">
      <c r="A86" s="469"/>
      <c r="F86" s="333"/>
      <c r="G86" s="248"/>
      <c r="H86" s="248"/>
      <c r="I86" s="248"/>
      <c r="J86" s="248"/>
      <c r="K86" s="248"/>
      <c r="L86" s="333"/>
      <c r="O86" s="323" t="s">
        <v>12</v>
      </c>
      <c r="R86" s="390"/>
      <c r="T86" s="288"/>
      <c r="U86" s="269"/>
      <c r="V86" s="269"/>
      <c r="W86" s="269"/>
    </row>
    <row r="87" spans="1:23">
      <c r="A87" s="469"/>
      <c r="F87" s="333"/>
      <c r="G87" s="248"/>
      <c r="H87" s="248"/>
      <c r="I87" s="248"/>
      <c r="J87" s="248"/>
      <c r="K87" s="248"/>
      <c r="L87" s="333"/>
      <c r="O87" s="323" t="s">
        <v>72</v>
      </c>
      <c r="R87" s="390"/>
      <c r="T87" s="288"/>
      <c r="U87" s="269"/>
      <c r="V87" s="269"/>
      <c r="W87" s="269"/>
    </row>
    <row r="88" spans="1:23">
      <c r="A88" s="469"/>
      <c r="F88" s="333"/>
      <c r="G88" s="248"/>
      <c r="H88" s="248"/>
      <c r="I88" s="248"/>
      <c r="J88" s="248"/>
      <c r="K88" s="248"/>
      <c r="L88" s="333"/>
      <c r="O88" s="323" t="s">
        <v>73</v>
      </c>
      <c r="R88" s="390"/>
      <c r="T88" s="288"/>
      <c r="U88" s="269"/>
      <c r="V88" s="269"/>
      <c r="W88" s="269"/>
    </row>
    <row r="89" spans="1:23">
      <c r="A89" s="469"/>
      <c r="F89" s="333"/>
      <c r="G89" s="248"/>
      <c r="H89" s="248"/>
      <c r="I89" s="248"/>
      <c r="J89" s="248"/>
      <c r="K89" s="248"/>
      <c r="L89" s="333"/>
      <c r="O89" s="324" t="s">
        <v>74</v>
      </c>
      <c r="R89" s="390"/>
      <c r="T89" s="288"/>
      <c r="U89" s="269"/>
      <c r="V89" s="269"/>
      <c r="W89" s="269"/>
    </row>
    <row r="90" spans="1:23">
      <c r="A90" s="469"/>
      <c r="F90" s="248"/>
      <c r="G90" s="248"/>
      <c r="H90" s="248"/>
      <c r="I90" s="248"/>
      <c r="J90" s="248"/>
      <c r="K90" s="248"/>
      <c r="L90" s="333"/>
      <c r="R90" s="390"/>
    </row>
    <row r="91" spans="1:23" s="260" customFormat="1">
      <c r="A91" s="469"/>
      <c r="C91" s="259"/>
      <c r="F91" s="294"/>
      <c r="G91" s="294"/>
      <c r="H91" s="294"/>
      <c r="I91" s="294"/>
      <c r="J91" s="294"/>
      <c r="K91" s="294"/>
      <c r="L91" s="332"/>
      <c r="M91" s="259"/>
      <c r="N91" s="259"/>
      <c r="O91" s="259"/>
      <c r="R91" s="394"/>
      <c r="T91" s="300"/>
    </row>
    <row r="92" spans="1:23">
      <c r="A92" s="469"/>
      <c r="F92" s="248"/>
      <c r="G92" s="248"/>
      <c r="H92" s="248"/>
      <c r="I92" s="248"/>
      <c r="J92" s="248"/>
      <c r="K92" s="248"/>
      <c r="L92" s="333"/>
      <c r="R92" s="390"/>
    </row>
    <row r="93" spans="1:23" ht="28.9" customHeight="1">
      <c r="A93" s="469"/>
      <c r="F93" s="248"/>
      <c r="G93" s="248"/>
      <c r="H93" s="248"/>
      <c r="I93" s="248"/>
      <c r="J93" s="248"/>
      <c r="K93" s="248"/>
      <c r="L93" s="333"/>
      <c r="R93" s="390"/>
    </row>
    <row r="94" spans="1:23" ht="15.75" thickBot="1">
      <c r="A94" s="469"/>
      <c r="C94" s="360" t="str" cm="1">
        <f t="array" ref="C94:C96">R79:R81</f>
        <v>[Distribution_LR]</v>
      </c>
      <c r="D94" s="249"/>
      <c r="E94" s="252"/>
      <c r="F94" s="308" t="s">
        <v>83</v>
      </c>
      <c r="G94" s="329"/>
      <c r="H94" s="310"/>
      <c r="I94" s="311" t="s">
        <v>82</v>
      </c>
      <c r="J94" s="312"/>
      <c r="K94" s="310"/>
      <c r="L94" s="313" t="s">
        <v>271</v>
      </c>
      <c r="M94" s="250"/>
      <c r="N94" s="251"/>
      <c r="O94" s="251"/>
      <c r="P94" s="268"/>
      <c r="Q94" s="252"/>
      <c r="R94" s="387" t="s">
        <v>423</v>
      </c>
      <c r="T94" s="290" t="s">
        <v>409</v>
      </c>
    </row>
    <row r="95" spans="1:23">
      <c r="A95" s="469"/>
      <c r="C95" s="361" t="str">
        <v>[Fitted_Param 1]</v>
      </c>
      <c r="M95" s="272"/>
      <c r="N95" s="272"/>
      <c r="O95" s="272"/>
      <c r="P95" s="271"/>
      <c r="Q95" s="271"/>
      <c r="R95" s="388" t="s">
        <v>424</v>
      </c>
    </row>
    <row r="96" spans="1:23">
      <c r="A96" s="469"/>
      <c r="C96" s="362" t="str">
        <v>[Fitted_Param 2]</v>
      </c>
      <c r="M96" s="272"/>
      <c r="N96" s="272"/>
      <c r="O96" s="272"/>
      <c r="P96" s="271"/>
      <c r="Q96" s="271"/>
      <c r="R96" s="389" t="s">
        <v>425</v>
      </c>
    </row>
    <row r="97" spans="1:22">
      <c r="A97" s="469"/>
      <c r="M97" s="272"/>
      <c r="N97" s="272"/>
      <c r="O97" s="272"/>
      <c r="P97" s="272"/>
      <c r="Q97" s="272"/>
      <c r="R97" s="392"/>
      <c r="S97" s="272"/>
      <c r="T97" s="301"/>
      <c r="U97" s="272"/>
      <c r="V97" s="272"/>
    </row>
    <row r="98" spans="1:22">
      <c r="A98" s="469"/>
      <c r="C98" s="290" t="s">
        <v>408</v>
      </c>
      <c r="M98" s="272"/>
      <c r="N98" s="272"/>
      <c r="O98" s="272"/>
      <c r="P98" s="272"/>
      <c r="Q98" s="272"/>
      <c r="R98" s="272"/>
      <c r="S98" s="272"/>
      <c r="T98" s="301"/>
      <c r="U98" s="272"/>
      <c r="V98" s="272"/>
    </row>
    <row r="99" spans="1:22" s="273" customFormat="1" ht="15.75" thickBot="1">
      <c r="A99" s="470"/>
      <c r="C99" s="274"/>
      <c r="L99" s="274"/>
      <c r="M99" s="274"/>
      <c r="N99" s="274"/>
      <c r="O99" s="274"/>
      <c r="P99" s="274"/>
      <c r="Q99" s="274"/>
      <c r="R99" s="274"/>
      <c r="S99" s="274"/>
      <c r="T99" s="302"/>
      <c r="U99" s="274"/>
      <c r="V99" s="274"/>
    </row>
    <row r="100" spans="1:22" ht="15.75" thickTop="1">
      <c r="M100" s="272"/>
      <c r="N100" s="272"/>
      <c r="O100" s="272"/>
      <c r="P100" s="272"/>
      <c r="Q100" s="272"/>
      <c r="R100" s="272"/>
      <c r="S100" s="272"/>
      <c r="T100" s="301"/>
      <c r="U100" s="272"/>
      <c r="V100" s="272"/>
    </row>
    <row r="101" spans="1:22">
      <c r="M101" s="272"/>
      <c r="N101" s="272"/>
      <c r="O101" s="272"/>
      <c r="P101" s="272"/>
      <c r="Q101" s="272"/>
      <c r="R101" s="272"/>
      <c r="S101" s="272"/>
      <c r="T101" s="301"/>
      <c r="U101" s="272"/>
      <c r="V101" s="272"/>
    </row>
    <row r="102" spans="1:22">
      <c r="O102" s="272"/>
      <c r="P102" s="272"/>
      <c r="Q102" s="272"/>
      <c r="R102" s="272"/>
      <c r="S102" s="272"/>
      <c r="T102" s="301"/>
      <c r="U102" s="272"/>
      <c r="V102" s="272"/>
    </row>
    <row r="103" spans="1:22">
      <c r="P103" s="247"/>
      <c r="Q103" s="247"/>
      <c r="S103" s="247"/>
      <c r="T103" s="303"/>
      <c r="U103" s="247"/>
      <c r="V103" s="247"/>
    </row>
    <row r="104" spans="1:22">
      <c r="P104" s="247"/>
      <c r="Q104" s="247"/>
      <c r="S104" s="247"/>
      <c r="T104" s="303"/>
      <c r="U104" s="247"/>
      <c r="V104" s="247"/>
    </row>
  </sheetData>
  <mergeCells count="2">
    <mergeCell ref="A4:A70"/>
    <mergeCell ref="A71:A9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8C4-7159-4712-8153-AD97495C4377}">
  <sheetPr codeName="Sheet12">
    <tabColor theme="4"/>
  </sheetPr>
  <dimension ref="A1:N79"/>
  <sheetViews>
    <sheetView showGridLines="0" zoomScale="90" zoomScaleNormal="90" workbookViewId="0">
      <pane ySplit="1" topLeftCell="A2" activePane="bottomLeft" state="frozen"/>
      <selection sqref="A1:A1048576"/>
      <selection pane="bottomLeft" activeCell="B58" sqref="B58"/>
    </sheetView>
  </sheetViews>
  <sheetFormatPr defaultRowHeight="12.75" outlineLevelRow="1"/>
  <cols>
    <col min="1" max="1" width="5.7109375" style="24" customWidth="1"/>
    <col min="2" max="2" width="24.5703125" style="8" customWidth="1"/>
    <col min="3" max="3" width="5.5703125" customWidth="1"/>
    <col min="4" max="172" width="10.7109375" customWidth="1"/>
  </cols>
  <sheetData>
    <row r="1" spans="1:14" s="20" customFormat="1" ht="23.25">
      <c r="A1" s="26" t="s">
        <v>59</v>
      </c>
      <c r="B1" s="23"/>
    </row>
    <row r="2" spans="1:14" ht="13.5" thickBot="1"/>
    <row r="3" spans="1:14" s="8" customFormat="1" ht="18.75" thickBot="1">
      <c r="A3" s="24"/>
      <c r="B3" s="25" t="s">
        <v>66</v>
      </c>
      <c r="C3" s="27"/>
      <c r="D3" s="19" t="s">
        <v>16</v>
      </c>
      <c r="E3" s="28">
        <v>1</v>
      </c>
      <c r="F3" s="19" t="s">
        <v>15</v>
      </c>
      <c r="G3" s="28">
        <v>0</v>
      </c>
      <c r="I3" s="19" t="s">
        <v>0</v>
      </c>
      <c r="J3" s="28" t="str">
        <f>'R3S'!$D$14</f>
        <v>Grp1</v>
      </c>
    </row>
    <row r="5" spans="1:14">
      <c r="B5" s="447" t="s">
        <v>309</v>
      </c>
    </row>
    <row r="6" spans="1:14" ht="15.75">
      <c r="C6" s="18" t="s">
        <v>396</v>
      </c>
    </row>
    <row r="7" spans="1:14">
      <c r="B7" s="7" t="s">
        <v>56</v>
      </c>
      <c r="D7" s="12"/>
      <c r="E7" s="13" t="s">
        <v>15</v>
      </c>
      <c r="F7" s="13"/>
      <c r="G7" s="13"/>
      <c r="H7" s="13"/>
      <c r="I7" s="13"/>
      <c r="J7" s="13"/>
      <c r="K7" s="13"/>
      <c r="L7" s="13"/>
      <c r="M7" s="13"/>
      <c r="N7" s="13"/>
    </row>
    <row r="8" spans="1:14">
      <c r="D8" s="13" t="s">
        <v>16</v>
      </c>
      <c r="E8" s="13">
        <v>0</v>
      </c>
      <c r="F8" s="13">
        <v>1</v>
      </c>
      <c r="G8" s="13">
        <v>2</v>
      </c>
      <c r="H8" s="13">
        <v>3</v>
      </c>
      <c r="I8" s="13">
        <v>4</v>
      </c>
      <c r="J8" s="13">
        <v>5</v>
      </c>
      <c r="K8" s="13">
        <v>6</v>
      </c>
      <c r="L8" s="13">
        <v>7</v>
      </c>
      <c r="M8" s="13">
        <v>8</v>
      </c>
      <c r="N8" s="13">
        <v>9</v>
      </c>
    </row>
    <row r="9" spans="1:14">
      <c r="C9">
        <v>1</v>
      </c>
      <c r="D9" s="13">
        <v>2009</v>
      </c>
      <c r="E9" s="16" t="e">
        <f t="array" aca="1" ref="E9:N18" ca="1">[2]!RNAR3SOutput(wvr,Model_Data,Layer_Data,Program_DLIC,B7,Date1,Date1,$J$3&amp;":"&amp;$E$3&amp;"_"&amp;$G$3&amp;"")</f>
        <v>#NAME?</v>
      </c>
      <c r="F9" s="16" t="e">
        <f ca="1"/>
        <v>#NAME?</v>
      </c>
      <c r="G9" s="16" t="e">
        <f ca="1"/>
        <v>#NAME?</v>
      </c>
      <c r="H9" s="16" t="e">
        <f ca="1"/>
        <v>#NAME?</v>
      </c>
      <c r="I9" s="16" t="e">
        <f ca="1"/>
        <v>#NAME?</v>
      </c>
      <c r="J9" s="16" t="e">
        <f ca="1"/>
        <v>#NAME?</v>
      </c>
      <c r="K9" s="16" t="e">
        <f ca="1"/>
        <v>#NAME?</v>
      </c>
      <c r="L9" s="16" t="e">
        <f ca="1"/>
        <v>#NAME?</v>
      </c>
      <c r="M9" s="16" t="e">
        <f ca="1"/>
        <v>#NAME?</v>
      </c>
      <c r="N9" s="17" t="e">
        <f ca="1"/>
        <v>#NAME?</v>
      </c>
    </row>
    <row r="10" spans="1:14">
      <c r="C10">
        <v>2</v>
      </c>
      <c r="D10" s="13">
        <v>2010</v>
      </c>
      <c r="E10" s="16" t="e">
        <f ca="1"/>
        <v>#NAME?</v>
      </c>
      <c r="F10" s="16" t="e">
        <f ca="1"/>
        <v>#NAME?</v>
      </c>
      <c r="G10" s="16" t="e">
        <f ca="1"/>
        <v>#NAME?</v>
      </c>
      <c r="H10" s="16" t="e">
        <f ca="1"/>
        <v>#NAME?</v>
      </c>
      <c r="I10" s="16" t="e">
        <f ca="1"/>
        <v>#NAME?</v>
      </c>
      <c r="J10" s="16" t="e">
        <f ca="1"/>
        <v>#NAME?</v>
      </c>
      <c r="K10" s="16" t="e">
        <f ca="1"/>
        <v>#NAME?</v>
      </c>
      <c r="L10" s="16" t="e">
        <f ca="1"/>
        <v>#NAME?</v>
      </c>
      <c r="M10" s="17" t="e">
        <f ca="1"/>
        <v>#NAME?</v>
      </c>
      <c r="N10" s="16" t="e">
        <f ca="1"/>
        <v>#NAME?</v>
      </c>
    </row>
    <row r="11" spans="1:14">
      <c r="C11">
        <v>3</v>
      </c>
      <c r="D11" s="13">
        <v>2011</v>
      </c>
      <c r="E11" s="16" t="e">
        <f ca="1"/>
        <v>#NAME?</v>
      </c>
      <c r="F11" s="16" t="e">
        <f ca="1"/>
        <v>#NAME?</v>
      </c>
      <c r="G11" s="16" t="e">
        <f ca="1"/>
        <v>#NAME?</v>
      </c>
      <c r="H11" s="16" t="e">
        <f ca="1"/>
        <v>#NAME?</v>
      </c>
      <c r="I11" s="16" t="e">
        <f ca="1"/>
        <v>#NAME?</v>
      </c>
      <c r="J11" s="16" t="e">
        <f ca="1"/>
        <v>#NAME?</v>
      </c>
      <c r="K11" s="16" t="e">
        <f ca="1"/>
        <v>#NAME?</v>
      </c>
      <c r="L11" s="17" t="e">
        <f ca="1"/>
        <v>#NAME?</v>
      </c>
      <c r="M11" s="16" t="e">
        <f ca="1"/>
        <v>#NAME?</v>
      </c>
      <c r="N11" s="16" t="e">
        <f ca="1"/>
        <v>#NAME?</v>
      </c>
    </row>
    <row r="12" spans="1:14">
      <c r="C12">
        <v>4</v>
      </c>
      <c r="D12" s="13">
        <v>2012</v>
      </c>
      <c r="E12" s="16" t="e">
        <f ca="1"/>
        <v>#NAME?</v>
      </c>
      <c r="F12" s="16" t="e">
        <f ca="1"/>
        <v>#NAME?</v>
      </c>
      <c r="G12" s="16" t="e">
        <f ca="1"/>
        <v>#NAME?</v>
      </c>
      <c r="H12" s="16" t="e">
        <f ca="1"/>
        <v>#NAME?</v>
      </c>
      <c r="I12" s="16" t="e">
        <f ca="1"/>
        <v>#NAME?</v>
      </c>
      <c r="J12" s="16" t="e">
        <f ca="1"/>
        <v>#NAME?</v>
      </c>
      <c r="K12" s="17" t="e">
        <f ca="1"/>
        <v>#NAME?</v>
      </c>
      <c r="L12" s="16" t="e">
        <f ca="1"/>
        <v>#NAME?</v>
      </c>
      <c r="M12" s="16" t="e">
        <f ca="1"/>
        <v>#NAME?</v>
      </c>
      <c r="N12" s="16" t="e">
        <f ca="1"/>
        <v>#NAME?</v>
      </c>
    </row>
    <row r="13" spans="1:14">
      <c r="C13">
        <v>5</v>
      </c>
      <c r="D13" s="13">
        <v>2013</v>
      </c>
      <c r="E13" s="16" t="e">
        <f ca="1"/>
        <v>#NAME?</v>
      </c>
      <c r="F13" s="16" t="e">
        <f ca="1"/>
        <v>#NAME?</v>
      </c>
      <c r="G13" s="16" t="e">
        <f ca="1"/>
        <v>#NAME?</v>
      </c>
      <c r="H13" s="16" t="e">
        <f ca="1"/>
        <v>#NAME?</v>
      </c>
      <c r="I13" s="16" t="e">
        <f ca="1"/>
        <v>#NAME?</v>
      </c>
      <c r="J13" s="17" t="e">
        <f ca="1"/>
        <v>#NAME?</v>
      </c>
      <c r="K13" s="16" t="e">
        <f ca="1"/>
        <v>#NAME?</v>
      </c>
      <c r="L13" s="16" t="e">
        <f ca="1"/>
        <v>#NAME?</v>
      </c>
      <c r="M13" s="16" t="e">
        <f ca="1"/>
        <v>#NAME?</v>
      </c>
      <c r="N13" s="16" t="e">
        <f ca="1"/>
        <v>#NAME?</v>
      </c>
    </row>
    <row r="14" spans="1:14">
      <c r="C14">
        <v>6</v>
      </c>
      <c r="D14" s="13">
        <v>2014</v>
      </c>
      <c r="E14" s="16" t="e">
        <f ca="1"/>
        <v>#NAME?</v>
      </c>
      <c r="F14" s="16" t="e">
        <f ca="1"/>
        <v>#NAME?</v>
      </c>
      <c r="G14" s="16" t="e">
        <f ca="1"/>
        <v>#NAME?</v>
      </c>
      <c r="H14" s="16" t="e">
        <f ca="1"/>
        <v>#NAME?</v>
      </c>
      <c r="I14" s="17" t="e">
        <f ca="1"/>
        <v>#NAME?</v>
      </c>
      <c r="J14" s="16" t="e">
        <f ca="1"/>
        <v>#NAME?</v>
      </c>
      <c r="K14" s="16" t="e">
        <f ca="1"/>
        <v>#NAME?</v>
      </c>
      <c r="L14" s="16" t="e">
        <f ca="1"/>
        <v>#NAME?</v>
      </c>
      <c r="M14" s="16" t="e">
        <f ca="1"/>
        <v>#NAME?</v>
      </c>
      <c r="N14" s="16" t="e">
        <f ca="1"/>
        <v>#NAME?</v>
      </c>
    </row>
    <row r="15" spans="1:14">
      <c r="C15">
        <v>7</v>
      </c>
      <c r="D15" s="13">
        <v>2015</v>
      </c>
      <c r="E15" s="16" t="e">
        <f ca="1"/>
        <v>#NAME?</v>
      </c>
      <c r="F15" s="16" t="e">
        <f ca="1"/>
        <v>#NAME?</v>
      </c>
      <c r="G15" s="16" t="e">
        <f ca="1"/>
        <v>#NAME?</v>
      </c>
      <c r="H15" s="17" t="e">
        <f ca="1"/>
        <v>#NAME?</v>
      </c>
      <c r="I15" s="16" t="e">
        <f ca="1"/>
        <v>#NAME?</v>
      </c>
      <c r="J15" s="16" t="e">
        <f ca="1"/>
        <v>#NAME?</v>
      </c>
      <c r="K15" s="16" t="e">
        <f ca="1"/>
        <v>#NAME?</v>
      </c>
      <c r="L15" s="16" t="e">
        <f ca="1"/>
        <v>#NAME?</v>
      </c>
      <c r="M15" s="16" t="e">
        <f ca="1"/>
        <v>#NAME?</v>
      </c>
      <c r="N15" s="16" t="e">
        <f ca="1"/>
        <v>#NAME?</v>
      </c>
    </row>
    <row r="16" spans="1:14">
      <c r="C16">
        <v>8</v>
      </c>
      <c r="D16" s="13">
        <v>2016</v>
      </c>
      <c r="E16" s="16" t="e">
        <f ca="1"/>
        <v>#NAME?</v>
      </c>
      <c r="F16" s="16" t="e">
        <f ca="1"/>
        <v>#NAME?</v>
      </c>
      <c r="G16" s="17" t="e">
        <f ca="1"/>
        <v>#NAME?</v>
      </c>
      <c r="H16" s="16" t="e">
        <f ca="1"/>
        <v>#NAME?</v>
      </c>
      <c r="I16" s="16" t="e">
        <f ca="1"/>
        <v>#NAME?</v>
      </c>
      <c r="J16" s="16" t="e">
        <f ca="1"/>
        <v>#NAME?</v>
      </c>
      <c r="K16" s="16" t="e">
        <f ca="1"/>
        <v>#NAME?</v>
      </c>
      <c r="L16" s="16" t="e">
        <f ca="1"/>
        <v>#NAME?</v>
      </c>
      <c r="M16" s="16" t="e">
        <f ca="1"/>
        <v>#NAME?</v>
      </c>
      <c r="N16" s="16" t="e">
        <f ca="1"/>
        <v>#NAME?</v>
      </c>
    </row>
    <row r="17" spans="2:14">
      <c r="C17">
        <v>9</v>
      </c>
      <c r="D17" s="13">
        <v>2017</v>
      </c>
      <c r="E17" s="16" t="e">
        <f ca="1"/>
        <v>#NAME?</v>
      </c>
      <c r="F17" s="17" t="e">
        <f ca="1"/>
        <v>#NAME?</v>
      </c>
      <c r="G17" s="16" t="e">
        <f ca="1"/>
        <v>#NAME?</v>
      </c>
      <c r="H17" s="16" t="e">
        <f ca="1"/>
        <v>#NAME?</v>
      </c>
      <c r="I17" s="16" t="e">
        <f ca="1"/>
        <v>#NAME?</v>
      </c>
      <c r="J17" s="16" t="e">
        <f ca="1"/>
        <v>#NAME?</v>
      </c>
      <c r="K17" s="16" t="e">
        <f ca="1"/>
        <v>#NAME?</v>
      </c>
      <c r="L17" s="16" t="e">
        <f ca="1"/>
        <v>#NAME?</v>
      </c>
      <c r="M17" s="16" t="e">
        <f ca="1"/>
        <v>#NAME?</v>
      </c>
      <c r="N17" s="16" t="e">
        <f ca="1"/>
        <v>#NAME?</v>
      </c>
    </row>
    <row r="18" spans="2:14">
      <c r="C18">
        <v>10</v>
      </c>
      <c r="D18" s="13">
        <v>2018</v>
      </c>
      <c r="E18" s="17" t="e">
        <f ca="1"/>
        <v>#NAME?</v>
      </c>
      <c r="F18" s="16" t="e">
        <f ca="1"/>
        <v>#NAME?</v>
      </c>
      <c r="G18" s="16" t="e">
        <f ca="1"/>
        <v>#NAME?</v>
      </c>
      <c r="H18" s="16" t="e">
        <f ca="1"/>
        <v>#NAME?</v>
      </c>
      <c r="I18" s="16" t="e">
        <f ca="1"/>
        <v>#NAME?</v>
      </c>
      <c r="J18" s="16" t="e">
        <f ca="1"/>
        <v>#NAME?</v>
      </c>
      <c r="K18" s="16" t="e">
        <f ca="1"/>
        <v>#NAME?</v>
      </c>
      <c r="L18" s="16" t="e">
        <f ca="1"/>
        <v>#NAME?</v>
      </c>
      <c r="M18" s="16" t="e">
        <f ca="1"/>
        <v>#NAME?</v>
      </c>
      <c r="N18" s="16" t="e">
        <f ca="1"/>
        <v>#NAME?</v>
      </c>
    </row>
    <row r="20" spans="2:14" ht="15.75" outlineLevel="1">
      <c r="C20" s="18" t="s">
        <v>58</v>
      </c>
    </row>
    <row r="21" spans="2:14" outlineLevel="1">
      <c r="B21" s="7" t="s">
        <v>14</v>
      </c>
      <c r="D21" s="12"/>
      <c r="E21" s="13" t="s">
        <v>15</v>
      </c>
      <c r="F21" s="13"/>
      <c r="G21" s="13"/>
      <c r="H21" s="13"/>
      <c r="I21" s="13"/>
      <c r="J21" s="13"/>
      <c r="K21" s="13"/>
      <c r="L21" s="13"/>
      <c r="M21" s="13"/>
      <c r="N21" s="13"/>
    </row>
    <row r="22" spans="2:14" outlineLevel="1">
      <c r="D22" s="13" t="s">
        <v>16</v>
      </c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</row>
    <row r="23" spans="2:14" outlineLevel="1">
      <c r="C23">
        <v>1</v>
      </c>
      <c r="D23" s="13">
        <v>2009</v>
      </c>
      <c r="E23" s="16" t="e">
        <f t="array" aca="1" ref="E23:N32" ca="1">[2]!RNAR3SOutput(wvr,Model_Data,Layer_Data,Program_DLIC,B21,Date1,Date1,$J$3&amp;":"&amp;$E$3&amp;"_"&amp;$G$3&amp;"")</f>
        <v>#NAME?</v>
      </c>
      <c r="F23" s="16" t="e">
        <f ca="1"/>
        <v>#NAME?</v>
      </c>
      <c r="G23" s="16" t="e">
        <f ca="1"/>
        <v>#NAME?</v>
      </c>
      <c r="H23" s="16" t="e">
        <f ca="1"/>
        <v>#NAME?</v>
      </c>
      <c r="I23" s="16" t="e">
        <f ca="1"/>
        <v>#NAME?</v>
      </c>
      <c r="J23" s="16" t="e">
        <f ca="1"/>
        <v>#NAME?</v>
      </c>
      <c r="K23" s="16" t="e">
        <f ca="1"/>
        <v>#NAME?</v>
      </c>
      <c r="L23" s="16" t="e">
        <f ca="1"/>
        <v>#NAME?</v>
      </c>
      <c r="M23" s="16" t="e">
        <f ca="1"/>
        <v>#NAME?</v>
      </c>
      <c r="N23" s="17" t="e">
        <f ca="1"/>
        <v>#NAME?</v>
      </c>
    </row>
    <row r="24" spans="2:14" outlineLevel="1">
      <c r="C24">
        <v>2</v>
      </c>
      <c r="D24" s="13">
        <v>2010</v>
      </c>
      <c r="E24" s="16" t="e">
        <f ca="1"/>
        <v>#NAME?</v>
      </c>
      <c r="F24" s="16" t="e">
        <f ca="1"/>
        <v>#NAME?</v>
      </c>
      <c r="G24" s="16" t="e">
        <f ca="1"/>
        <v>#NAME?</v>
      </c>
      <c r="H24" s="16" t="e">
        <f ca="1"/>
        <v>#NAME?</v>
      </c>
      <c r="I24" s="16" t="e">
        <f ca="1"/>
        <v>#NAME?</v>
      </c>
      <c r="J24" s="16" t="e">
        <f ca="1"/>
        <v>#NAME?</v>
      </c>
      <c r="K24" s="16" t="e">
        <f ca="1"/>
        <v>#NAME?</v>
      </c>
      <c r="L24" s="16" t="e">
        <f ca="1"/>
        <v>#NAME?</v>
      </c>
      <c r="M24" s="17" t="e">
        <f ca="1"/>
        <v>#NAME?</v>
      </c>
      <c r="N24" s="16" t="e">
        <f ca="1"/>
        <v>#NAME?</v>
      </c>
    </row>
    <row r="25" spans="2:14" outlineLevel="1">
      <c r="C25">
        <v>3</v>
      </c>
      <c r="D25" s="13">
        <v>2011</v>
      </c>
      <c r="E25" s="16" t="e">
        <f ca="1"/>
        <v>#NAME?</v>
      </c>
      <c r="F25" s="16" t="e">
        <f ca="1"/>
        <v>#NAME?</v>
      </c>
      <c r="G25" s="16" t="e">
        <f ca="1"/>
        <v>#NAME?</v>
      </c>
      <c r="H25" s="16" t="e">
        <f ca="1"/>
        <v>#NAME?</v>
      </c>
      <c r="I25" s="16" t="e">
        <f ca="1"/>
        <v>#NAME?</v>
      </c>
      <c r="J25" s="16" t="e">
        <f ca="1"/>
        <v>#NAME?</v>
      </c>
      <c r="K25" s="16" t="e">
        <f ca="1"/>
        <v>#NAME?</v>
      </c>
      <c r="L25" s="17" t="e">
        <f ca="1"/>
        <v>#NAME?</v>
      </c>
      <c r="M25" s="16" t="e">
        <f ca="1"/>
        <v>#NAME?</v>
      </c>
      <c r="N25" s="16" t="e">
        <f ca="1"/>
        <v>#NAME?</v>
      </c>
    </row>
    <row r="26" spans="2:14" outlineLevel="1">
      <c r="C26">
        <v>4</v>
      </c>
      <c r="D26" s="13">
        <v>2012</v>
      </c>
      <c r="E26" s="16" t="e">
        <f ca="1"/>
        <v>#NAME?</v>
      </c>
      <c r="F26" s="16" t="e">
        <f ca="1"/>
        <v>#NAME?</v>
      </c>
      <c r="G26" s="16" t="e">
        <f ca="1"/>
        <v>#NAME?</v>
      </c>
      <c r="H26" s="16" t="e">
        <f ca="1"/>
        <v>#NAME?</v>
      </c>
      <c r="I26" s="16" t="e">
        <f ca="1"/>
        <v>#NAME?</v>
      </c>
      <c r="J26" s="16" t="e">
        <f ca="1"/>
        <v>#NAME?</v>
      </c>
      <c r="K26" s="17" t="e">
        <f ca="1"/>
        <v>#NAME?</v>
      </c>
      <c r="L26" s="16" t="e">
        <f ca="1"/>
        <v>#NAME?</v>
      </c>
      <c r="M26" s="16" t="e">
        <f ca="1"/>
        <v>#NAME?</v>
      </c>
      <c r="N26" s="16" t="e">
        <f ca="1"/>
        <v>#NAME?</v>
      </c>
    </row>
    <row r="27" spans="2:14" outlineLevel="1">
      <c r="C27">
        <v>5</v>
      </c>
      <c r="D27" s="13">
        <v>2013</v>
      </c>
      <c r="E27" s="16" t="e">
        <f ca="1"/>
        <v>#NAME?</v>
      </c>
      <c r="F27" s="16" t="e">
        <f ca="1"/>
        <v>#NAME?</v>
      </c>
      <c r="G27" s="16" t="e">
        <f ca="1"/>
        <v>#NAME?</v>
      </c>
      <c r="H27" s="16" t="e">
        <f ca="1"/>
        <v>#NAME?</v>
      </c>
      <c r="I27" s="16" t="e">
        <f ca="1"/>
        <v>#NAME?</v>
      </c>
      <c r="J27" s="17" t="e">
        <f ca="1"/>
        <v>#NAME?</v>
      </c>
      <c r="K27" s="16" t="e">
        <f ca="1"/>
        <v>#NAME?</v>
      </c>
      <c r="L27" s="16" t="e">
        <f ca="1"/>
        <v>#NAME?</v>
      </c>
      <c r="M27" s="16" t="e">
        <f ca="1"/>
        <v>#NAME?</v>
      </c>
      <c r="N27" s="16" t="e">
        <f ca="1"/>
        <v>#NAME?</v>
      </c>
    </row>
    <row r="28" spans="2:14" outlineLevel="1">
      <c r="C28">
        <v>6</v>
      </c>
      <c r="D28" s="13">
        <v>2014</v>
      </c>
      <c r="E28" s="16" t="e">
        <f ca="1"/>
        <v>#NAME?</v>
      </c>
      <c r="F28" s="16" t="e">
        <f ca="1"/>
        <v>#NAME?</v>
      </c>
      <c r="G28" s="16" t="e">
        <f ca="1"/>
        <v>#NAME?</v>
      </c>
      <c r="H28" s="16" t="e">
        <f ca="1"/>
        <v>#NAME?</v>
      </c>
      <c r="I28" s="17" t="e">
        <f ca="1"/>
        <v>#NAME?</v>
      </c>
      <c r="J28" s="16" t="e">
        <f ca="1"/>
        <v>#NAME?</v>
      </c>
      <c r="K28" s="16" t="e">
        <f ca="1"/>
        <v>#NAME?</v>
      </c>
      <c r="L28" s="16" t="e">
        <f ca="1"/>
        <v>#NAME?</v>
      </c>
      <c r="M28" s="16" t="e">
        <f ca="1"/>
        <v>#NAME?</v>
      </c>
      <c r="N28" s="16" t="e">
        <f ca="1"/>
        <v>#NAME?</v>
      </c>
    </row>
    <row r="29" spans="2:14" outlineLevel="1">
      <c r="C29">
        <v>7</v>
      </c>
      <c r="D29" s="13">
        <v>2015</v>
      </c>
      <c r="E29" s="16" t="e">
        <f ca="1"/>
        <v>#NAME?</v>
      </c>
      <c r="F29" s="16" t="e">
        <f ca="1"/>
        <v>#NAME?</v>
      </c>
      <c r="G29" s="16" t="e">
        <f ca="1"/>
        <v>#NAME?</v>
      </c>
      <c r="H29" s="17" t="e">
        <f ca="1"/>
        <v>#NAME?</v>
      </c>
      <c r="I29" s="16" t="e">
        <f ca="1"/>
        <v>#NAME?</v>
      </c>
      <c r="J29" s="16" t="e">
        <f ca="1"/>
        <v>#NAME?</v>
      </c>
      <c r="K29" s="16" t="e">
        <f ca="1"/>
        <v>#NAME?</v>
      </c>
      <c r="L29" s="16" t="e">
        <f ca="1"/>
        <v>#NAME?</v>
      </c>
      <c r="M29" s="16" t="e">
        <f ca="1"/>
        <v>#NAME?</v>
      </c>
      <c r="N29" s="16" t="e">
        <f ca="1"/>
        <v>#NAME?</v>
      </c>
    </row>
    <row r="30" spans="2:14" outlineLevel="1">
      <c r="C30">
        <v>8</v>
      </c>
      <c r="D30" s="13">
        <v>2016</v>
      </c>
      <c r="E30" s="16" t="e">
        <f ca="1"/>
        <v>#NAME?</v>
      </c>
      <c r="F30" s="16" t="e">
        <f ca="1"/>
        <v>#NAME?</v>
      </c>
      <c r="G30" s="17" t="e">
        <f ca="1"/>
        <v>#NAME?</v>
      </c>
      <c r="H30" s="16" t="e">
        <f ca="1"/>
        <v>#NAME?</v>
      </c>
      <c r="I30" s="16" t="e">
        <f ca="1"/>
        <v>#NAME?</v>
      </c>
      <c r="J30" s="16" t="e">
        <f ca="1"/>
        <v>#NAME?</v>
      </c>
      <c r="K30" s="16" t="e">
        <f ca="1"/>
        <v>#NAME?</v>
      </c>
      <c r="L30" s="16" t="e">
        <f ca="1"/>
        <v>#NAME?</v>
      </c>
      <c r="M30" s="16" t="e">
        <f ca="1"/>
        <v>#NAME?</v>
      </c>
      <c r="N30" s="16" t="e">
        <f ca="1"/>
        <v>#NAME?</v>
      </c>
    </row>
    <row r="31" spans="2:14" outlineLevel="1">
      <c r="C31">
        <v>9</v>
      </c>
      <c r="D31" s="13">
        <v>2017</v>
      </c>
      <c r="E31" s="16" t="e">
        <f ca="1"/>
        <v>#NAME?</v>
      </c>
      <c r="F31" s="17" t="e">
        <f ca="1"/>
        <v>#NAME?</v>
      </c>
      <c r="G31" s="16" t="e">
        <f ca="1"/>
        <v>#NAME?</v>
      </c>
      <c r="H31" s="16" t="e">
        <f ca="1"/>
        <v>#NAME?</v>
      </c>
      <c r="I31" s="16" t="e">
        <f ca="1"/>
        <v>#NAME?</v>
      </c>
      <c r="J31" s="16" t="e">
        <f ca="1"/>
        <v>#NAME?</v>
      </c>
      <c r="K31" s="16" t="e">
        <f ca="1"/>
        <v>#NAME?</v>
      </c>
      <c r="L31" s="16" t="e">
        <f ca="1"/>
        <v>#NAME?</v>
      </c>
      <c r="M31" s="16" t="e">
        <f ca="1"/>
        <v>#NAME?</v>
      </c>
      <c r="N31" s="16" t="e">
        <f ca="1"/>
        <v>#NAME?</v>
      </c>
    </row>
    <row r="32" spans="2:14" outlineLevel="1">
      <c r="C32">
        <v>10</v>
      </c>
      <c r="D32" s="13">
        <v>2018</v>
      </c>
      <c r="E32" s="17" t="e">
        <f ca="1"/>
        <v>#NAME?</v>
      </c>
      <c r="F32" s="16" t="e">
        <f ca="1"/>
        <v>#NAME?</v>
      </c>
      <c r="G32" s="16" t="e">
        <f ca="1"/>
        <v>#NAME?</v>
      </c>
      <c r="H32" s="16" t="e">
        <f ca="1"/>
        <v>#NAME?</v>
      </c>
      <c r="I32" s="16" t="e">
        <f ca="1"/>
        <v>#NAME?</v>
      </c>
      <c r="J32" s="16" t="e">
        <f ca="1"/>
        <v>#NAME?</v>
      </c>
      <c r="K32" s="16" t="e">
        <f ca="1"/>
        <v>#NAME?</v>
      </c>
      <c r="L32" s="16" t="e">
        <f ca="1"/>
        <v>#NAME?</v>
      </c>
      <c r="M32" s="16" t="e">
        <f ca="1"/>
        <v>#NAME?</v>
      </c>
      <c r="N32" s="16" t="e">
        <f ca="1"/>
        <v>#NAME?</v>
      </c>
    </row>
    <row r="33" spans="1:14" outlineLevel="1" collapsed="1"/>
    <row r="34" spans="1:14" ht="13.5" thickBot="1"/>
    <row r="35" spans="1:14" s="8" customFormat="1" ht="18.75" thickBot="1">
      <c r="A35" s="24"/>
      <c r="B35" s="25" t="s">
        <v>395</v>
      </c>
      <c r="C35" s="27"/>
      <c r="D35" s="19" t="s">
        <v>0</v>
      </c>
      <c r="E35" s="28" t="str">
        <f>'R3S'!$D$14</f>
        <v>Grp1</v>
      </c>
      <c r="F35" s="241" t="str">
        <f>"Triangle#"&amp;MATCH(E35,'R3S'!$C$20:$C$30,0)</f>
        <v>Triangle#1</v>
      </c>
    </row>
    <row r="37" spans="1:14" ht="15.75">
      <c r="C37" s="18" t="s">
        <v>57</v>
      </c>
    </row>
    <row r="38" spans="1:14">
      <c r="B38" s="7" t="s">
        <v>56</v>
      </c>
      <c r="D38" s="12"/>
      <c r="E38" s="13" t="s">
        <v>15</v>
      </c>
      <c r="F38" s="13"/>
      <c r="G38" s="13"/>
      <c r="H38" s="13"/>
      <c r="I38" s="13"/>
      <c r="J38" s="13"/>
      <c r="K38" s="13"/>
      <c r="L38" s="13"/>
      <c r="M38" s="13"/>
      <c r="N38" s="13"/>
    </row>
    <row r="39" spans="1:14">
      <c r="D39" s="13" t="s">
        <v>16</v>
      </c>
      <c r="E39" s="13">
        <v>0</v>
      </c>
      <c r="F39" s="13">
        <v>1</v>
      </c>
      <c r="G39" s="13">
        <v>2</v>
      </c>
      <c r="H39" s="13">
        <v>3</v>
      </c>
      <c r="I39" s="13">
        <v>4</v>
      </c>
      <c r="J39" s="13">
        <v>5</v>
      </c>
      <c r="K39" s="13">
        <v>6</v>
      </c>
      <c r="L39" s="13">
        <v>7</v>
      </c>
      <c r="M39" s="13">
        <v>8</v>
      </c>
      <c r="N39" s="13">
        <v>9</v>
      </c>
    </row>
    <row r="40" spans="1:14">
      <c r="C40">
        <v>1</v>
      </c>
      <c r="D40" s="13">
        <v>2009</v>
      </c>
      <c r="E40" s="16" t="e">
        <f t="array" aca="1" ref="E40:N49" ca="1">[2]!RNAR3SOutput(wvr,Model_Data,Layer_Data,$B$35,B38,Date1,Date1,$F$35)</f>
        <v>#NAME?</v>
      </c>
      <c r="F40" s="16" t="e">
        <f ca="1"/>
        <v>#NAME?</v>
      </c>
      <c r="G40" s="16" t="e">
        <f ca="1"/>
        <v>#NAME?</v>
      </c>
      <c r="H40" s="16" t="e">
        <f ca="1"/>
        <v>#NAME?</v>
      </c>
      <c r="I40" s="16" t="e">
        <f ca="1"/>
        <v>#NAME?</v>
      </c>
      <c r="J40" s="16" t="e">
        <f ca="1"/>
        <v>#NAME?</v>
      </c>
      <c r="K40" s="16" t="e">
        <f ca="1"/>
        <v>#NAME?</v>
      </c>
      <c r="L40" s="16" t="e">
        <f ca="1"/>
        <v>#NAME?</v>
      </c>
      <c r="M40" s="16" t="e">
        <f ca="1"/>
        <v>#NAME?</v>
      </c>
      <c r="N40" s="17" t="e">
        <f ca="1"/>
        <v>#NAME?</v>
      </c>
    </row>
    <row r="41" spans="1:14">
      <c r="C41">
        <v>2</v>
      </c>
      <c r="D41" s="13">
        <v>2010</v>
      </c>
      <c r="E41" s="16" t="e">
        <f ca="1"/>
        <v>#NAME?</v>
      </c>
      <c r="F41" s="16" t="e">
        <f ca="1"/>
        <v>#NAME?</v>
      </c>
      <c r="G41" s="16" t="e">
        <f ca="1"/>
        <v>#NAME?</v>
      </c>
      <c r="H41" s="16" t="e">
        <f ca="1"/>
        <v>#NAME?</v>
      </c>
      <c r="I41" s="16" t="e">
        <f ca="1"/>
        <v>#NAME?</v>
      </c>
      <c r="J41" s="16" t="e">
        <f ca="1"/>
        <v>#NAME?</v>
      </c>
      <c r="K41" s="16" t="e">
        <f ca="1"/>
        <v>#NAME?</v>
      </c>
      <c r="L41" s="16" t="e">
        <f ca="1"/>
        <v>#NAME?</v>
      </c>
      <c r="M41" s="17" t="e">
        <f ca="1"/>
        <v>#NAME?</v>
      </c>
      <c r="N41" s="16" t="e">
        <f ca="1"/>
        <v>#NAME?</v>
      </c>
    </row>
    <row r="42" spans="1:14">
      <c r="C42">
        <v>3</v>
      </c>
      <c r="D42" s="13">
        <v>2011</v>
      </c>
      <c r="E42" s="16" t="e">
        <f ca="1"/>
        <v>#NAME?</v>
      </c>
      <c r="F42" s="16" t="e">
        <f ca="1"/>
        <v>#NAME?</v>
      </c>
      <c r="G42" s="16" t="e">
        <f ca="1"/>
        <v>#NAME?</v>
      </c>
      <c r="H42" s="16" t="e">
        <f ca="1"/>
        <v>#NAME?</v>
      </c>
      <c r="I42" s="16" t="e">
        <f ca="1"/>
        <v>#NAME?</v>
      </c>
      <c r="J42" s="16" t="e">
        <f ca="1"/>
        <v>#NAME?</v>
      </c>
      <c r="K42" s="16" t="e">
        <f ca="1"/>
        <v>#NAME?</v>
      </c>
      <c r="L42" s="17" t="e">
        <f ca="1"/>
        <v>#NAME?</v>
      </c>
      <c r="M42" s="16" t="e">
        <f ca="1"/>
        <v>#NAME?</v>
      </c>
      <c r="N42" s="16" t="e">
        <f ca="1"/>
        <v>#NAME?</v>
      </c>
    </row>
    <row r="43" spans="1:14">
      <c r="C43">
        <v>4</v>
      </c>
      <c r="D43" s="13">
        <v>2012</v>
      </c>
      <c r="E43" s="16" t="e">
        <f ca="1"/>
        <v>#NAME?</v>
      </c>
      <c r="F43" s="16" t="e">
        <f ca="1"/>
        <v>#NAME?</v>
      </c>
      <c r="G43" s="16" t="e">
        <f ca="1"/>
        <v>#NAME?</v>
      </c>
      <c r="H43" s="16" t="e">
        <f ca="1"/>
        <v>#NAME?</v>
      </c>
      <c r="I43" s="16" t="e">
        <f ca="1"/>
        <v>#NAME?</v>
      </c>
      <c r="J43" s="16" t="e">
        <f ca="1"/>
        <v>#NAME?</v>
      </c>
      <c r="K43" s="17" t="e">
        <f ca="1"/>
        <v>#NAME?</v>
      </c>
      <c r="L43" s="16" t="e">
        <f ca="1"/>
        <v>#NAME?</v>
      </c>
      <c r="M43" s="16" t="e">
        <f ca="1"/>
        <v>#NAME?</v>
      </c>
      <c r="N43" s="16" t="e">
        <f ca="1"/>
        <v>#NAME?</v>
      </c>
    </row>
    <row r="44" spans="1:14">
      <c r="C44">
        <v>5</v>
      </c>
      <c r="D44" s="13">
        <v>2013</v>
      </c>
      <c r="E44" s="16" t="e">
        <f ca="1"/>
        <v>#NAME?</v>
      </c>
      <c r="F44" s="16" t="e">
        <f ca="1"/>
        <v>#NAME?</v>
      </c>
      <c r="G44" s="16" t="e">
        <f ca="1"/>
        <v>#NAME?</v>
      </c>
      <c r="H44" s="16" t="e">
        <f ca="1"/>
        <v>#NAME?</v>
      </c>
      <c r="I44" s="16" t="e">
        <f ca="1"/>
        <v>#NAME?</v>
      </c>
      <c r="J44" s="17" t="e">
        <f ca="1"/>
        <v>#NAME?</v>
      </c>
      <c r="K44" s="16" t="e">
        <f ca="1"/>
        <v>#NAME?</v>
      </c>
      <c r="L44" s="16" t="e">
        <f ca="1"/>
        <v>#NAME?</v>
      </c>
      <c r="M44" s="16" t="e">
        <f ca="1"/>
        <v>#NAME?</v>
      </c>
      <c r="N44" s="16" t="e">
        <f ca="1"/>
        <v>#NAME?</v>
      </c>
    </row>
    <row r="45" spans="1:14">
      <c r="C45">
        <v>6</v>
      </c>
      <c r="D45" s="13">
        <v>2014</v>
      </c>
      <c r="E45" s="16" t="e">
        <f ca="1"/>
        <v>#NAME?</v>
      </c>
      <c r="F45" s="16" t="e">
        <f ca="1"/>
        <v>#NAME?</v>
      </c>
      <c r="G45" s="16" t="e">
        <f ca="1"/>
        <v>#NAME?</v>
      </c>
      <c r="H45" s="16" t="e">
        <f ca="1"/>
        <v>#NAME?</v>
      </c>
      <c r="I45" s="17" t="e">
        <f ca="1"/>
        <v>#NAME?</v>
      </c>
      <c r="J45" s="16" t="e">
        <f ca="1"/>
        <v>#NAME?</v>
      </c>
      <c r="K45" s="16" t="e">
        <f ca="1"/>
        <v>#NAME?</v>
      </c>
      <c r="L45" s="16" t="e">
        <f ca="1"/>
        <v>#NAME?</v>
      </c>
      <c r="M45" s="16" t="e">
        <f ca="1"/>
        <v>#NAME?</v>
      </c>
      <c r="N45" s="16" t="e">
        <f ca="1"/>
        <v>#NAME?</v>
      </c>
    </row>
    <row r="46" spans="1:14">
      <c r="C46">
        <v>7</v>
      </c>
      <c r="D46" s="13">
        <v>2015</v>
      </c>
      <c r="E46" s="16" t="e">
        <f ca="1"/>
        <v>#NAME?</v>
      </c>
      <c r="F46" s="16" t="e">
        <f ca="1"/>
        <v>#NAME?</v>
      </c>
      <c r="G46" s="16" t="e">
        <f ca="1"/>
        <v>#NAME?</v>
      </c>
      <c r="H46" s="17" t="e">
        <f ca="1"/>
        <v>#NAME?</v>
      </c>
      <c r="I46" s="16" t="e">
        <f ca="1"/>
        <v>#NAME?</v>
      </c>
      <c r="J46" s="16" t="e">
        <f ca="1"/>
        <v>#NAME?</v>
      </c>
      <c r="K46" s="16" t="e">
        <f ca="1"/>
        <v>#NAME?</v>
      </c>
      <c r="L46" s="16" t="e">
        <f ca="1"/>
        <v>#NAME?</v>
      </c>
      <c r="M46" s="16" t="e">
        <f ca="1"/>
        <v>#NAME?</v>
      </c>
      <c r="N46" s="16" t="e">
        <f ca="1"/>
        <v>#NAME?</v>
      </c>
    </row>
    <row r="47" spans="1:14">
      <c r="C47">
        <v>8</v>
      </c>
      <c r="D47" s="13">
        <v>2016</v>
      </c>
      <c r="E47" s="16" t="e">
        <f ca="1"/>
        <v>#NAME?</v>
      </c>
      <c r="F47" s="16" t="e">
        <f ca="1"/>
        <v>#NAME?</v>
      </c>
      <c r="G47" s="17" t="e">
        <f ca="1"/>
        <v>#NAME?</v>
      </c>
      <c r="H47" s="16" t="e">
        <f ca="1"/>
        <v>#NAME?</v>
      </c>
      <c r="I47" s="16" t="e">
        <f ca="1"/>
        <v>#NAME?</v>
      </c>
      <c r="J47" s="16" t="e">
        <f ca="1"/>
        <v>#NAME?</v>
      </c>
      <c r="K47" s="16" t="e">
        <f ca="1"/>
        <v>#NAME?</v>
      </c>
      <c r="L47" s="16" t="e">
        <f ca="1"/>
        <v>#NAME?</v>
      </c>
      <c r="M47" s="16" t="e">
        <f ca="1"/>
        <v>#NAME?</v>
      </c>
      <c r="N47" s="16" t="e">
        <f ca="1"/>
        <v>#NAME?</v>
      </c>
    </row>
    <row r="48" spans="1:14">
      <c r="C48">
        <v>9</v>
      </c>
      <c r="D48" s="13">
        <v>2017</v>
      </c>
      <c r="E48" s="16" t="e">
        <f ca="1"/>
        <v>#NAME?</v>
      </c>
      <c r="F48" s="17" t="e">
        <f ca="1"/>
        <v>#NAME?</v>
      </c>
      <c r="G48" s="16" t="e">
        <f ca="1"/>
        <v>#NAME?</v>
      </c>
      <c r="H48" s="16" t="e">
        <f ca="1"/>
        <v>#NAME?</v>
      </c>
      <c r="I48" s="16" t="e">
        <f ca="1"/>
        <v>#NAME?</v>
      </c>
      <c r="J48" s="16" t="e">
        <f ca="1"/>
        <v>#NAME?</v>
      </c>
      <c r="K48" s="16" t="e">
        <f ca="1"/>
        <v>#NAME?</v>
      </c>
      <c r="L48" s="16" t="e">
        <f ca="1"/>
        <v>#NAME?</v>
      </c>
      <c r="M48" s="16" t="e">
        <f ca="1"/>
        <v>#NAME?</v>
      </c>
      <c r="N48" s="16" t="e">
        <f ca="1"/>
        <v>#NAME?</v>
      </c>
    </row>
    <row r="49" spans="1:14">
      <c r="C49">
        <v>10</v>
      </c>
      <c r="D49" s="13">
        <v>2018</v>
      </c>
      <c r="E49" s="17" t="e">
        <f ca="1"/>
        <v>#NAME?</v>
      </c>
      <c r="F49" s="16" t="e">
        <f ca="1"/>
        <v>#NAME?</v>
      </c>
      <c r="G49" s="16" t="e">
        <f ca="1"/>
        <v>#NAME?</v>
      </c>
      <c r="H49" s="16" t="e">
        <f ca="1"/>
        <v>#NAME?</v>
      </c>
      <c r="I49" s="16" t="e">
        <f ca="1"/>
        <v>#NAME?</v>
      </c>
      <c r="J49" s="16" t="e">
        <f ca="1"/>
        <v>#NAME?</v>
      </c>
      <c r="K49" s="16" t="e">
        <f ca="1"/>
        <v>#NAME?</v>
      </c>
      <c r="L49" s="16" t="e">
        <f ca="1"/>
        <v>#NAME?</v>
      </c>
      <c r="M49" s="16" t="e">
        <f ca="1"/>
        <v>#NAME?</v>
      </c>
      <c r="N49" s="16" t="e">
        <f ca="1"/>
        <v>#NAME?</v>
      </c>
    </row>
    <row r="52" spans="1:14" s="239" customFormat="1">
      <c r="A52" s="244"/>
      <c r="B52" s="245"/>
    </row>
    <row r="55" spans="1:14" ht="13.5" thickBot="1"/>
    <row r="56" spans="1:14" s="8" customFormat="1" ht="18.75" thickBot="1">
      <c r="A56" s="24"/>
      <c r="B56" s="25" t="s">
        <v>84</v>
      </c>
      <c r="C56" s="27"/>
      <c r="D56" s="19" t="s">
        <v>61</v>
      </c>
      <c r="E56" s="28">
        <v>2007</v>
      </c>
    </row>
    <row r="58" spans="1:14" ht="15.75">
      <c r="C58" s="18" t="s">
        <v>219</v>
      </c>
    </row>
    <row r="59" spans="1:14">
      <c r="B59" s="7" t="s">
        <v>218</v>
      </c>
      <c r="D59" s="12"/>
      <c r="E59" s="471" t="s">
        <v>62</v>
      </c>
      <c r="F59" s="471" t="s">
        <v>63</v>
      </c>
      <c r="G59" s="471" t="s">
        <v>64</v>
      </c>
      <c r="H59" s="471" t="s">
        <v>65</v>
      </c>
    </row>
    <row r="60" spans="1:14">
      <c r="D60" s="13" t="s">
        <v>61</v>
      </c>
      <c r="E60" s="471"/>
      <c r="F60" s="471"/>
      <c r="G60" s="471"/>
      <c r="H60" s="471"/>
    </row>
    <row r="61" spans="1:14">
      <c r="D61" s="13">
        <f>E56</f>
        <v>2007</v>
      </c>
      <c r="E61" s="74" t="e">
        <f t="array" aca="1" ref="E61:H61" ca="1">[2]!RNAR3SOutput(wvr,Model_Data,Layer_Data,Program_DLRC,B59,Date1,Date2,$E$56&amp;"_"&amp;$F$64)</f>
        <v>#NAME?</v>
      </c>
      <c r="F61" s="74" t="e">
        <f ca="1"/>
        <v>#NAME?</v>
      </c>
      <c r="G61" s="74" t="e">
        <f ca="1"/>
        <v>#NAME?</v>
      </c>
      <c r="H61" s="74" t="e">
        <f ca="1"/>
        <v>#NAME?</v>
      </c>
    </row>
    <row r="63" spans="1:14" ht="13.5" thickBot="1"/>
    <row r="64" spans="1:14" s="8" customFormat="1" ht="18.75" thickBot="1">
      <c r="A64" s="24"/>
      <c r="B64" s="25" t="s">
        <v>221</v>
      </c>
      <c r="C64" s="243"/>
      <c r="D64" s="472" t="s">
        <v>217</v>
      </c>
      <c r="E64" s="473"/>
      <c r="F64" s="242" t="str">
        <f>'R3S'!$K$17</f>
        <v>Grp1</v>
      </c>
      <c r="G64" s="241" t="str">
        <f>"Claims#"&amp;MATCH(F64,'R3S'!$J$20:$J$25,0)</f>
        <v>Claims#1</v>
      </c>
    </row>
    <row r="66" spans="2:8" ht="15.75">
      <c r="C66" s="18" t="s">
        <v>220</v>
      </c>
    </row>
    <row r="67" spans="2:8">
      <c r="B67" s="7" t="s">
        <v>218</v>
      </c>
      <c r="D67" s="12"/>
      <c r="E67" s="471" t="s">
        <v>62</v>
      </c>
      <c r="F67" s="471" t="s">
        <v>63</v>
      </c>
      <c r="G67" s="471" t="s">
        <v>64</v>
      </c>
      <c r="H67" s="471" t="s">
        <v>65</v>
      </c>
    </row>
    <row r="68" spans="2:8">
      <c r="D68" s="13" t="s">
        <v>61</v>
      </c>
      <c r="E68" s="471"/>
      <c r="F68" s="471"/>
      <c r="G68" s="471"/>
      <c r="H68" s="471"/>
    </row>
    <row r="69" spans="2:8">
      <c r="C69">
        <v>1</v>
      </c>
      <c r="D69" s="13">
        <v>2007</v>
      </c>
      <c r="E69" s="74" t="e">
        <f t="array" aca="1" ref="E69:H79" ca="1">[2]!RNAR3SOutput(wvr,Model_Data,Layer_Data,$B$64,B67,Date1,Date2,$G$64)</f>
        <v>#NAME?</v>
      </c>
      <c r="F69" s="74" t="e">
        <f ca="1"/>
        <v>#NAME?</v>
      </c>
      <c r="G69" s="74" t="e">
        <f ca="1"/>
        <v>#NAME?</v>
      </c>
      <c r="H69" s="74" t="e">
        <f ca="1"/>
        <v>#NAME?</v>
      </c>
    </row>
    <row r="70" spans="2:8">
      <c r="C70">
        <v>2</v>
      </c>
      <c r="D70" s="13">
        <v>2008</v>
      </c>
      <c r="E70" s="74" t="e">
        <f ca="1"/>
        <v>#NAME?</v>
      </c>
      <c r="F70" s="74" t="e">
        <f ca="1"/>
        <v>#NAME?</v>
      </c>
      <c r="G70" s="74" t="e">
        <f ca="1"/>
        <v>#NAME?</v>
      </c>
      <c r="H70" s="74" t="e">
        <f ca="1"/>
        <v>#NAME?</v>
      </c>
    </row>
    <row r="71" spans="2:8">
      <c r="C71">
        <v>3</v>
      </c>
      <c r="D71" s="13">
        <v>2009</v>
      </c>
      <c r="E71" s="74" t="e">
        <f ca="1"/>
        <v>#NAME?</v>
      </c>
      <c r="F71" s="74" t="e">
        <f ca="1"/>
        <v>#NAME?</v>
      </c>
      <c r="G71" s="74" t="e">
        <f ca="1"/>
        <v>#NAME?</v>
      </c>
      <c r="H71" s="74" t="e">
        <f ca="1"/>
        <v>#NAME?</v>
      </c>
    </row>
    <row r="72" spans="2:8">
      <c r="C72">
        <v>4</v>
      </c>
      <c r="D72" s="13">
        <v>2010</v>
      </c>
      <c r="E72" s="74" t="e">
        <f ca="1"/>
        <v>#NAME?</v>
      </c>
      <c r="F72" s="74" t="e">
        <f ca="1"/>
        <v>#NAME?</v>
      </c>
      <c r="G72" s="74" t="e">
        <f ca="1"/>
        <v>#NAME?</v>
      </c>
      <c r="H72" s="74" t="e">
        <f ca="1"/>
        <v>#NAME?</v>
      </c>
    </row>
    <row r="73" spans="2:8">
      <c r="C73">
        <v>5</v>
      </c>
      <c r="D73" s="13">
        <v>2011</v>
      </c>
      <c r="E73" s="74" t="e">
        <f ca="1"/>
        <v>#NAME?</v>
      </c>
      <c r="F73" s="74" t="e">
        <f ca="1"/>
        <v>#NAME?</v>
      </c>
      <c r="G73" s="74" t="e">
        <f ca="1"/>
        <v>#NAME?</v>
      </c>
      <c r="H73" s="74" t="e">
        <f ca="1"/>
        <v>#NAME?</v>
      </c>
    </row>
    <row r="74" spans="2:8">
      <c r="C74">
        <v>6</v>
      </c>
      <c r="D74" s="13">
        <v>2012</v>
      </c>
      <c r="E74" s="74" t="e">
        <f ca="1"/>
        <v>#NAME?</v>
      </c>
      <c r="F74" s="74" t="e">
        <f ca="1"/>
        <v>#NAME?</v>
      </c>
      <c r="G74" s="74" t="e">
        <f ca="1"/>
        <v>#NAME?</v>
      </c>
      <c r="H74" s="74" t="e">
        <f ca="1"/>
        <v>#NAME?</v>
      </c>
    </row>
    <row r="75" spans="2:8">
      <c r="C75">
        <v>7</v>
      </c>
      <c r="D75" s="13">
        <v>2013</v>
      </c>
      <c r="E75" s="74" t="e">
        <f ca="1"/>
        <v>#NAME?</v>
      </c>
      <c r="F75" s="74" t="e">
        <f ca="1"/>
        <v>#NAME?</v>
      </c>
      <c r="G75" s="74" t="e">
        <f ca="1"/>
        <v>#NAME?</v>
      </c>
      <c r="H75" s="74" t="e">
        <f ca="1"/>
        <v>#NAME?</v>
      </c>
    </row>
    <row r="76" spans="2:8">
      <c r="C76">
        <v>8</v>
      </c>
      <c r="D76" s="13">
        <v>2014</v>
      </c>
      <c r="E76" s="74" t="e">
        <f ca="1"/>
        <v>#NAME?</v>
      </c>
      <c r="F76" s="74" t="e">
        <f ca="1"/>
        <v>#NAME?</v>
      </c>
      <c r="G76" s="74" t="e">
        <f ca="1"/>
        <v>#NAME?</v>
      </c>
      <c r="H76" s="74" t="e">
        <f ca="1"/>
        <v>#NAME?</v>
      </c>
    </row>
    <row r="77" spans="2:8">
      <c r="C77">
        <v>9</v>
      </c>
      <c r="D77" s="13">
        <v>2015</v>
      </c>
      <c r="E77" s="74" t="e">
        <f ca="1"/>
        <v>#NAME?</v>
      </c>
      <c r="F77" s="74" t="e">
        <f ca="1"/>
        <v>#NAME?</v>
      </c>
      <c r="G77" s="74" t="e">
        <f ca="1"/>
        <v>#NAME?</v>
      </c>
      <c r="H77" s="74" t="e">
        <f ca="1"/>
        <v>#NAME?</v>
      </c>
    </row>
    <row r="78" spans="2:8">
      <c r="C78">
        <v>10</v>
      </c>
      <c r="D78" s="13">
        <v>2016</v>
      </c>
      <c r="E78" s="74" t="e">
        <f ca="1"/>
        <v>#NAME?</v>
      </c>
      <c r="F78" s="74" t="e">
        <f ca="1"/>
        <v>#NAME?</v>
      </c>
      <c r="G78" s="74" t="e">
        <f ca="1"/>
        <v>#NAME?</v>
      </c>
      <c r="H78" s="74" t="e">
        <f ca="1"/>
        <v>#NAME?</v>
      </c>
    </row>
    <row r="79" spans="2:8">
      <c r="C79">
        <v>11</v>
      </c>
      <c r="D79" s="13">
        <v>2017</v>
      </c>
      <c r="E79" s="74" t="e">
        <f ca="1"/>
        <v>#NAME?</v>
      </c>
      <c r="F79" s="74" t="e">
        <f ca="1"/>
        <v>#NAME?</v>
      </c>
      <c r="G79" s="74" t="e">
        <f ca="1"/>
        <v>#NAME?</v>
      </c>
      <c r="H79" s="74" t="e">
        <f ca="1"/>
        <v>#NAME?</v>
      </c>
    </row>
  </sheetData>
  <mergeCells count="9">
    <mergeCell ref="E59:E60"/>
    <mergeCell ref="F59:F60"/>
    <mergeCell ref="G59:G60"/>
    <mergeCell ref="H59:H60"/>
    <mergeCell ref="E67:E68"/>
    <mergeCell ref="F67:F68"/>
    <mergeCell ref="G67:G68"/>
    <mergeCell ref="H67:H68"/>
    <mergeCell ref="D64:E64"/>
  </mergeCells>
  <dataValidations count="3">
    <dataValidation type="list" allowBlank="1" showInputMessage="1" showErrorMessage="1" sqref="E3" xr:uid="{19A34AFE-9108-49BF-8802-383F0987C3A0}">
      <formula1>"1,2,3,4,5,6,7,8,9,10"</formula1>
    </dataValidation>
    <dataValidation type="list" allowBlank="1" showInputMessage="1" showErrorMessage="1" sqref="G3" xr:uid="{C4DD537C-B398-4C4B-9F10-324034A08CDF}">
      <formula1>"0,1,2,3,4,5,6,7,8,9"</formula1>
    </dataValidation>
    <dataValidation type="list" allowBlank="1" showInputMessage="1" showErrorMessage="1" sqref="E56" xr:uid="{B87D1E5D-9A43-4773-88F4-EE13667820E2}">
      <formula1>$D$69:$D$79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9FD0D4-AA25-44CE-9D08-A1BD2768C1DA}">
          <x14:formula1>
            <xm:f>'R3S'!$J$20:$J$25</xm:f>
          </x14:formula1>
          <xm:sqref>F64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DB9C-F232-43A4-AA06-79374952CC9C}">
  <sheetPr codeName="Sheet11">
    <tabColor theme="4"/>
  </sheetPr>
  <dimension ref="A1:AI661"/>
  <sheetViews>
    <sheetView showGridLines="0" tabSelected="1" zoomScale="90" zoomScaleNormal="90" workbookViewId="0">
      <pane ySplit="1" topLeftCell="A393" activePane="bottomLeft" state="frozen"/>
      <selection sqref="A1:A1048576"/>
      <selection pane="bottomLeft" activeCell="E451" sqref="E451"/>
    </sheetView>
  </sheetViews>
  <sheetFormatPr defaultColWidth="13.85546875" defaultRowHeight="12.75" outlineLevelRow="1" outlineLevelCol="1"/>
  <cols>
    <col min="1" max="1" width="5.7109375" style="24" customWidth="1"/>
    <col min="2" max="2" width="33.5703125" style="8" customWidth="1" outlineLevel="1"/>
    <col min="3" max="3" width="4.140625" customWidth="1"/>
    <col min="4" max="4" width="20.7109375" customWidth="1"/>
    <col min="5" max="14" width="13.5703125" customWidth="1"/>
    <col min="15" max="15" width="10.28515625" customWidth="1"/>
    <col min="16" max="22" width="11.42578125" customWidth="1"/>
    <col min="23" max="23" width="15.28515625" customWidth="1"/>
    <col min="24" max="30" width="13.85546875" customWidth="1"/>
  </cols>
  <sheetData>
    <row r="1" spans="1:15" s="20" customFormat="1" ht="23.25">
      <c r="A1" s="26" t="s">
        <v>2</v>
      </c>
      <c r="B1" s="23"/>
    </row>
    <row r="3" spans="1:15" s="8" customFormat="1" ht="18">
      <c r="A3" s="24"/>
      <c r="B3" s="25" t="s">
        <v>4</v>
      </c>
      <c r="C3" s="25"/>
      <c r="D3" s="25" t="s">
        <v>454</v>
      </c>
      <c r="E3" s="25"/>
      <c r="F3" s="25"/>
      <c r="G3" s="25"/>
      <c r="H3" s="25"/>
      <c r="I3" s="25"/>
      <c r="J3" s="25"/>
    </row>
    <row r="5" spans="1:15">
      <c r="B5" s="447" t="s">
        <v>309</v>
      </c>
    </row>
    <row r="6" spans="1:15" ht="15.75">
      <c r="C6" s="18" t="s">
        <v>291</v>
      </c>
    </row>
    <row r="7" spans="1:15" ht="13.5" hidden="1" outlineLevel="1">
      <c r="B7" s="73" t="s">
        <v>117</v>
      </c>
      <c r="C7" s="42"/>
      <c r="D7" s="12"/>
      <c r="E7" s="13" t="s">
        <v>15</v>
      </c>
      <c r="F7" s="13"/>
      <c r="G7" s="13"/>
      <c r="H7" s="13"/>
      <c r="I7" s="13"/>
      <c r="J7" s="13"/>
      <c r="K7" s="13"/>
      <c r="L7" s="13"/>
      <c r="M7" s="13"/>
      <c r="N7" s="13"/>
      <c r="O7" s="42"/>
    </row>
    <row r="8" spans="1:15" ht="13.5" hidden="1" outlineLevel="1">
      <c r="B8" s="73"/>
      <c r="C8" s="42"/>
      <c r="D8" s="13" t="s">
        <v>16</v>
      </c>
      <c r="E8" s="13">
        <v>0</v>
      </c>
      <c r="F8" s="13">
        <v>1</v>
      </c>
      <c r="G8" s="13">
        <v>2</v>
      </c>
      <c r="H8" s="13">
        <v>3</v>
      </c>
      <c r="I8" s="13">
        <v>4</v>
      </c>
      <c r="J8" s="13">
        <v>5</v>
      </c>
      <c r="K8" s="13">
        <v>6</v>
      </c>
      <c r="L8" s="13">
        <v>7</v>
      </c>
      <c r="M8" s="13">
        <v>8</v>
      </c>
      <c r="N8" s="13">
        <v>9</v>
      </c>
      <c r="O8" s="42"/>
    </row>
    <row r="9" spans="1:15" ht="13.5" hidden="1" outlineLevel="1">
      <c r="B9" s="73"/>
      <c r="C9" s="42"/>
      <c r="D9" s="13">
        <v>2009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2">
        <v>0</v>
      </c>
      <c r="O9" s="42"/>
    </row>
    <row r="10" spans="1:15" ht="13.5" hidden="1" outlineLevel="1">
      <c r="B10" s="73"/>
      <c r="C10" s="42"/>
      <c r="D10" s="13">
        <v>2010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2">
        <v>0</v>
      </c>
      <c r="N10" s="21">
        <v>0</v>
      </c>
      <c r="O10" s="42"/>
    </row>
    <row r="11" spans="1:15" ht="13.5" hidden="1" outlineLevel="1">
      <c r="B11" s="73"/>
      <c r="C11" s="42"/>
      <c r="D11" s="13">
        <v>2011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K11" s="21">
        <v>1</v>
      </c>
      <c r="L11" s="22">
        <v>0</v>
      </c>
      <c r="M11" s="21">
        <v>0</v>
      </c>
      <c r="N11" s="21">
        <v>0</v>
      </c>
      <c r="O11" s="42"/>
    </row>
    <row r="12" spans="1:15" ht="13.5" hidden="1" outlineLevel="1">
      <c r="B12" s="73"/>
      <c r="C12" s="42"/>
      <c r="D12" s="13">
        <v>2012</v>
      </c>
      <c r="E12" s="21">
        <v>1</v>
      </c>
      <c r="F12" s="21">
        <v>1</v>
      </c>
      <c r="G12" s="21">
        <v>1</v>
      </c>
      <c r="H12" s="21">
        <v>1</v>
      </c>
      <c r="I12" s="21">
        <v>1</v>
      </c>
      <c r="J12" s="21">
        <v>1</v>
      </c>
      <c r="K12" s="22">
        <v>0</v>
      </c>
      <c r="L12" s="21">
        <v>0</v>
      </c>
      <c r="M12" s="21">
        <v>0</v>
      </c>
      <c r="N12" s="21">
        <v>0</v>
      </c>
      <c r="O12" s="42"/>
    </row>
    <row r="13" spans="1:15" ht="13.5" hidden="1" outlineLevel="1">
      <c r="B13" s="73"/>
      <c r="C13" s="42"/>
      <c r="D13" s="13">
        <v>2013</v>
      </c>
      <c r="E13" s="21">
        <v>1</v>
      </c>
      <c r="F13" s="21">
        <v>1</v>
      </c>
      <c r="G13" s="21">
        <v>1</v>
      </c>
      <c r="H13" s="21">
        <v>1</v>
      </c>
      <c r="I13" s="21">
        <v>1</v>
      </c>
      <c r="J13" s="22">
        <v>0</v>
      </c>
      <c r="K13" s="21">
        <v>0</v>
      </c>
      <c r="L13" s="21">
        <v>0</v>
      </c>
      <c r="M13" s="21">
        <v>0</v>
      </c>
      <c r="N13" s="21">
        <v>0</v>
      </c>
      <c r="O13" s="42"/>
    </row>
    <row r="14" spans="1:15" ht="13.5" hidden="1" outlineLevel="1">
      <c r="B14" s="73"/>
      <c r="C14" s="42"/>
      <c r="D14" s="13">
        <v>2014</v>
      </c>
      <c r="E14" s="21">
        <v>1</v>
      </c>
      <c r="F14" s="21">
        <v>1</v>
      </c>
      <c r="G14" s="21">
        <v>1</v>
      </c>
      <c r="H14" s="21">
        <v>1</v>
      </c>
      <c r="I14" s="22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42"/>
    </row>
    <row r="15" spans="1:15" ht="13.5" hidden="1" outlineLevel="1">
      <c r="B15" s="73"/>
      <c r="C15" s="42"/>
      <c r="D15" s="13">
        <v>2015</v>
      </c>
      <c r="E15" s="21">
        <v>1</v>
      </c>
      <c r="F15" s="21">
        <v>1</v>
      </c>
      <c r="G15" s="21">
        <v>1</v>
      </c>
      <c r="H15" s="22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42"/>
    </row>
    <row r="16" spans="1:15" ht="13.5" hidden="1" outlineLevel="1">
      <c r="B16" s="73"/>
      <c r="C16" s="42"/>
      <c r="D16" s="13">
        <v>2016</v>
      </c>
      <c r="E16" s="21">
        <v>1</v>
      </c>
      <c r="F16" s="21">
        <v>1</v>
      </c>
      <c r="G16" s="22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42"/>
    </row>
    <row r="17" spans="2:22" ht="13.5" hidden="1" outlineLevel="1">
      <c r="B17" s="73"/>
      <c r="C17" s="42"/>
      <c r="D17" s="13">
        <v>2017</v>
      </c>
      <c r="E17" s="21">
        <v>1</v>
      </c>
      <c r="F17" s="22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42"/>
    </row>
    <row r="18" spans="2:22" ht="13.5" hidden="1" outlineLevel="1">
      <c r="B18" s="73"/>
      <c r="C18" s="42"/>
      <c r="D18" s="13">
        <v>2018</v>
      </c>
      <c r="E18" s="22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42"/>
    </row>
    <row r="19" spans="2:22" ht="13.5" hidden="1" outlineLevel="1">
      <c r="B19" s="73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</row>
    <row r="20" spans="2:22" ht="13.5" hidden="1" outlineLevel="1">
      <c r="B20" s="73" t="s">
        <v>118</v>
      </c>
      <c r="C20" s="42"/>
      <c r="D20" s="12"/>
      <c r="E20" s="13" t="s">
        <v>15</v>
      </c>
      <c r="F20" s="13"/>
      <c r="G20" s="13"/>
      <c r="H20" s="13"/>
      <c r="I20" s="13"/>
      <c r="J20" s="13"/>
      <c r="K20" s="13"/>
      <c r="L20" s="13"/>
      <c r="M20" s="13"/>
      <c r="N20" s="13"/>
      <c r="O20" s="42"/>
      <c r="V20" s="3"/>
    </row>
    <row r="21" spans="2:22" ht="13.5" hidden="1" outlineLevel="1">
      <c r="B21" s="73"/>
      <c r="C21" s="42"/>
      <c r="D21" s="13" t="s">
        <v>16</v>
      </c>
      <c r="E21" s="13">
        <v>0</v>
      </c>
      <c r="F21" s="13">
        <v>1</v>
      </c>
      <c r="G21" s="13">
        <v>2</v>
      </c>
      <c r="H21" s="13">
        <v>3</v>
      </c>
      <c r="I21" s="13">
        <v>4</v>
      </c>
      <c r="J21" s="13">
        <v>5</v>
      </c>
      <c r="K21" s="13">
        <v>6</v>
      </c>
      <c r="L21" s="13">
        <v>7</v>
      </c>
      <c r="M21" s="13">
        <v>8</v>
      </c>
      <c r="N21" s="13">
        <v>9</v>
      </c>
      <c r="O21" s="42"/>
      <c r="V21" s="4"/>
    </row>
    <row r="22" spans="2:22" ht="13.5" hidden="1" outlineLevel="1">
      <c r="B22" s="73"/>
      <c r="C22" s="42"/>
      <c r="D22" s="13">
        <v>2009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2">
        <v>1</v>
      </c>
      <c r="O22" s="42"/>
      <c r="V22" s="3"/>
    </row>
    <row r="23" spans="2:22" ht="13.5" hidden="1" outlineLevel="1">
      <c r="B23" s="73"/>
      <c r="C23" s="42"/>
      <c r="D23" s="13">
        <v>2010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2">
        <v>1</v>
      </c>
      <c r="N23" s="21">
        <v>0</v>
      </c>
      <c r="O23" s="42"/>
      <c r="V23" s="3"/>
    </row>
    <row r="24" spans="2:22" ht="13.5" hidden="1" outlineLevel="1">
      <c r="B24" s="73"/>
      <c r="C24" s="42"/>
      <c r="D24" s="13">
        <v>2011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2">
        <v>1</v>
      </c>
      <c r="M24" s="21">
        <v>0</v>
      </c>
      <c r="N24" s="21">
        <v>0</v>
      </c>
      <c r="O24" s="42"/>
      <c r="V24" s="3"/>
    </row>
    <row r="25" spans="2:22" ht="13.5" hidden="1" outlineLevel="1">
      <c r="B25" s="73"/>
      <c r="C25" s="42"/>
      <c r="D25" s="13">
        <v>2012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2">
        <v>1</v>
      </c>
      <c r="L25" s="21">
        <v>0</v>
      </c>
      <c r="M25" s="21">
        <v>0</v>
      </c>
      <c r="N25" s="21">
        <v>0</v>
      </c>
      <c r="O25" s="42"/>
      <c r="V25" s="3"/>
    </row>
    <row r="26" spans="2:22" ht="13.5" hidden="1" outlineLevel="1">
      <c r="B26" s="73"/>
      <c r="C26" s="42"/>
      <c r="D26" s="13">
        <v>2013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2">
        <v>1</v>
      </c>
      <c r="K26" s="21">
        <v>0</v>
      </c>
      <c r="L26" s="21">
        <v>0</v>
      </c>
      <c r="M26" s="21">
        <v>0</v>
      </c>
      <c r="N26" s="21">
        <v>0</v>
      </c>
      <c r="O26" s="42"/>
      <c r="V26" s="3"/>
    </row>
    <row r="27" spans="2:22" ht="13.5" hidden="1" outlineLevel="1">
      <c r="B27" s="73"/>
      <c r="C27" s="42"/>
      <c r="D27" s="13">
        <v>2014</v>
      </c>
      <c r="E27" s="21">
        <v>0</v>
      </c>
      <c r="F27" s="21">
        <v>0</v>
      </c>
      <c r="G27" s="21">
        <v>0</v>
      </c>
      <c r="H27" s="21">
        <v>0</v>
      </c>
      <c r="I27" s="22">
        <v>1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42"/>
      <c r="V27" s="3"/>
    </row>
    <row r="28" spans="2:22" ht="13.5" hidden="1" outlineLevel="1">
      <c r="B28" s="73"/>
      <c r="C28" s="42"/>
      <c r="D28" s="13">
        <v>2015</v>
      </c>
      <c r="E28" s="21">
        <v>0</v>
      </c>
      <c r="F28" s="21">
        <v>0</v>
      </c>
      <c r="G28" s="21">
        <v>0</v>
      </c>
      <c r="H28" s="22">
        <v>1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42"/>
      <c r="V28" s="3"/>
    </row>
    <row r="29" spans="2:22" ht="13.5" hidden="1" outlineLevel="1">
      <c r="B29" s="46"/>
      <c r="C29" s="42"/>
      <c r="D29" s="13">
        <v>2016</v>
      </c>
      <c r="E29" s="21">
        <v>0</v>
      </c>
      <c r="F29" s="21">
        <v>0</v>
      </c>
      <c r="G29" s="22">
        <v>1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42"/>
      <c r="V29" s="3"/>
    </row>
    <row r="30" spans="2:22" ht="13.5" hidden="1" outlineLevel="1">
      <c r="B30" s="46"/>
      <c r="C30" s="42"/>
      <c r="D30" s="13">
        <v>2017</v>
      </c>
      <c r="E30" s="21">
        <v>0</v>
      </c>
      <c r="F30" s="22">
        <v>1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42"/>
      <c r="V30" s="3"/>
    </row>
    <row r="31" spans="2:22" ht="13.5" hidden="1" outlineLevel="1">
      <c r="B31" s="46"/>
      <c r="C31" s="42"/>
      <c r="D31" s="13">
        <v>2018</v>
      </c>
      <c r="E31" s="22">
        <v>1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42"/>
      <c r="V31" s="3"/>
    </row>
    <row r="32" spans="2:22" ht="13.5" collapsed="1">
      <c r="B32" s="46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V32" s="3"/>
    </row>
    <row r="33" spans="2:34" ht="15.75">
      <c r="C33" s="18" t="s">
        <v>206</v>
      </c>
      <c r="V33" s="3"/>
      <c r="W33" s="3"/>
    </row>
    <row r="34" spans="2:34" hidden="1" outlineLevel="1">
      <c r="B34" s="7" t="s">
        <v>191</v>
      </c>
      <c r="D34" s="12"/>
      <c r="E34" s="13" t="s">
        <v>15</v>
      </c>
      <c r="F34" s="13"/>
      <c r="G34" s="13"/>
      <c r="H34" s="13"/>
      <c r="I34" s="13"/>
      <c r="J34" s="13"/>
      <c r="K34" s="13"/>
      <c r="L34" s="13"/>
      <c r="M34" s="13"/>
      <c r="N34" s="13"/>
      <c r="V34" s="3"/>
      <c r="W34" s="3"/>
      <c r="X34" s="3"/>
      <c r="Y34" s="5" t="s">
        <v>15</v>
      </c>
      <c r="Z34" s="5"/>
      <c r="AA34" s="5"/>
      <c r="AB34" s="5"/>
      <c r="AC34" s="5"/>
      <c r="AD34" s="5"/>
      <c r="AE34" s="5"/>
      <c r="AF34" s="5"/>
      <c r="AG34" s="5"/>
      <c r="AH34" s="5"/>
    </row>
    <row r="35" spans="2:34" hidden="1" outlineLevel="1">
      <c r="D35" s="13" t="s">
        <v>16</v>
      </c>
      <c r="E35" s="13">
        <v>0</v>
      </c>
      <c r="F35" s="13">
        <v>1</v>
      </c>
      <c r="G35" s="13">
        <v>2</v>
      </c>
      <c r="H35" s="13">
        <v>3</v>
      </c>
      <c r="I35" s="13">
        <v>4</v>
      </c>
      <c r="J35" s="13">
        <v>5</v>
      </c>
      <c r="K35" s="13">
        <v>6</v>
      </c>
      <c r="L35" s="13">
        <v>7</v>
      </c>
      <c r="M35" s="13">
        <v>8</v>
      </c>
      <c r="N35" s="13">
        <v>9</v>
      </c>
      <c r="V35" s="3"/>
      <c r="W35" s="3"/>
      <c r="X35" s="5" t="s">
        <v>16</v>
      </c>
      <c r="Y35" s="5">
        <v>0</v>
      </c>
      <c r="Z35" s="5">
        <v>1</v>
      </c>
      <c r="AA35" s="5">
        <v>2</v>
      </c>
      <c r="AB35" s="5">
        <v>3</v>
      </c>
      <c r="AC35" s="5">
        <v>4</v>
      </c>
      <c r="AD35" s="5">
        <v>5</v>
      </c>
      <c r="AE35" s="5">
        <v>6</v>
      </c>
      <c r="AF35" s="5">
        <v>7</v>
      </c>
      <c r="AG35" s="5">
        <v>8</v>
      </c>
      <c r="AH35" s="5">
        <v>9</v>
      </c>
    </row>
    <row r="36" spans="2:34" hidden="1" outlineLevel="1">
      <c r="D36" s="13">
        <v>2009</v>
      </c>
      <c r="E36" s="14">
        <v>910</v>
      </c>
      <c r="F36" s="14">
        <v>919</v>
      </c>
      <c r="G36" s="14">
        <v>373</v>
      </c>
      <c r="H36" s="14">
        <v>431</v>
      </c>
      <c r="I36" s="14">
        <v>176</v>
      </c>
      <c r="J36" s="14">
        <v>48</v>
      </c>
      <c r="K36" s="14">
        <v>11</v>
      </c>
      <c r="L36" s="14">
        <v>131</v>
      </c>
      <c r="M36" s="14">
        <v>7</v>
      </c>
      <c r="N36" s="15">
        <v>4</v>
      </c>
      <c r="V36" s="3"/>
      <c r="W36" s="3"/>
      <c r="X36" s="5">
        <v>2009</v>
      </c>
      <c r="Y36" s="114">
        <v>910</v>
      </c>
      <c r="Z36" s="114">
        <v>919</v>
      </c>
      <c r="AA36" s="114">
        <v>373</v>
      </c>
      <c r="AB36" s="114">
        <v>431</v>
      </c>
      <c r="AC36" s="114">
        <v>176</v>
      </c>
      <c r="AD36" s="114">
        <v>48</v>
      </c>
      <c r="AE36" s="114">
        <v>11</v>
      </c>
      <c r="AF36" s="114">
        <v>131</v>
      </c>
      <c r="AG36" s="114">
        <v>7</v>
      </c>
      <c r="AH36" s="115">
        <v>4</v>
      </c>
    </row>
    <row r="37" spans="2:34" hidden="1" outlineLevel="1">
      <c r="D37" s="13">
        <v>2010</v>
      </c>
      <c r="E37" s="14">
        <v>676</v>
      </c>
      <c r="F37" s="14">
        <v>944</v>
      </c>
      <c r="G37" s="14">
        <v>476</v>
      </c>
      <c r="H37" s="14">
        <v>98</v>
      </c>
      <c r="I37" s="14">
        <v>174</v>
      </c>
      <c r="J37" s="14">
        <v>12</v>
      </c>
      <c r="K37" s="14">
        <v>33</v>
      </c>
      <c r="L37" s="14">
        <v>73</v>
      </c>
      <c r="M37" s="15">
        <v>6</v>
      </c>
      <c r="N37" s="14">
        <v>0</v>
      </c>
      <c r="V37" s="3"/>
      <c r="W37" s="3"/>
      <c r="X37" s="5">
        <v>2010</v>
      </c>
      <c r="Y37" s="114">
        <v>676</v>
      </c>
      <c r="Z37" s="114">
        <v>944</v>
      </c>
      <c r="AA37" s="114">
        <v>476</v>
      </c>
      <c r="AB37" s="114">
        <v>98</v>
      </c>
      <c r="AC37" s="114">
        <v>174</v>
      </c>
      <c r="AD37" s="114">
        <v>12</v>
      </c>
      <c r="AE37" s="114">
        <v>33</v>
      </c>
      <c r="AF37" s="114">
        <v>73</v>
      </c>
      <c r="AG37" s="115">
        <v>6</v>
      </c>
      <c r="AH37" s="116" t="e">
        <v>#N/A</v>
      </c>
    </row>
    <row r="38" spans="2:34" hidden="1" outlineLevel="1">
      <c r="D38" s="13">
        <v>2011</v>
      </c>
      <c r="E38" s="14">
        <v>717</v>
      </c>
      <c r="F38" s="14">
        <v>1095</v>
      </c>
      <c r="G38" s="14">
        <v>538</v>
      </c>
      <c r="H38" s="14">
        <v>369</v>
      </c>
      <c r="I38" s="14">
        <v>70</v>
      </c>
      <c r="J38" s="14">
        <v>226</v>
      </c>
      <c r="K38" s="14">
        <v>61</v>
      </c>
      <c r="L38" s="15">
        <v>51</v>
      </c>
      <c r="M38" s="14">
        <v>0</v>
      </c>
      <c r="N38" s="14">
        <v>0</v>
      </c>
      <c r="V38" s="3"/>
      <c r="W38" s="3"/>
      <c r="X38" s="5">
        <v>2011</v>
      </c>
      <c r="Y38" s="114">
        <v>717</v>
      </c>
      <c r="Z38" s="114">
        <v>1095</v>
      </c>
      <c r="AA38" s="114">
        <v>538</v>
      </c>
      <c r="AB38" s="114">
        <v>369</v>
      </c>
      <c r="AC38" s="114">
        <v>70</v>
      </c>
      <c r="AD38" s="114">
        <v>226</v>
      </c>
      <c r="AE38" s="114">
        <v>61</v>
      </c>
      <c r="AF38" s="115">
        <v>51</v>
      </c>
      <c r="AG38" s="116" t="e">
        <v>#N/A</v>
      </c>
      <c r="AH38" s="116" t="e">
        <v>#N/A</v>
      </c>
    </row>
    <row r="39" spans="2:34" hidden="1" outlineLevel="1">
      <c r="D39" s="13">
        <v>2012</v>
      </c>
      <c r="E39" s="14">
        <v>517</v>
      </c>
      <c r="F39" s="14">
        <v>1298</v>
      </c>
      <c r="G39" s="14">
        <v>291</v>
      </c>
      <c r="H39" s="14">
        <v>556</v>
      </c>
      <c r="I39" s="14">
        <v>88</v>
      </c>
      <c r="J39" s="14">
        <v>56</v>
      </c>
      <c r="K39" s="15">
        <v>4</v>
      </c>
      <c r="L39" s="14">
        <v>0</v>
      </c>
      <c r="M39" s="14">
        <v>0</v>
      </c>
      <c r="N39" s="14">
        <v>0</v>
      </c>
      <c r="V39" s="3"/>
      <c r="W39" s="3"/>
      <c r="X39" s="5">
        <v>2012</v>
      </c>
      <c r="Y39" s="114">
        <v>517</v>
      </c>
      <c r="Z39" s="114">
        <v>1298</v>
      </c>
      <c r="AA39" s="114">
        <v>291</v>
      </c>
      <c r="AB39" s="114">
        <v>556</v>
      </c>
      <c r="AC39" s="114">
        <v>88</v>
      </c>
      <c r="AD39" s="114">
        <v>56</v>
      </c>
      <c r="AE39" s="115">
        <v>4</v>
      </c>
      <c r="AF39" s="116" t="e">
        <v>#N/A</v>
      </c>
      <c r="AG39" s="116" t="e">
        <v>#N/A</v>
      </c>
      <c r="AH39" s="116" t="e">
        <v>#N/A</v>
      </c>
    </row>
    <row r="40" spans="2:34" hidden="1" outlineLevel="1">
      <c r="D40" s="13">
        <v>2013</v>
      </c>
      <c r="E40" s="14">
        <v>994</v>
      </c>
      <c r="F40" s="14">
        <v>1612</v>
      </c>
      <c r="G40" s="14">
        <v>489</v>
      </c>
      <c r="H40" s="14">
        <v>241</v>
      </c>
      <c r="I40" s="14">
        <v>134</v>
      </c>
      <c r="J40" s="15">
        <v>166</v>
      </c>
      <c r="K40" s="14">
        <v>0</v>
      </c>
      <c r="L40" s="14">
        <v>0</v>
      </c>
      <c r="M40" s="14">
        <v>0</v>
      </c>
      <c r="N40" s="14">
        <v>0</v>
      </c>
      <c r="V40" s="3"/>
      <c r="W40" s="3"/>
      <c r="X40" s="5">
        <v>2013</v>
      </c>
      <c r="Y40" s="114">
        <v>994</v>
      </c>
      <c r="Z40" s="114">
        <v>1612</v>
      </c>
      <c r="AA40" s="114">
        <v>489</v>
      </c>
      <c r="AB40" s="114">
        <v>241</v>
      </c>
      <c r="AC40" s="114">
        <v>134</v>
      </c>
      <c r="AD40" s="115">
        <v>166</v>
      </c>
      <c r="AE40" s="116" t="e">
        <v>#N/A</v>
      </c>
      <c r="AF40" s="116" t="e">
        <v>#N/A</v>
      </c>
      <c r="AG40" s="116" t="e">
        <v>#N/A</v>
      </c>
      <c r="AH40" s="116" t="e">
        <v>#N/A</v>
      </c>
    </row>
    <row r="41" spans="2:34" hidden="1" outlineLevel="1">
      <c r="D41" s="13">
        <v>2014</v>
      </c>
      <c r="E41" s="14">
        <v>836</v>
      </c>
      <c r="F41" s="14">
        <v>1194</v>
      </c>
      <c r="G41" s="14">
        <v>525</v>
      </c>
      <c r="H41" s="14">
        <v>202</v>
      </c>
      <c r="I41" s="15">
        <v>398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V41" s="3"/>
      <c r="W41" s="3"/>
      <c r="X41" s="5">
        <v>2014</v>
      </c>
      <c r="Y41" s="114">
        <v>836</v>
      </c>
      <c r="Z41" s="114">
        <v>1194</v>
      </c>
      <c r="AA41" s="114">
        <v>525</v>
      </c>
      <c r="AB41" s="114">
        <v>202</v>
      </c>
      <c r="AC41" s="115">
        <v>398</v>
      </c>
      <c r="AD41" s="116" t="e">
        <v>#N/A</v>
      </c>
      <c r="AE41" s="116" t="e">
        <v>#N/A</v>
      </c>
      <c r="AF41" s="116" t="e">
        <v>#N/A</v>
      </c>
      <c r="AG41" s="116" t="e">
        <v>#N/A</v>
      </c>
      <c r="AH41" s="116" t="e">
        <v>#N/A</v>
      </c>
    </row>
    <row r="42" spans="2:34" hidden="1" outlineLevel="1">
      <c r="D42" s="13">
        <v>2015</v>
      </c>
      <c r="E42" s="14">
        <v>664</v>
      </c>
      <c r="F42" s="14">
        <v>773</v>
      </c>
      <c r="G42" s="14">
        <v>558</v>
      </c>
      <c r="H42" s="15">
        <v>114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V42" s="3"/>
      <c r="W42" s="3"/>
      <c r="X42" s="5">
        <v>2015</v>
      </c>
      <c r="Y42" s="114">
        <v>664</v>
      </c>
      <c r="Z42" s="114">
        <v>773</v>
      </c>
      <c r="AA42" s="114">
        <v>558</v>
      </c>
      <c r="AB42" s="115">
        <v>114</v>
      </c>
      <c r="AC42" s="116" t="e">
        <v>#N/A</v>
      </c>
      <c r="AD42" s="116" t="e">
        <v>#N/A</v>
      </c>
      <c r="AE42" s="116" t="e">
        <v>#N/A</v>
      </c>
      <c r="AF42" s="116" t="e">
        <v>#N/A</v>
      </c>
      <c r="AG42" s="116" t="e">
        <v>#N/A</v>
      </c>
      <c r="AH42" s="116" t="e">
        <v>#N/A</v>
      </c>
    </row>
    <row r="43" spans="2:34" hidden="1" outlineLevel="1">
      <c r="D43" s="13">
        <v>2016</v>
      </c>
      <c r="E43" s="14">
        <v>185</v>
      </c>
      <c r="F43" s="14">
        <v>900</v>
      </c>
      <c r="G43" s="15">
        <v>375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V43" s="3"/>
      <c r="W43" s="3"/>
      <c r="X43" s="5">
        <v>2016</v>
      </c>
      <c r="Y43" s="114">
        <v>185</v>
      </c>
      <c r="Z43" s="114">
        <v>900</v>
      </c>
      <c r="AA43" s="115">
        <v>375</v>
      </c>
      <c r="AB43" s="116" t="e">
        <v>#N/A</v>
      </c>
      <c r="AC43" s="116" t="e">
        <v>#N/A</v>
      </c>
      <c r="AD43" s="116" t="e">
        <v>#N/A</v>
      </c>
      <c r="AE43" s="116" t="e">
        <v>#N/A</v>
      </c>
      <c r="AF43" s="116" t="e">
        <v>#N/A</v>
      </c>
      <c r="AG43" s="116" t="e">
        <v>#N/A</v>
      </c>
      <c r="AH43" s="116" t="e">
        <v>#N/A</v>
      </c>
    </row>
    <row r="44" spans="2:34" hidden="1" outlineLevel="1">
      <c r="D44" s="13">
        <v>2017</v>
      </c>
      <c r="E44" s="14">
        <v>351</v>
      </c>
      <c r="F44" s="15">
        <v>652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V44" s="3"/>
      <c r="W44" s="3"/>
      <c r="X44" s="5">
        <v>2017</v>
      </c>
      <c r="Y44" s="114">
        <v>351</v>
      </c>
      <c r="Z44" s="115">
        <v>652</v>
      </c>
      <c r="AA44" s="116" t="e">
        <v>#N/A</v>
      </c>
      <c r="AB44" s="116" t="e">
        <v>#N/A</v>
      </c>
      <c r="AC44" s="116" t="e">
        <v>#N/A</v>
      </c>
      <c r="AD44" s="116" t="e">
        <v>#N/A</v>
      </c>
      <c r="AE44" s="116" t="e">
        <v>#N/A</v>
      </c>
      <c r="AF44" s="116" t="e">
        <v>#N/A</v>
      </c>
      <c r="AG44" s="116" t="e">
        <v>#N/A</v>
      </c>
      <c r="AH44" s="116" t="e">
        <v>#N/A</v>
      </c>
    </row>
    <row r="45" spans="2:34" hidden="1" outlineLevel="1">
      <c r="D45" s="13">
        <v>2018</v>
      </c>
      <c r="E45" s="15">
        <v>279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V45" s="3"/>
      <c r="W45" s="3"/>
      <c r="X45" s="5">
        <v>2018</v>
      </c>
      <c r="Y45" s="115">
        <v>279</v>
      </c>
      <c r="Z45" s="116" t="e">
        <v>#N/A</v>
      </c>
      <c r="AA45" s="116" t="e">
        <v>#N/A</v>
      </c>
      <c r="AB45" s="116" t="e">
        <v>#N/A</v>
      </c>
      <c r="AC45" s="116" t="e">
        <v>#N/A</v>
      </c>
      <c r="AD45" s="116" t="e">
        <v>#N/A</v>
      </c>
      <c r="AE45" s="116" t="e">
        <v>#N/A</v>
      </c>
      <c r="AF45" s="116" t="e">
        <v>#N/A</v>
      </c>
      <c r="AG45" s="116" t="e">
        <v>#N/A</v>
      </c>
      <c r="AH45" s="116" t="e">
        <v>#N/A</v>
      </c>
    </row>
    <row r="46" spans="2:34" collapsed="1">
      <c r="V46" s="3"/>
      <c r="W46" s="3"/>
    </row>
    <row r="47" spans="2:34" ht="15.75">
      <c r="C47" s="18" t="s">
        <v>433</v>
      </c>
      <c r="V47" s="3"/>
      <c r="W47" s="3"/>
    </row>
    <row r="48" spans="2:34" hidden="1" outlineLevel="1">
      <c r="B48" s="7" t="s">
        <v>205</v>
      </c>
      <c r="D48" s="12"/>
      <c r="E48" s="13" t="s">
        <v>15</v>
      </c>
      <c r="F48" s="13"/>
      <c r="G48" s="13"/>
      <c r="H48" s="13"/>
      <c r="I48" s="13"/>
      <c r="J48" s="13"/>
      <c r="K48" s="13"/>
      <c r="L48" s="13"/>
      <c r="M48" s="13"/>
      <c r="N48" s="13"/>
      <c r="V48" s="3"/>
      <c r="W48" s="3"/>
      <c r="X48" s="3"/>
      <c r="Y48" s="5" t="s">
        <v>15</v>
      </c>
      <c r="Z48" s="5"/>
      <c r="AA48" s="5"/>
      <c r="AB48" s="5"/>
      <c r="AC48" s="5"/>
      <c r="AD48" s="5"/>
      <c r="AE48" s="5"/>
      <c r="AF48" s="5"/>
      <c r="AG48" s="5"/>
      <c r="AH48" s="5"/>
    </row>
    <row r="49" spans="2:34" hidden="1" outlineLevel="1">
      <c r="D49" s="13" t="s">
        <v>16</v>
      </c>
      <c r="E49" s="13">
        <v>0</v>
      </c>
      <c r="F49" s="13">
        <v>1</v>
      </c>
      <c r="G49" s="13">
        <v>2</v>
      </c>
      <c r="H49" s="13">
        <v>3</v>
      </c>
      <c r="I49" s="13">
        <v>4</v>
      </c>
      <c r="J49" s="13">
        <v>5</v>
      </c>
      <c r="K49" s="13">
        <v>6</v>
      </c>
      <c r="L49" s="13">
        <v>7</v>
      </c>
      <c r="M49" s="13">
        <v>8</v>
      </c>
      <c r="N49" s="13">
        <v>9</v>
      </c>
      <c r="V49" s="3"/>
      <c r="W49" s="3"/>
      <c r="X49" s="5" t="s">
        <v>16</v>
      </c>
      <c r="Y49" s="5">
        <v>0</v>
      </c>
      <c r="Z49" s="5">
        <v>1</v>
      </c>
      <c r="AA49" s="5">
        <v>2</v>
      </c>
      <c r="AB49" s="5">
        <v>3</v>
      </c>
      <c r="AC49" s="5">
        <v>4</v>
      </c>
      <c r="AD49" s="5">
        <v>5</v>
      </c>
      <c r="AE49" s="5">
        <v>6</v>
      </c>
      <c r="AF49" s="5">
        <v>7</v>
      </c>
      <c r="AG49" s="5">
        <v>8</v>
      </c>
      <c r="AH49" s="5">
        <v>9</v>
      </c>
    </row>
    <row r="50" spans="2:34" hidden="1" outlineLevel="1">
      <c r="D50" s="13">
        <v>2009</v>
      </c>
      <c r="E50" s="14" t="s">
        <v>626</v>
      </c>
      <c r="F50" s="14" t="s">
        <v>626</v>
      </c>
      <c r="G50" s="14" t="s">
        <v>626</v>
      </c>
      <c r="H50" s="14" t="s">
        <v>626</v>
      </c>
      <c r="I50" s="14" t="s">
        <v>626</v>
      </c>
      <c r="J50" s="14" t="s">
        <v>626</v>
      </c>
      <c r="K50" s="14" t="s">
        <v>626</v>
      </c>
      <c r="L50" s="14" t="s">
        <v>626</v>
      </c>
      <c r="M50" s="14" t="s">
        <v>626</v>
      </c>
      <c r="N50" s="15" t="s">
        <v>626</v>
      </c>
      <c r="V50" s="3"/>
      <c r="W50" s="3"/>
      <c r="X50" s="5">
        <v>2009</v>
      </c>
      <c r="Y50" s="114" t="s">
        <v>626</v>
      </c>
      <c r="Z50" s="114" t="s">
        <v>626</v>
      </c>
      <c r="AA50" s="114" t="s">
        <v>626</v>
      </c>
      <c r="AB50" s="114" t="s">
        <v>626</v>
      </c>
      <c r="AC50" s="114" t="s">
        <v>626</v>
      </c>
      <c r="AD50" s="114" t="s">
        <v>626</v>
      </c>
      <c r="AE50" s="114" t="s">
        <v>626</v>
      </c>
      <c r="AF50" s="114" t="s">
        <v>626</v>
      </c>
      <c r="AG50" s="114" t="s">
        <v>626</v>
      </c>
      <c r="AH50" s="115" t="s">
        <v>626</v>
      </c>
    </row>
    <row r="51" spans="2:34" hidden="1" outlineLevel="1">
      <c r="D51" s="13">
        <v>2010</v>
      </c>
      <c r="E51" s="14" t="s">
        <v>626</v>
      </c>
      <c r="F51" s="14" t="s">
        <v>626</v>
      </c>
      <c r="G51" s="14" t="s">
        <v>626</v>
      </c>
      <c r="H51" s="14" t="s">
        <v>626</v>
      </c>
      <c r="I51" s="14" t="s">
        <v>626</v>
      </c>
      <c r="J51" s="14" t="s">
        <v>626</v>
      </c>
      <c r="K51" s="14" t="s">
        <v>626</v>
      </c>
      <c r="L51" s="14" t="s">
        <v>626</v>
      </c>
      <c r="M51" s="15" t="s">
        <v>626</v>
      </c>
      <c r="N51" s="14" t="s">
        <v>626</v>
      </c>
      <c r="V51" s="3"/>
      <c r="W51" s="3"/>
      <c r="X51" s="5">
        <v>2010</v>
      </c>
      <c r="Y51" s="114" t="s">
        <v>626</v>
      </c>
      <c r="Z51" s="114" t="s">
        <v>626</v>
      </c>
      <c r="AA51" s="114" t="s">
        <v>626</v>
      </c>
      <c r="AB51" s="114" t="s">
        <v>626</v>
      </c>
      <c r="AC51" s="114" t="s">
        <v>626</v>
      </c>
      <c r="AD51" s="114" t="s">
        <v>626</v>
      </c>
      <c r="AE51" s="114" t="s">
        <v>626</v>
      </c>
      <c r="AF51" s="114" t="s">
        <v>626</v>
      </c>
      <c r="AG51" s="115" t="s">
        <v>626</v>
      </c>
      <c r="AH51" s="116" t="e">
        <v>#N/A</v>
      </c>
    </row>
    <row r="52" spans="2:34" hidden="1" outlineLevel="1">
      <c r="D52" s="13">
        <v>2011</v>
      </c>
      <c r="E52" s="14" t="s">
        <v>626</v>
      </c>
      <c r="F52" s="14" t="s">
        <v>626</v>
      </c>
      <c r="G52" s="14" t="s">
        <v>626</v>
      </c>
      <c r="H52" s="14" t="s">
        <v>626</v>
      </c>
      <c r="I52" s="14" t="s">
        <v>626</v>
      </c>
      <c r="J52" s="14" t="s">
        <v>626</v>
      </c>
      <c r="K52" s="14" t="s">
        <v>626</v>
      </c>
      <c r="L52" s="15" t="s">
        <v>626</v>
      </c>
      <c r="M52" s="14" t="s">
        <v>626</v>
      </c>
      <c r="N52" s="14" t="s">
        <v>626</v>
      </c>
      <c r="V52" s="3"/>
      <c r="W52" s="3"/>
      <c r="X52" s="5">
        <v>2011</v>
      </c>
      <c r="Y52" s="114" t="s">
        <v>626</v>
      </c>
      <c r="Z52" s="114" t="s">
        <v>626</v>
      </c>
      <c r="AA52" s="114" t="s">
        <v>626</v>
      </c>
      <c r="AB52" s="114" t="s">
        <v>626</v>
      </c>
      <c r="AC52" s="114" t="s">
        <v>626</v>
      </c>
      <c r="AD52" s="114" t="s">
        <v>626</v>
      </c>
      <c r="AE52" s="114" t="s">
        <v>626</v>
      </c>
      <c r="AF52" s="115" t="s">
        <v>626</v>
      </c>
      <c r="AG52" s="116" t="e">
        <v>#N/A</v>
      </c>
      <c r="AH52" s="116" t="e">
        <v>#N/A</v>
      </c>
    </row>
    <row r="53" spans="2:34" hidden="1" outlineLevel="1">
      <c r="D53" s="13">
        <v>2012</v>
      </c>
      <c r="E53" s="14" t="s">
        <v>626</v>
      </c>
      <c r="F53" s="14" t="s">
        <v>626</v>
      </c>
      <c r="G53" s="14" t="s">
        <v>626</v>
      </c>
      <c r="H53" s="14" t="s">
        <v>626</v>
      </c>
      <c r="I53" s="14" t="s">
        <v>626</v>
      </c>
      <c r="J53" s="14" t="s">
        <v>626</v>
      </c>
      <c r="K53" s="15" t="s">
        <v>626</v>
      </c>
      <c r="L53" s="14" t="s">
        <v>626</v>
      </c>
      <c r="M53" s="14" t="s">
        <v>626</v>
      </c>
      <c r="N53" s="14" t="s">
        <v>626</v>
      </c>
      <c r="V53" s="3"/>
      <c r="W53" s="3"/>
      <c r="X53" s="5">
        <v>2012</v>
      </c>
      <c r="Y53" s="114" t="s">
        <v>626</v>
      </c>
      <c r="Z53" s="114" t="s">
        <v>626</v>
      </c>
      <c r="AA53" s="114" t="s">
        <v>626</v>
      </c>
      <c r="AB53" s="114" t="s">
        <v>626</v>
      </c>
      <c r="AC53" s="114" t="s">
        <v>626</v>
      </c>
      <c r="AD53" s="114" t="s">
        <v>626</v>
      </c>
      <c r="AE53" s="115" t="s">
        <v>626</v>
      </c>
      <c r="AF53" s="116" t="e">
        <v>#N/A</v>
      </c>
      <c r="AG53" s="116" t="e">
        <v>#N/A</v>
      </c>
      <c r="AH53" s="116" t="e">
        <v>#N/A</v>
      </c>
    </row>
    <row r="54" spans="2:34" hidden="1" outlineLevel="1">
      <c r="D54" s="13">
        <v>2013</v>
      </c>
      <c r="E54" s="14" t="s">
        <v>626</v>
      </c>
      <c r="F54" s="14" t="s">
        <v>626</v>
      </c>
      <c r="G54" s="14" t="s">
        <v>626</v>
      </c>
      <c r="H54" s="14" t="s">
        <v>626</v>
      </c>
      <c r="I54" s="14" t="s">
        <v>626</v>
      </c>
      <c r="J54" s="15" t="s">
        <v>626</v>
      </c>
      <c r="K54" s="14" t="s">
        <v>626</v>
      </c>
      <c r="L54" s="14" t="s">
        <v>626</v>
      </c>
      <c r="M54" s="14" t="s">
        <v>626</v>
      </c>
      <c r="N54" s="14" t="s">
        <v>626</v>
      </c>
      <c r="V54" s="3"/>
      <c r="W54" s="3"/>
      <c r="X54" s="5">
        <v>2013</v>
      </c>
      <c r="Y54" s="114" t="s">
        <v>626</v>
      </c>
      <c r="Z54" s="114" t="s">
        <v>626</v>
      </c>
      <c r="AA54" s="114" t="s">
        <v>626</v>
      </c>
      <c r="AB54" s="114" t="s">
        <v>626</v>
      </c>
      <c r="AC54" s="114" t="s">
        <v>626</v>
      </c>
      <c r="AD54" s="115" t="s">
        <v>626</v>
      </c>
      <c r="AE54" s="116" t="e">
        <v>#N/A</v>
      </c>
      <c r="AF54" s="116" t="e">
        <v>#N/A</v>
      </c>
      <c r="AG54" s="116" t="e">
        <v>#N/A</v>
      </c>
      <c r="AH54" s="116" t="e">
        <v>#N/A</v>
      </c>
    </row>
    <row r="55" spans="2:34" hidden="1" outlineLevel="1">
      <c r="D55" s="13">
        <v>2014</v>
      </c>
      <c r="E55" s="14" t="s">
        <v>626</v>
      </c>
      <c r="F55" s="14" t="s">
        <v>626</v>
      </c>
      <c r="G55" s="14" t="s">
        <v>626</v>
      </c>
      <c r="H55" s="14" t="s">
        <v>626</v>
      </c>
      <c r="I55" s="15" t="s">
        <v>626</v>
      </c>
      <c r="J55" s="14" t="s">
        <v>626</v>
      </c>
      <c r="K55" s="14" t="s">
        <v>626</v>
      </c>
      <c r="L55" s="14" t="s">
        <v>626</v>
      </c>
      <c r="M55" s="14" t="s">
        <v>626</v>
      </c>
      <c r="N55" s="14" t="s">
        <v>626</v>
      </c>
      <c r="V55" s="3"/>
      <c r="W55" s="3"/>
      <c r="X55" s="5">
        <v>2014</v>
      </c>
      <c r="Y55" s="114" t="s">
        <v>626</v>
      </c>
      <c r="Z55" s="114" t="s">
        <v>626</v>
      </c>
      <c r="AA55" s="114" t="s">
        <v>626</v>
      </c>
      <c r="AB55" s="114" t="s">
        <v>626</v>
      </c>
      <c r="AC55" s="115" t="s">
        <v>626</v>
      </c>
      <c r="AD55" s="116" t="e">
        <v>#N/A</v>
      </c>
      <c r="AE55" s="116" t="e">
        <v>#N/A</v>
      </c>
      <c r="AF55" s="116" t="e">
        <v>#N/A</v>
      </c>
      <c r="AG55" s="116" t="e">
        <v>#N/A</v>
      </c>
      <c r="AH55" s="116" t="e">
        <v>#N/A</v>
      </c>
    </row>
    <row r="56" spans="2:34" hidden="1" outlineLevel="1">
      <c r="D56" s="13">
        <v>2015</v>
      </c>
      <c r="E56" s="14" t="s">
        <v>626</v>
      </c>
      <c r="F56" s="14" t="s">
        <v>626</v>
      </c>
      <c r="G56" s="14" t="s">
        <v>626</v>
      </c>
      <c r="H56" s="15" t="s">
        <v>626</v>
      </c>
      <c r="I56" s="14" t="s">
        <v>626</v>
      </c>
      <c r="J56" s="14" t="s">
        <v>626</v>
      </c>
      <c r="K56" s="14" t="s">
        <v>626</v>
      </c>
      <c r="L56" s="14" t="s">
        <v>626</v>
      </c>
      <c r="M56" s="14" t="s">
        <v>626</v>
      </c>
      <c r="N56" s="14" t="s">
        <v>626</v>
      </c>
      <c r="V56" s="3"/>
      <c r="W56" s="3"/>
      <c r="X56" s="5">
        <v>2015</v>
      </c>
      <c r="Y56" s="114" t="s">
        <v>626</v>
      </c>
      <c r="Z56" s="114" t="s">
        <v>626</v>
      </c>
      <c r="AA56" s="114" t="s">
        <v>626</v>
      </c>
      <c r="AB56" s="115" t="s">
        <v>626</v>
      </c>
      <c r="AC56" s="116" t="e">
        <v>#N/A</v>
      </c>
      <c r="AD56" s="116" t="e">
        <v>#N/A</v>
      </c>
      <c r="AE56" s="116" t="e">
        <v>#N/A</v>
      </c>
      <c r="AF56" s="116" t="e">
        <v>#N/A</v>
      </c>
      <c r="AG56" s="116" t="e">
        <v>#N/A</v>
      </c>
      <c r="AH56" s="116" t="e">
        <v>#N/A</v>
      </c>
    </row>
    <row r="57" spans="2:34" hidden="1" outlineLevel="1">
      <c r="D57" s="13">
        <v>2016</v>
      </c>
      <c r="E57" s="14" t="s">
        <v>626</v>
      </c>
      <c r="F57" s="14" t="s">
        <v>626</v>
      </c>
      <c r="G57" s="15" t="s">
        <v>626</v>
      </c>
      <c r="H57" s="14" t="s">
        <v>626</v>
      </c>
      <c r="I57" s="14" t="s">
        <v>626</v>
      </c>
      <c r="J57" s="14" t="s">
        <v>626</v>
      </c>
      <c r="K57" s="14" t="s">
        <v>626</v>
      </c>
      <c r="L57" s="14" t="s">
        <v>626</v>
      </c>
      <c r="M57" s="14" t="s">
        <v>626</v>
      </c>
      <c r="N57" s="14" t="s">
        <v>626</v>
      </c>
      <c r="V57" s="3"/>
      <c r="W57" s="3"/>
      <c r="X57" s="5">
        <v>2016</v>
      </c>
      <c r="Y57" s="114" t="s">
        <v>626</v>
      </c>
      <c r="Z57" s="114" t="s">
        <v>626</v>
      </c>
      <c r="AA57" s="115" t="s">
        <v>626</v>
      </c>
      <c r="AB57" s="116" t="e">
        <v>#N/A</v>
      </c>
      <c r="AC57" s="116" t="e">
        <v>#N/A</v>
      </c>
      <c r="AD57" s="116" t="e">
        <v>#N/A</v>
      </c>
      <c r="AE57" s="116" t="e">
        <v>#N/A</v>
      </c>
      <c r="AF57" s="116" t="e">
        <v>#N/A</v>
      </c>
      <c r="AG57" s="116" t="e">
        <v>#N/A</v>
      </c>
      <c r="AH57" s="116" t="e">
        <v>#N/A</v>
      </c>
    </row>
    <row r="58" spans="2:34" hidden="1" outlineLevel="1">
      <c r="D58" s="13">
        <v>2017</v>
      </c>
      <c r="E58" s="14" t="s">
        <v>626</v>
      </c>
      <c r="F58" s="15" t="s">
        <v>626</v>
      </c>
      <c r="G58" s="14" t="s">
        <v>626</v>
      </c>
      <c r="H58" s="14" t="s">
        <v>626</v>
      </c>
      <c r="I58" s="14" t="s">
        <v>626</v>
      </c>
      <c r="J58" s="14" t="s">
        <v>626</v>
      </c>
      <c r="K58" s="14" t="s">
        <v>626</v>
      </c>
      <c r="L58" s="14" t="s">
        <v>626</v>
      </c>
      <c r="M58" s="14" t="s">
        <v>626</v>
      </c>
      <c r="N58" s="14" t="s">
        <v>626</v>
      </c>
      <c r="V58" s="3"/>
      <c r="W58" s="3"/>
      <c r="X58" s="5">
        <v>2017</v>
      </c>
      <c r="Y58" s="114" t="s">
        <v>626</v>
      </c>
      <c r="Z58" s="115" t="s">
        <v>626</v>
      </c>
      <c r="AA58" s="116" t="e">
        <v>#N/A</v>
      </c>
      <c r="AB58" s="116" t="e">
        <v>#N/A</v>
      </c>
      <c r="AC58" s="116" t="e">
        <v>#N/A</v>
      </c>
      <c r="AD58" s="116" t="e">
        <v>#N/A</v>
      </c>
      <c r="AE58" s="116" t="e">
        <v>#N/A</v>
      </c>
      <c r="AF58" s="116" t="e">
        <v>#N/A</v>
      </c>
      <c r="AG58" s="116" t="e">
        <v>#N/A</v>
      </c>
      <c r="AH58" s="116" t="e">
        <v>#N/A</v>
      </c>
    </row>
    <row r="59" spans="2:34" hidden="1" outlineLevel="1">
      <c r="D59" s="13">
        <v>2018</v>
      </c>
      <c r="E59" s="15" t="s">
        <v>626</v>
      </c>
      <c r="F59" s="14" t="s">
        <v>626</v>
      </c>
      <c r="G59" s="14" t="s">
        <v>626</v>
      </c>
      <c r="H59" s="14" t="s">
        <v>626</v>
      </c>
      <c r="I59" s="14" t="s">
        <v>626</v>
      </c>
      <c r="J59" s="14" t="s">
        <v>626</v>
      </c>
      <c r="K59" s="14" t="s">
        <v>626</v>
      </c>
      <c r="L59" s="14" t="s">
        <v>626</v>
      </c>
      <c r="M59" s="14" t="s">
        <v>626</v>
      </c>
      <c r="N59" s="14" t="s">
        <v>626</v>
      </c>
      <c r="V59" s="3"/>
      <c r="W59" s="3"/>
      <c r="X59" s="5">
        <v>2018</v>
      </c>
      <c r="Y59" s="115" t="s">
        <v>626</v>
      </c>
      <c r="Z59" s="116" t="e">
        <v>#N/A</v>
      </c>
      <c r="AA59" s="116" t="e">
        <v>#N/A</v>
      </c>
      <c r="AB59" s="116" t="e">
        <v>#N/A</v>
      </c>
      <c r="AC59" s="116" t="e">
        <v>#N/A</v>
      </c>
      <c r="AD59" s="116" t="e">
        <v>#N/A</v>
      </c>
      <c r="AE59" s="116" t="e">
        <v>#N/A</v>
      </c>
      <c r="AF59" s="116" t="e">
        <v>#N/A</v>
      </c>
      <c r="AG59" s="116" t="e">
        <v>#N/A</v>
      </c>
      <c r="AH59" s="116" t="e">
        <v>#N/A</v>
      </c>
    </row>
    <row r="60" spans="2:34" collapsed="1">
      <c r="V60" s="3"/>
      <c r="W60" s="3"/>
    </row>
    <row r="61" spans="2:34" ht="15.75">
      <c r="C61" s="18" t="s">
        <v>181</v>
      </c>
      <c r="V61" s="3"/>
      <c r="W61" s="3"/>
    </row>
    <row r="62" spans="2:34" hidden="1" outlineLevel="1">
      <c r="B62" s="7" t="s">
        <v>180</v>
      </c>
      <c r="D62" s="12"/>
      <c r="E62" s="13" t="s">
        <v>15</v>
      </c>
      <c r="F62" s="13"/>
      <c r="G62" s="13"/>
      <c r="H62" s="13"/>
      <c r="I62" s="13"/>
      <c r="J62" s="13"/>
      <c r="K62" s="13"/>
      <c r="L62" s="13"/>
      <c r="M62" s="13"/>
      <c r="N62" s="13"/>
      <c r="X62" s="3"/>
      <c r="Y62" s="5" t="s">
        <v>15</v>
      </c>
      <c r="Z62" s="5"/>
      <c r="AA62" s="5"/>
      <c r="AB62" s="5"/>
      <c r="AC62" s="5"/>
      <c r="AD62" s="5"/>
      <c r="AE62" s="5"/>
      <c r="AF62" s="5"/>
      <c r="AG62" s="5"/>
      <c r="AH62" s="5"/>
    </row>
    <row r="63" spans="2:34" hidden="1" outlineLevel="1">
      <c r="D63" s="13" t="s">
        <v>16</v>
      </c>
      <c r="E63" s="13">
        <v>0</v>
      </c>
      <c r="F63" s="13">
        <v>1</v>
      </c>
      <c r="G63" s="13">
        <v>2</v>
      </c>
      <c r="H63" s="13">
        <v>3</v>
      </c>
      <c r="I63" s="13">
        <v>4</v>
      </c>
      <c r="J63" s="13">
        <v>5</v>
      </c>
      <c r="K63" s="13">
        <v>6</v>
      </c>
      <c r="L63" s="13">
        <v>7</v>
      </c>
      <c r="M63" s="13">
        <v>8</v>
      </c>
      <c r="N63" s="13">
        <v>9</v>
      </c>
      <c r="X63" s="5" t="s">
        <v>16</v>
      </c>
      <c r="Y63" s="5">
        <v>0</v>
      </c>
      <c r="Z63" s="5">
        <v>1</v>
      </c>
      <c r="AA63" s="5">
        <v>2</v>
      </c>
      <c r="AB63" s="5">
        <v>3</v>
      </c>
      <c r="AC63" s="5">
        <v>4</v>
      </c>
      <c r="AD63" s="5">
        <v>5</v>
      </c>
      <c r="AE63" s="5">
        <v>6</v>
      </c>
      <c r="AF63" s="5">
        <v>7</v>
      </c>
      <c r="AG63" s="5">
        <v>8</v>
      </c>
      <c r="AH63" s="5">
        <v>9</v>
      </c>
    </row>
    <row r="64" spans="2:34" hidden="1" outlineLevel="1">
      <c r="D64" s="13">
        <v>2009</v>
      </c>
      <c r="E64" s="14">
        <v>228422.32269999999</v>
      </c>
      <c r="F64" s="14">
        <v>231710.45250000001</v>
      </c>
      <c r="G64" s="14">
        <v>94454.596560000005</v>
      </c>
      <c r="H64" s="14">
        <v>109542.39260000001</v>
      </c>
      <c r="I64" s="14">
        <v>45042.308210000003</v>
      </c>
      <c r="J64" s="14">
        <v>12513.412469999999</v>
      </c>
      <c r="K64" s="14">
        <v>3022.3784070000002</v>
      </c>
      <c r="L64" s="14">
        <v>33862.694949999997</v>
      </c>
      <c r="M64" s="14">
        <v>2006.156835</v>
      </c>
      <c r="N64" s="15">
        <v>1129.9537499999999</v>
      </c>
      <c r="X64" s="5">
        <v>2009</v>
      </c>
      <c r="Y64" s="114">
        <v>228422.32269999999</v>
      </c>
      <c r="Z64" s="114">
        <v>231710.45250000001</v>
      </c>
      <c r="AA64" s="114">
        <v>94454.596560000005</v>
      </c>
      <c r="AB64" s="114">
        <v>109542.39260000001</v>
      </c>
      <c r="AC64" s="114">
        <v>45042.308210000003</v>
      </c>
      <c r="AD64" s="114">
        <v>12513.412469999999</v>
      </c>
      <c r="AE64" s="114">
        <v>3022.3784070000002</v>
      </c>
      <c r="AF64" s="114">
        <v>33862.694949999997</v>
      </c>
      <c r="AG64" s="114">
        <v>2006.156835</v>
      </c>
      <c r="AH64" s="115">
        <v>1129.9537499999999</v>
      </c>
    </row>
    <row r="65" spans="2:34" hidden="1" outlineLevel="1">
      <c r="D65" s="13">
        <v>2010</v>
      </c>
      <c r="E65" s="14">
        <v>170395.93770000001</v>
      </c>
      <c r="F65" s="14">
        <v>239065.95619999999</v>
      </c>
      <c r="G65" s="14">
        <v>120989.2439</v>
      </c>
      <c r="H65" s="14">
        <v>25060.59417</v>
      </c>
      <c r="I65" s="14">
        <v>44706.88336</v>
      </c>
      <c r="J65" s="14">
        <v>3319.1291249999999</v>
      </c>
      <c r="K65" s="14">
        <v>8714.4361480000007</v>
      </c>
      <c r="L65" s="14">
        <v>18938.86347</v>
      </c>
      <c r="M65" s="15">
        <v>1772.3998670000001</v>
      </c>
      <c r="N65" s="14">
        <v>0</v>
      </c>
      <c r="X65" s="5">
        <v>2010</v>
      </c>
      <c r="Y65" s="114">
        <v>170395.93770000001</v>
      </c>
      <c r="Z65" s="114">
        <v>239065.95619999999</v>
      </c>
      <c r="AA65" s="114">
        <v>120989.2439</v>
      </c>
      <c r="AB65" s="114">
        <v>25060.59417</v>
      </c>
      <c r="AC65" s="114">
        <v>44706.88336</v>
      </c>
      <c r="AD65" s="114">
        <v>3319.1291249999999</v>
      </c>
      <c r="AE65" s="114">
        <v>8714.4361480000007</v>
      </c>
      <c r="AF65" s="114">
        <v>18938.86347</v>
      </c>
      <c r="AG65" s="115">
        <v>1772.3998670000001</v>
      </c>
      <c r="AH65" s="116" t="e">
        <v>#N/A</v>
      </c>
    </row>
    <row r="66" spans="2:34" hidden="1" outlineLevel="1">
      <c r="D66" s="13">
        <v>2011</v>
      </c>
      <c r="E66" s="14">
        <v>181468.1073</v>
      </c>
      <c r="F66" s="14">
        <v>278172.43359999999</v>
      </c>
      <c r="G66" s="14">
        <v>137434.98989999999</v>
      </c>
      <c r="H66" s="14">
        <v>94610.034700000004</v>
      </c>
      <c r="I66" s="14">
        <v>18156.78212</v>
      </c>
      <c r="J66" s="14">
        <v>58412.223899999997</v>
      </c>
      <c r="K66" s="14">
        <v>16004.85399</v>
      </c>
      <c r="L66" s="15">
        <v>13316.588390000001</v>
      </c>
      <c r="M66" s="14">
        <v>0</v>
      </c>
      <c r="N66" s="14">
        <v>0</v>
      </c>
      <c r="X66" s="5">
        <v>2011</v>
      </c>
      <c r="Y66" s="114">
        <v>181468.1073</v>
      </c>
      <c r="Z66" s="114">
        <v>278172.43359999999</v>
      </c>
      <c r="AA66" s="114">
        <v>137434.98989999999</v>
      </c>
      <c r="AB66" s="114">
        <v>94610.034700000004</v>
      </c>
      <c r="AC66" s="114">
        <v>18156.78212</v>
      </c>
      <c r="AD66" s="114">
        <v>58412.223899999997</v>
      </c>
      <c r="AE66" s="114">
        <v>16004.85399</v>
      </c>
      <c r="AF66" s="115">
        <v>13316.588390000001</v>
      </c>
      <c r="AG66" s="116" t="e">
        <v>#N/A</v>
      </c>
      <c r="AH66" s="116" t="e">
        <v>#N/A</v>
      </c>
    </row>
    <row r="67" spans="2:34" hidden="1" outlineLevel="1">
      <c r="D67" s="13">
        <v>2012</v>
      </c>
      <c r="E67" s="14">
        <v>131324.88990000001</v>
      </c>
      <c r="F67" s="14">
        <v>331214.73749999999</v>
      </c>
      <c r="G67" s="14">
        <v>74553.698000000004</v>
      </c>
      <c r="H67" s="14">
        <v>143143.27160000001</v>
      </c>
      <c r="I67" s="14">
        <v>22878.265530000001</v>
      </c>
      <c r="J67" s="14">
        <v>14551.55538</v>
      </c>
      <c r="K67" s="15">
        <v>1163.0892469999999</v>
      </c>
      <c r="L67" s="14">
        <v>0</v>
      </c>
      <c r="M67" s="14">
        <v>0</v>
      </c>
      <c r="N67" s="14">
        <v>0</v>
      </c>
      <c r="X67" s="5">
        <v>2012</v>
      </c>
      <c r="Y67" s="114">
        <v>131324.88990000001</v>
      </c>
      <c r="Z67" s="114">
        <v>331214.73749999999</v>
      </c>
      <c r="AA67" s="114">
        <v>74553.698000000004</v>
      </c>
      <c r="AB67" s="114">
        <v>143143.27160000001</v>
      </c>
      <c r="AC67" s="114">
        <v>22878.265530000001</v>
      </c>
      <c r="AD67" s="114">
        <v>14551.55538</v>
      </c>
      <c r="AE67" s="115">
        <v>1163.0892469999999</v>
      </c>
      <c r="AF67" s="116" t="e">
        <v>#N/A</v>
      </c>
      <c r="AG67" s="116" t="e">
        <v>#N/A</v>
      </c>
      <c r="AH67" s="116" t="e">
        <v>#N/A</v>
      </c>
    </row>
    <row r="68" spans="2:34" hidden="1" outlineLevel="1">
      <c r="D68" s="13">
        <v>2013</v>
      </c>
      <c r="E68" s="14">
        <v>253697.58840000001</v>
      </c>
      <c r="F68" s="14">
        <v>412897.41519999999</v>
      </c>
      <c r="G68" s="14">
        <v>125873.8031</v>
      </c>
      <c r="H68" s="14">
        <v>62193.22868</v>
      </c>
      <c r="I68" s="14">
        <v>34825.129780000003</v>
      </c>
      <c r="J68" s="15">
        <v>43335.803610000003</v>
      </c>
      <c r="K68" s="14">
        <v>0</v>
      </c>
      <c r="L68" s="14">
        <v>0</v>
      </c>
      <c r="M68" s="14">
        <v>0</v>
      </c>
      <c r="N68" s="14">
        <v>0</v>
      </c>
      <c r="X68" s="5">
        <v>2013</v>
      </c>
      <c r="Y68" s="114">
        <v>253697.58840000001</v>
      </c>
      <c r="Z68" s="114">
        <v>412897.41519999999</v>
      </c>
      <c r="AA68" s="114">
        <v>125873.8031</v>
      </c>
      <c r="AB68" s="114">
        <v>62193.22868</v>
      </c>
      <c r="AC68" s="114">
        <v>34825.129780000003</v>
      </c>
      <c r="AD68" s="115">
        <v>43335.803610000003</v>
      </c>
      <c r="AE68" s="116" t="e">
        <v>#N/A</v>
      </c>
      <c r="AF68" s="116" t="e">
        <v>#N/A</v>
      </c>
      <c r="AG68" s="116" t="e">
        <v>#N/A</v>
      </c>
      <c r="AH68" s="116" t="e">
        <v>#N/A</v>
      </c>
    </row>
    <row r="69" spans="2:34" hidden="1" outlineLevel="1">
      <c r="D69" s="13">
        <v>2014</v>
      </c>
      <c r="E69" s="14">
        <v>214171.8339</v>
      </c>
      <c r="F69" s="14">
        <v>307036.41399999999</v>
      </c>
      <c r="G69" s="14">
        <v>135659.09659999999</v>
      </c>
      <c r="H69" s="14">
        <v>52468.730230000001</v>
      </c>
      <c r="I69" s="15">
        <v>103728.6615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X69" s="5">
        <v>2014</v>
      </c>
      <c r="Y69" s="114">
        <v>214171.8339</v>
      </c>
      <c r="Z69" s="114">
        <v>307036.41399999999</v>
      </c>
      <c r="AA69" s="114">
        <v>135659.09659999999</v>
      </c>
      <c r="AB69" s="114">
        <v>52468.730230000001</v>
      </c>
      <c r="AC69" s="115">
        <v>103728.6615</v>
      </c>
      <c r="AD69" s="116" t="e">
        <v>#N/A</v>
      </c>
      <c r="AE69" s="116" t="e">
        <v>#N/A</v>
      </c>
      <c r="AF69" s="116" t="e">
        <v>#N/A</v>
      </c>
      <c r="AG69" s="116" t="e">
        <v>#N/A</v>
      </c>
      <c r="AH69" s="116" t="e">
        <v>#N/A</v>
      </c>
    </row>
    <row r="70" spans="2:34" hidden="1" outlineLevel="1">
      <c r="D70" s="13">
        <v>2015</v>
      </c>
      <c r="E70" s="14">
        <v>170712.4093</v>
      </c>
      <c r="F70" s="14">
        <v>199506.97889999999</v>
      </c>
      <c r="G70" s="14">
        <v>144577.71049999999</v>
      </c>
      <c r="H70" s="15">
        <v>29690.7382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X70" s="5">
        <v>2015</v>
      </c>
      <c r="Y70" s="114">
        <v>170712.4093</v>
      </c>
      <c r="Z70" s="114">
        <v>199506.97889999999</v>
      </c>
      <c r="AA70" s="114">
        <v>144577.71049999999</v>
      </c>
      <c r="AB70" s="115">
        <v>29690.7382</v>
      </c>
      <c r="AC70" s="116" t="e">
        <v>#N/A</v>
      </c>
      <c r="AD70" s="116" t="e">
        <v>#N/A</v>
      </c>
      <c r="AE70" s="116" t="e">
        <v>#N/A</v>
      </c>
      <c r="AF70" s="116" t="e">
        <v>#N/A</v>
      </c>
      <c r="AG70" s="116" t="e">
        <v>#N/A</v>
      </c>
      <c r="AH70" s="116" t="e">
        <v>#N/A</v>
      </c>
    </row>
    <row r="71" spans="2:34" hidden="1" outlineLevel="1">
      <c r="D71" s="13">
        <v>2016</v>
      </c>
      <c r="E71" s="14">
        <v>47898.745459999998</v>
      </c>
      <c r="F71" s="14">
        <v>233156.28700000001</v>
      </c>
      <c r="G71" s="15">
        <v>97560.440640000001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X71" s="5">
        <v>2016</v>
      </c>
      <c r="Y71" s="114">
        <v>47898.745459999998</v>
      </c>
      <c r="Z71" s="114">
        <v>233156.28700000001</v>
      </c>
      <c r="AA71" s="115">
        <v>97560.440640000001</v>
      </c>
      <c r="AB71" s="116" t="e">
        <v>#N/A</v>
      </c>
      <c r="AC71" s="116" t="e">
        <v>#N/A</v>
      </c>
      <c r="AD71" s="116" t="e">
        <v>#N/A</v>
      </c>
      <c r="AE71" s="116" t="e">
        <v>#N/A</v>
      </c>
      <c r="AF71" s="116" t="e">
        <v>#N/A</v>
      </c>
      <c r="AG71" s="116" t="e">
        <v>#N/A</v>
      </c>
      <c r="AH71" s="116" t="e">
        <v>#N/A</v>
      </c>
    </row>
    <row r="72" spans="2:34" hidden="1" outlineLevel="1">
      <c r="D72" s="13">
        <v>2017</v>
      </c>
      <c r="E72" s="14">
        <v>91160.919049999997</v>
      </c>
      <c r="F72" s="15">
        <v>169767.73149999999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X72" s="5">
        <v>2017</v>
      </c>
      <c r="Y72" s="114">
        <v>91160.919049999997</v>
      </c>
      <c r="Z72" s="115">
        <v>169767.73149999999</v>
      </c>
      <c r="AA72" s="116" t="e">
        <v>#N/A</v>
      </c>
      <c r="AB72" s="116" t="e">
        <v>#N/A</v>
      </c>
      <c r="AC72" s="116" t="e">
        <v>#N/A</v>
      </c>
      <c r="AD72" s="116" t="e">
        <v>#N/A</v>
      </c>
      <c r="AE72" s="116" t="e">
        <v>#N/A</v>
      </c>
      <c r="AF72" s="116" t="e">
        <v>#N/A</v>
      </c>
      <c r="AG72" s="116" t="e">
        <v>#N/A</v>
      </c>
      <c r="AH72" s="116" t="e">
        <v>#N/A</v>
      </c>
    </row>
    <row r="73" spans="2:34" hidden="1" outlineLevel="1">
      <c r="D73" s="13">
        <v>2018</v>
      </c>
      <c r="E73" s="15">
        <v>72671.41158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X73" s="5">
        <v>2018</v>
      </c>
      <c r="Y73" s="115">
        <v>72671.41158</v>
      </c>
      <c r="Z73" s="116" t="e">
        <v>#N/A</v>
      </c>
      <c r="AA73" s="116" t="e">
        <v>#N/A</v>
      </c>
      <c r="AB73" s="116" t="e">
        <v>#N/A</v>
      </c>
      <c r="AC73" s="116" t="e">
        <v>#N/A</v>
      </c>
      <c r="AD73" s="116" t="e">
        <v>#N/A</v>
      </c>
      <c r="AE73" s="116" t="e">
        <v>#N/A</v>
      </c>
      <c r="AF73" s="116" t="e">
        <v>#N/A</v>
      </c>
      <c r="AG73" s="116" t="e">
        <v>#N/A</v>
      </c>
      <c r="AH73" s="116" t="e">
        <v>#N/A</v>
      </c>
    </row>
    <row r="74" spans="2:34" collapsed="1"/>
    <row r="75" spans="2:34" ht="15.75">
      <c r="C75" s="18" t="s">
        <v>208</v>
      </c>
    </row>
    <row r="76" spans="2:34" hidden="1" outlineLevel="1">
      <c r="B76" s="7" t="s">
        <v>210</v>
      </c>
      <c r="D76" s="12"/>
      <c r="E76" s="13" t="s">
        <v>15</v>
      </c>
      <c r="F76" s="13"/>
      <c r="G76" s="13"/>
      <c r="H76" s="13"/>
      <c r="I76" s="13"/>
      <c r="J76" s="13"/>
      <c r="K76" s="13"/>
      <c r="L76" s="13"/>
      <c r="M76" s="13"/>
      <c r="N76" s="13"/>
      <c r="X76" s="3"/>
      <c r="Y76" s="5" t="s">
        <v>15</v>
      </c>
      <c r="Z76" s="5"/>
      <c r="AA76" s="5"/>
      <c r="AB76" s="5"/>
      <c r="AC76" s="5"/>
      <c r="AD76" s="5"/>
      <c r="AE76" s="5"/>
      <c r="AF76" s="5"/>
      <c r="AG76" s="5"/>
      <c r="AH76" s="5"/>
    </row>
    <row r="77" spans="2:34" hidden="1" outlineLevel="1">
      <c r="B77" s="8" t="s">
        <v>209</v>
      </c>
      <c r="D77" s="13" t="s">
        <v>16</v>
      </c>
      <c r="E77" s="13">
        <v>0</v>
      </c>
      <c r="F77" s="13">
        <v>1</v>
      </c>
      <c r="G77" s="13">
        <v>2</v>
      </c>
      <c r="H77" s="13">
        <v>3</v>
      </c>
      <c r="I77" s="13">
        <v>4</v>
      </c>
      <c r="J77" s="13">
        <v>5</v>
      </c>
      <c r="K77" s="13">
        <v>6</v>
      </c>
      <c r="L77" s="13">
        <v>7</v>
      </c>
      <c r="M77" s="13">
        <v>8</v>
      </c>
      <c r="N77" s="13">
        <v>9</v>
      </c>
      <c r="X77" s="5" t="s">
        <v>16</v>
      </c>
      <c r="Y77" s="5">
        <v>0</v>
      </c>
      <c r="Z77" s="5">
        <v>1</v>
      </c>
      <c r="AA77" s="5">
        <v>2</v>
      </c>
      <c r="AB77" s="5">
        <v>3</v>
      </c>
      <c r="AC77" s="5">
        <v>4</v>
      </c>
      <c r="AD77" s="5">
        <v>5</v>
      </c>
      <c r="AE77" s="5">
        <v>6</v>
      </c>
      <c r="AF77" s="5">
        <v>7</v>
      </c>
      <c r="AG77" s="5">
        <v>8</v>
      </c>
      <c r="AH77" s="5">
        <v>9</v>
      </c>
    </row>
    <row r="78" spans="2:34" hidden="1" outlineLevel="1">
      <c r="D78" s="13">
        <v>2009</v>
      </c>
      <c r="E78" s="14" t="s">
        <v>626</v>
      </c>
      <c r="F78" s="14" t="s">
        <v>626</v>
      </c>
      <c r="G78" s="14" t="s">
        <v>626</v>
      </c>
      <c r="H78" s="14" t="s">
        <v>626</v>
      </c>
      <c r="I78" s="14" t="s">
        <v>626</v>
      </c>
      <c r="J78" s="14" t="s">
        <v>626</v>
      </c>
      <c r="K78" s="14" t="s">
        <v>626</v>
      </c>
      <c r="L78" s="14" t="s">
        <v>626</v>
      </c>
      <c r="M78" s="14" t="s">
        <v>626</v>
      </c>
      <c r="N78" s="15" t="s">
        <v>626</v>
      </c>
      <c r="X78" s="5">
        <v>2009</v>
      </c>
      <c r="Y78" s="114" t="s">
        <v>626</v>
      </c>
      <c r="Z78" s="114" t="s">
        <v>626</v>
      </c>
      <c r="AA78" s="114" t="s">
        <v>626</v>
      </c>
      <c r="AB78" s="114" t="s">
        <v>626</v>
      </c>
      <c r="AC78" s="114" t="s">
        <v>626</v>
      </c>
      <c r="AD78" s="114" t="s">
        <v>626</v>
      </c>
      <c r="AE78" s="114" t="s">
        <v>626</v>
      </c>
      <c r="AF78" s="114" t="s">
        <v>626</v>
      </c>
      <c r="AG78" s="114" t="s">
        <v>626</v>
      </c>
      <c r="AH78" s="115" t="s">
        <v>626</v>
      </c>
    </row>
    <row r="79" spans="2:34" hidden="1" outlineLevel="1">
      <c r="D79" s="13">
        <v>2010</v>
      </c>
      <c r="E79" s="14" t="s">
        <v>626</v>
      </c>
      <c r="F79" s="14" t="s">
        <v>626</v>
      </c>
      <c r="G79" s="14" t="s">
        <v>626</v>
      </c>
      <c r="H79" s="14" t="s">
        <v>626</v>
      </c>
      <c r="I79" s="14" t="s">
        <v>626</v>
      </c>
      <c r="J79" s="14" t="s">
        <v>626</v>
      </c>
      <c r="K79" s="14" t="s">
        <v>626</v>
      </c>
      <c r="L79" s="14" t="s">
        <v>626</v>
      </c>
      <c r="M79" s="15" t="s">
        <v>626</v>
      </c>
      <c r="N79" s="14" t="s">
        <v>626</v>
      </c>
      <c r="X79" s="5">
        <v>2010</v>
      </c>
      <c r="Y79" s="114" t="s">
        <v>626</v>
      </c>
      <c r="Z79" s="114" t="s">
        <v>626</v>
      </c>
      <c r="AA79" s="114" t="s">
        <v>626</v>
      </c>
      <c r="AB79" s="114" t="s">
        <v>626</v>
      </c>
      <c r="AC79" s="114" t="s">
        <v>626</v>
      </c>
      <c r="AD79" s="114" t="s">
        <v>626</v>
      </c>
      <c r="AE79" s="114" t="s">
        <v>626</v>
      </c>
      <c r="AF79" s="114" t="s">
        <v>626</v>
      </c>
      <c r="AG79" s="115" t="s">
        <v>626</v>
      </c>
      <c r="AH79" s="116" t="e">
        <v>#N/A</v>
      </c>
    </row>
    <row r="80" spans="2:34" hidden="1" outlineLevel="1">
      <c r="D80" s="13">
        <v>2011</v>
      </c>
      <c r="E80" s="14" t="s">
        <v>626</v>
      </c>
      <c r="F80" s="14" t="s">
        <v>626</v>
      </c>
      <c r="G80" s="14" t="s">
        <v>626</v>
      </c>
      <c r="H80" s="14" t="s">
        <v>626</v>
      </c>
      <c r="I80" s="14" t="s">
        <v>626</v>
      </c>
      <c r="J80" s="14" t="s">
        <v>626</v>
      </c>
      <c r="K80" s="14" t="s">
        <v>626</v>
      </c>
      <c r="L80" s="15" t="s">
        <v>626</v>
      </c>
      <c r="M80" s="14" t="s">
        <v>626</v>
      </c>
      <c r="N80" s="14" t="s">
        <v>626</v>
      </c>
      <c r="X80" s="5">
        <v>2011</v>
      </c>
      <c r="Y80" s="114" t="s">
        <v>626</v>
      </c>
      <c r="Z80" s="114" t="s">
        <v>626</v>
      </c>
      <c r="AA80" s="114" t="s">
        <v>626</v>
      </c>
      <c r="AB80" s="114" t="s">
        <v>626</v>
      </c>
      <c r="AC80" s="114" t="s">
        <v>626</v>
      </c>
      <c r="AD80" s="114" t="s">
        <v>626</v>
      </c>
      <c r="AE80" s="114" t="s">
        <v>626</v>
      </c>
      <c r="AF80" s="115" t="s">
        <v>626</v>
      </c>
      <c r="AG80" s="116" t="e">
        <v>#N/A</v>
      </c>
      <c r="AH80" s="116" t="e">
        <v>#N/A</v>
      </c>
    </row>
    <row r="81" spans="2:34" hidden="1" outlineLevel="1">
      <c r="D81" s="13">
        <v>2012</v>
      </c>
      <c r="E81" s="14" t="s">
        <v>626</v>
      </c>
      <c r="F81" s="14" t="s">
        <v>626</v>
      </c>
      <c r="G81" s="14" t="s">
        <v>626</v>
      </c>
      <c r="H81" s="14" t="s">
        <v>626</v>
      </c>
      <c r="I81" s="14" t="s">
        <v>626</v>
      </c>
      <c r="J81" s="14" t="s">
        <v>626</v>
      </c>
      <c r="K81" s="15" t="s">
        <v>626</v>
      </c>
      <c r="L81" s="14" t="s">
        <v>626</v>
      </c>
      <c r="M81" s="14" t="s">
        <v>626</v>
      </c>
      <c r="N81" s="14" t="s">
        <v>626</v>
      </c>
      <c r="X81" s="5">
        <v>2012</v>
      </c>
      <c r="Y81" s="114" t="s">
        <v>626</v>
      </c>
      <c r="Z81" s="114" t="s">
        <v>626</v>
      </c>
      <c r="AA81" s="114" t="s">
        <v>626</v>
      </c>
      <c r="AB81" s="114" t="s">
        <v>626</v>
      </c>
      <c r="AC81" s="114" t="s">
        <v>626</v>
      </c>
      <c r="AD81" s="114" t="s">
        <v>626</v>
      </c>
      <c r="AE81" s="115" t="s">
        <v>626</v>
      </c>
      <c r="AF81" s="116" t="e">
        <v>#N/A</v>
      </c>
      <c r="AG81" s="116" t="e">
        <v>#N/A</v>
      </c>
      <c r="AH81" s="116" t="e">
        <v>#N/A</v>
      </c>
    </row>
    <row r="82" spans="2:34" hidden="1" outlineLevel="1">
      <c r="D82" s="13">
        <v>2013</v>
      </c>
      <c r="E82" s="14" t="s">
        <v>626</v>
      </c>
      <c r="F82" s="14" t="s">
        <v>626</v>
      </c>
      <c r="G82" s="14" t="s">
        <v>626</v>
      </c>
      <c r="H82" s="14" t="s">
        <v>626</v>
      </c>
      <c r="I82" s="14" t="s">
        <v>626</v>
      </c>
      <c r="J82" s="15" t="s">
        <v>626</v>
      </c>
      <c r="K82" s="14" t="s">
        <v>626</v>
      </c>
      <c r="L82" s="14" t="s">
        <v>626</v>
      </c>
      <c r="M82" s="14" t="s">
        <v>626</v>
      </c>
      <c r="N82" s="14" t="s">
        <v>626</v>
      </c>
      <c r="X82" s="5">
        <v>2013</v>
      </c>
      <c r="Y82" s="114" t="s">
        <v>626</v>
      </c>
      <c r="Z82" s="114" t="s">
        <v>626</v>
      </c>
      <c r="AA82" s="114" t="s">
        <v>626</v>
      </c>
      <c r="AB82" s="114" t="s">
        <v>626</v>
      </c>
      <c r="AC82" s="114" t="s">
        <v>626</v>
      </c>
      <c r="AD82" s="115" t="s">
        <v>626</v>
      </c>
      <c r="AE82" s="116" t="e">
        <v>#N/A</v>
      </c>
      <c r="AF82" s="116" t="e">
        <v>#N/A</v>
      </c>
      <c r="AG82" s="116" t="e">
        <v>#N/A</v>
      </c>
      <c r="AH82" s="116" t="e">
        <v>#N/A</v>
      </c>
    </row>
    <row r="83" spans="2:34" hidden="1" outlineLevel="1">
      <c r="D83" s="13">
        <v>2014</v>
      </c>
      <c r="E83" s="14" t="s">
        <v>626</v>
      </c>
      <c r="F83" s="14" t="s">
        <v>626</v>
      </c>
      <c r="G83" s="14" t="s">
        <v>626</v>
      </c>
      <c r="H83" s="14" t="s">
        <v>626</v>
      </c>
      <c r="I83" s="15" t="s">
        <v>626</v>
      </c>
      <c r="J83" s="14" t="s">
        <v>626</v>
      </c>
      <c r="K83" s="14" t="s">
        <v>626</v>
      </c>
      <c r="L83" s="14" t="s">
        <v>626</v>
      </c>
      <c r="M83" s="14" t="s">
        <v>626</v>
      </c>
      <c r="N83" s="14" t="s">
        <v>626</v>
      </c>
      <c r="X83" s="5">
        <v>2014</v>
      </c>
      <c r="Y83" s="114" t="s">
        <v>626</v>
      </c>
      <c r="Z83" s="114" t="s">
        <v>626</v>
      </c>
      <c r="AA83" s="114" t="s">
        <v>626</v>
      </c>
      <c r="AB83" s="114" t="s">
        <v>626</v>
      </c>
      <c r="AC83" s="115" t="s">
        <v>626</v>
      </c>
      <c r="AD83" s="116" t="e">
        <v>#N/A</v>
      </c>
      <c r="AE83" s="116" t="e">
        <v>#N/A</v>
      </c>
      <c r="AF83" s="116" t="e">
        <v>#N/A</v>
      </c>
      <c r="AG83" s="116" t="e">
        <v>#N/A</v>
      </c>
      <c r="AH83" s="116" t="e">
        <v>#N/A</v>
      </c>
    </row>
    <row r="84" spans="2:34" hidden="1" outlineLevel="1">
      <c r="D84" s="13">
        <v>2015</v>
      </c>
      <c r="E84" s="14" t="s">
        <v>626</v>
      </c>
      <c r="F84" s="14" t="s">
        <v>626</v>
      </c>
      <c r="G84" s="14" t="s">
        <v>626</v>
      </c>
      <c r="H84" s="15" t="s">
        <v>626</v>
      </c>
      <c r="I84" s="14" t="s">
        <v>626</v>
      </c>
      <c r="J84" s="14" t="s">
        <v>626</v>
      </c>
      <c r="K84" s="14" t="s">
        <v>626</v>
      </c>
      <c r="L84" s="14" t="s">
        <v>626</v>
      </c>
      <c r="M84" s="14" t="s">
        <v>626</v>
      </c>
      <c r="N84" s="14" t="s">
        <v>626</v>
      </c>
      <c r="X84" s="5">
        <v>2015</v>
      </c>
      <c r="Y84" s="114" t="s">
        <v>626</v>
      </c>
      <c r="Z84" s="114" t="s">
        <v>626</v>
      </c>
      <c r="AA84" s="114" t="s">
        <v>626</v>
      </c>
      <c r="AB84" s="115" t="s">
        <v>626</v>
      </c>
      <c r="AC84" s="116" t="e">
        <v>#N/A</v>
      </c>
      <c r="AD84" s="116" t="e">
        <v>#N/A</v>
      </c>
      <c r="AE84" s="116" t="e">
        <v>#N/A</v>
      </c>
      <c r="AF84" s="116" t="e">
        <v>#N/A</v>
      </c>
      <c r="AG84" s="116" t="e">
        <v>#N/A</v>
      </c>
      <c r="AH84" s="116" t="e">
        <v>#N/A</v>
      </c>
    </row>
    <row r="85" spans="2:34" hidden="1" outlineLevel="1">
      <c r="D85" s="13">
        <v>2016</v>
      </c>
      <c r="E85" s="14" t="s">
        <v>626</v>
      </c>
      <c r="F85" s="14" t="s">
        <v>626</v>
      </c>
      <c r="G85" s="15" t="s">
        <v>626</v>
      </c>
      <c r="H85" s="14" t="s">
        <v>626</v>
      </c>
      <c r="I85" s="14" t="s">
        <v>626</v>
      </c>
      <c r="J85" s="14" t="s">
        <v>626</v>
      </c>
      <c r="K85" s="14" t="s">
        <v>626</v>
      </c>
      <c r="L85" s="14" t="s">
        <v>626</v>
      </c>
      <c r="M85" s="14" t="s">
        <v>626</v>
      </c>
      <c r="N85" s="14" t="s">
        <v>626</v>
      </c>
      <c r="X85" s="5">
        <v>2016</v>
      </c>
      <c r="Y85" s="114" t="s">
        <v>626</v>
      </c>
      <c r="Z85" s="114" t="s">
        <v>626</v>
      </c>
      <c r="AA85" s="115" t="s">
        <v>626</v>
      </c>
      <c r="AB85" s="116" t="e">
        <v>#N/A</v>
      </c>
      <c r="AC85" s="116" t="e">
        <v>#N/A</v>
      </c>
      <c r="AD85" s="116" t="e">
        <v>#N/A</v>
      </c>
      <c r="AE85" s="116" t="e">
        <v>#N/A</v>
      </c>
      <c r="AF85" s="116" t="e">
        <v>#N/A</v>
      </c>
      <c r="AG85" s="116" t="e">
        <v>#N/A</v>
      </c>
      <c r="AH85" s="116" t="e">
        <v>#N/A</v>
      </c>
    </row>
    <row r="86" spans="2:34" hidden="1" outlineLevel="1">
      <c r="D86" s="13">
        <v>2017</v>
      </c>
      <c r="E86" s="14" t="s">
        <v>626</v>
      </c>
      <c r="F86" s="15" t="s">
        <v>626</v>
      </c>
      <c r="G86" s="14" t="s">
        <v>626</v>
      </c>
      <c r="H86" s="14" t="s">
        <v>626</v>
      </c>
      <c r="I86" s="14" t="s">
        <v>626</v>
      </c>
      <c r="J86" s="14" t="s">
        <v>626</v>
      </c>
      <c r="K86" s="14" t="s">
        <v>626</v>
      </c>
      <c r="L86" s="14" t="s">
        <v>626</v>
      </c>
      <c r="M86" s="14" t="s">
        <v>626</v>
      </c>
      <c r="N86" s="14" t="s">
        <v>626</v>
      </c>
      <c r="X86" s="5">
        <v>2017</v>
      </c>
      <c r="Y86" s="114" t="s">
        <v>626</v>
      </c>
      <c r="Z86" s="115" t="s">
        <v>626</v>
      </c>
      <c r="AA86" s="116" t="e">
        <v>#N/A</v>
      </c>
      <c r="AB86" s="116" t="e">
        <v>#N/A</v>
      </c>
      <c r="AC86" s="116" t="e">
        <v>#N/A</v>
      </c>
      <c r="AD86" s="116" t="e">
        <v>#N/A</v>
      </c>
      <c r="AE86" s="116" t="e">
        <v>#N/A</v>
      </c>
      <c r="AF86" s="116" t="e">
        <v>#N/A</v>
      </c>
      <c r="AG86" s="116" t="e">
        <v>#N/A</v>
      </c>
      <c r="AH86" s="116" t="e">
        <v>#N/A</v>
      </c>
    </row>
    <row r="87" spans="2:34" hidden="1" outlineLevel="1">
      <c r="D87" s="13">
        <v>2018</v>
      </c>
      <c r="E87" s="15" t="s">
        <v>626</v>
      </c>
      <c r="F87" s="14" t="s">
        <v>626</v>
      </c>
      <c r="G87" s="14" t="s">
        <v>626</v>
      </c>
      <c r="H87" s="14" t="s">
        <v>626</v>
      </c>
      <c r="I87" s="14" t="s">
        <v>626</v>
      </c>
      <c r="J87" s="14" t="s">
        <v>626</v>
      </c>
      <c r="K87" s="14" t="s">
        <v>626</v>
      </c>
      <c r="L87" s="14" t="s">
        <v>626</v>
      </c>
      <c r="M87" s="14" t="s">
        <v>626</v>
      </c>
      <c r="N87" s="14" t="s">
        <v>626</v>
      </c>
      <c r="X87" s="5">
        <v>2018</v>
      </c>
      <c r="Y87" s="115" t="s">
        <v>626</v>
      </c>
      <c r="Z87" s="116" t="e">
        <v>#N/A</v>
      </c>
      <c r="AA87" s="116" t="e">
        <v>#N/A</v>
      </c>
      <c r="AB87" s="116" t="e">
        <v>#N/A</v>
      </c>
      <c r="AC87" s="116" t="e">
        <v>#N/A</v>
      </c>
      <c r="AD87" s="116" t="e">
        <v>#N/A</v>
      </c>
      <c r="AE87" s="116" t="e">
        <v>#N/A</v>
      </c>
      <c r="AF87" s="116" t="e">
        <v>#N/A</v>
      </c>
      <c r="AG87" s="116" t="e">
        <v>#N/A</v>
      </c>
      <c r="AH87" s="116" t="e">
        <v>#N/A</v>
      </c>
    </row>
    <row r="88" spans="2:34" collapsed="1"/>
    <row r="89" spans="2:34" ht="15.75">
      <c r="C89" s="18" t="s">
        <v>182</v>
      </c>
    </row>
    <row r="90" spans="2:34" hidden="1" outlineLevel="1">
      <c r="B90" s="7" t="s">
        <v>173</v>
      </c>
      <c r="D90" s="12"/>
      <c r="E90" s="13" t="s">
        <v>15</v>
      </c>
      <c r="F90" s="13"/>
      <c r="G90" s="13"/>
      <c r="H90" s="13"/>
      <c r="I90" s="13"/>
      <c r="J90" s="13"/>
      <c r="K90" s="13"/>
      <c r="L90" s="13"/>
      <c r="M90" s="13"/>
      <c r="N90" s="13"/>
    </row>
    <row r="91" spans="2:34" hidden="1" outlineLevel="1">
      <c r="D91" s="13" t="s">
        <v>16</v>
      </c>
      <c r="E91" s="13">
        <v>0</v>
      </c>
      <c r="F91" s="13">
        <v>1</v>
      </c>
      <c r="G91" s="13">
        <v>2</v>
      </c>
      <c r="H91" s="13">
        <v>3</v>
      </c>
      <c r="I91" s="13">
        <v>4</v>
      </c>
      <c r="J91" s="13">
        <v>5</v>
      </c>
      <c r="K91" s="13">
        <v>6</v>
      </c>
      <c r="L91" s="13">
        <v>7</v>
      </c>
      <c r="M91" s="13">
        <v>8</v>
      </c>
      <c r="N91" s="13">
        <v>9</v>
      </c>
    </row>
    <row r="92" spans="2:34" hidden="1" outlineLevel="1">
      <c r="D92" s="13">
        <v>2009</v>
      </c>
      <c r="E92" s="14" t="s">
        <v>626</v>
      </c>
      <c r="F92" s="14" t="s">
        <v>626</v>
      </c>
      <c r="G92" s="14" t="s">
        <v>626</v>
      </c>
      <c r="H92" s="14" t="s">
        <v>626</v>
      </c>
      <c r="I92" s="14" t="s">
        <v>626</v>
      </c>
      <c r="J92" s="14" t="s">
        <v>626</v>
      </c>
      <c r="K92" s="14" t="s">
        <v>626</v>
      </c>
      <c r="L92" s="14" t="s">
        <v>626</v>
      </c>
      <c r="M92" s="14" t="s">
        <v>626</v>
      </c>
      <c r="N92" s="15" t="s">
        <v>626</v>
      </c>
    </row>
    <row r="93" spans="2:34" hidden="1" outlineLevel="1">
      <c r="D93" s="13">
        <v>2010</v>
      </c>
      <c r="E93" s="14" t="s">
        <v>626</v>
      </c>
      <c r="F93" s="14" t="s">
        <v>626</v>
      </c>
      <c r="G93" s="14" t="s">
        <v>626</v>
      </c>
      <c r="H93" s="14" t="s">
        <v>626</v>
      </c>
      <c r="I93" s="14" t="s">
        <v>626</v>
      </c>
      <c r="J93" s="14" t="s">
        <v>626</v>
      </c>
      <c r="K93" s="14" t="s">
        <v>626</v>
      </c>
      <c r="L93" s="14" t="s">
        <v>626</v>
      </c>
      <c r="M93" s="15" t="s">
        <v>626</v>
      </c>
      <c r="N93" s="14" t="s">
        <v>626</v>
      </c>
    </row>
    <row r="94" spans="2:34" hidden="1" outlineLevel="1">
      <c r="D94" s="13">
        <v>2011</v>
      </c>
      <c r="E94" s="14" t="s">
        <v>626</v>
      </c>
      <c r="F94" s="14" t="s">
        <v>626</v>
      </c>
      <c r="G94" s="14" t="s">
        <v>626</v>
      </c>
      <c r="H94" s="14" t="s">
        <v>626</v>
      </c>
      <c r="I94" s="14" t="s">
        <v>626</v>
      </c>
      <c r="J94" s="14" t="s">
        <v>626</v>
      </c>
      <c r="K94" s="14" t="s">
        <v>626</v>
      </c>
      <c r="L94" s="15" t="s">
        <v>626</v>
      </c>
      <c r="M94" s="14" t="s">
        <v>626</v>
      </c>
      <c r="N94" s="14" t="s">
        <v>626</v>
      </c>
    </row>
    <row r="95" spans="2:34" hidden="1" outlineLevel="1">
      <c r="D95" s="13">
        <v>2012</v>
      </c>
      <c r="E95" s="14" t="s">
        <v>626</v>
      </c>
      <c r="F95" s="14" t="s">
        <v>626</v>
      </c>
      <c r="G95" s="14" t="s">
        <v>626</v>
      </c>
      <c r="H95" s="14" t="s">
        <v>626</v>
      </c>
      <c r="I95" s="14" t="s">
        <v>626</v>
      </c>
      <c r="J95" s="14" t="s">
        <v>626</v>
      </c>
      <c r="K95" s="15" t="s">
        <v>626</v>
      </c>
      <c r="L95" s="14" t="s">
        <v>626</v>
      </c>
      <c r="M95" s="14" t="s">
        <v>626</v>
      </c>
      <c r="N95" s="14" t="s">
        <v>626</v>
      </c>
    </row>
    <row r="96" spans="2:34" hidden="1" outlineLevel="1">
      <c r="D96" s="13">
        <v>2013</v>
      </c>
      <c r="E96" s="14" t="s">
        <v>626</v>
      </c>
      <c r="F96" s="14" t="s">
        <v>626</v>
      </c>
      <c r="G96" s="14" t="s">
        <v>626</v>
      </c>
      <c r="H96" s="14" t="s">
        <v>626</v>
      </c>
      <c r="I96" s="14" t="s">
        <v>626</v>
      </c>
      <c r="J96" s="15" t="s">
        <v>626</v>
      </c>
      <c r="K96" s="14" t="s">
        <v>626</v>
      </c>
      <c r="L96" s="14" t="s">
        <v>626</v>
      </c>
      <c r="M96" s="14" t="s">
        <v>626</v>
      </c>
      <c r="N96" s="14" t="s">
        <v>626</v>
      </c>
    </row>
    <row r="97" spans="2:34" hidden="1" outlineLevel="1">
      <c r="D97" s="13">
        <v>2014</v>
      </c>
      <c r="E97" s="14" t="s">
        <v>626</v>
      </c>
      <c r="F97" s="14" t="s">
        <v>626</v>
      </c>
      <c r="G97" s="14" t="s">
        <v>626</v>
      </c>
      <c r="H97" s="14" t="s">
        <v>626</v>
      </c>
      <c r="I97" s="15" t="s">
        <v>626</v>
      </c>
      <c r="J97" s="14" t="s">
        <v>626</v>
      </c>
      <c r="K97" s="14" t="s">
        <v>626</v>
      </c>
      <c r="L97" s="14" t="s">
        <v>626</v>
      </c>
      <c r="M97" s="14" t="s">
        <v>626</v>
      </c>
      <c r="N97" s="14" t="s">
        <v>626</v>
      </c>
    </row>
    <row r="98" spans="2:34" hidden="1" outlineLevel="1">
      <c r="D98" s="13">
        <v>2015</v>
      </c>
      <c r="E98" s="14" t="s">
        <v>626</v>
      </c>
      <c r="F98" s="14" t="s">
        <v>626</v>
      </c>
      <c r="G98" s="14" t="s">
        <v>626</v>
      </c>
      <c r="H98" s="15" t="s">
        <v>626</v>
      </c>
      <c r="I98" s="14" t="s">
        <v>626</v>
      </c>
      <c r="J98" s="14" t="s">
        <v>626</v>
      </c>
      <c r="K98" s="14" t="s">
        <v>626</v>
      </c>
      <c r="L98" s="14" t="s">
        <v>626</v>
      </c>
      <c r="M98" s="14" t="s">
        <v>626</v>
      </c>
      <c r="N98" s="14" t="s">
        <v>626</v>
      </c>
    </row>
    <row r="99" spans="2:34" hidden="1" outlineLevel="1">
      <c r="D99" s="13">
        <v>2016</v>
      </c>
      <c r="E99" s="14" t="s">
        <v>626</v>
      </c>
      <c r="F99" s="14" t="s">
        <v>626</v>
      </c>
      <c r="G99" s="15" t="s">
        <v>626</v>
      </c>
      <c r="H99" s="14" t="s">
        <v>626</v>
      </c>
      <c r="I99" s="14" t="s">
        <v>626</v>
      </c>
      <c r="J99" s="14" t="s">
        <v>626</v>
      </c>
      <c r="K99" s="14" t="s">
        <v>626</v>
      </c>
      <c r="L99" s="14" t="s">
        <v>626</v>
      </c>
      <c r="M99" s="14" t="s">
        <v>626</v>
      </c>
      <c r="N99" s="14" t="s">
        <v>626</v>
      </c>
    </row>
    <row r="100" spans="2:34" hidden="1" outlineLevel="1">
      <c r="D100" s="13">
        <v>2017</v>
      </c>
      <c r="E100" s="14" t="s">
        <v>626</v>
      </c>
      <c r="F100" s="15" t="s">
        <v>626</v>
      </c>
      <c r="G100" s="14" t="s">
        <v>626</v>
      </c>
      <c r="H100" s="14" t="s">
        <v>626</v>
      </c>
      <c r="I100" s="14" t="s">
        <v>626</v>
      </c>
      <c r="J100" s="14" t="s">
        <v>626</v>
      </c>
      <c r="K100" s="14" t="s">
        <v>626</v>
      </c>
      <c r="L100" s="14" t="s">
        <v>626</v>
      </c>
      <c r="M100" s="14" t="s">
        <v>626</v>
      </c>
      <c r="N100" s="14" t="s">
        <v>626</v>
      </c>
    </row>
    <row r="101" spans="2:34" hidden="1" outlineLevel="1">
      <c r="D101" s="13">
        <v>2018</v>
      </c>
      <c r="E101" s="15" t="s">
        <v>626</v>
      </c>
      <c r="F101" s="14" t="s">
        <v>626</v>
      </c>
      <c r="G101" s="14" t="s">
        <v>626</v>
      </c>
      <c r="H101" s="14" t="s">
        <v>626</v>
      </c>
      <c r="I101" s="14" t="s">
        <v>626</v>
      </c>
      <c r="J101" s="14" t="s">
        <v>626</v>
      </c>
      <c r="K101" s="14" t="s">
        <v>626</v>
      </c>
      <c r="L101" s="14" t="s">
        <v>626</v>
      </c>
      <c r="M101" s="14" t="s">
        <v>626</v>
      </c>
      <c r="N101" s="14" t="s">
        <v>626</v>
      </c>
    </row>
    <row r="102" spans="2:34" collapsed="1"/>
    <row r="103" spans="2:34" ht="15.75">
      <c r="C103" s="18" t="s">
        <v>183</v>
      </c>
    </row>
    <row r="104" spans="2:34">
      <c r="B104" s="119" t="s">
        <v>56</v>
      </c>
      <c r="D104" s="12"/>
      <c r="E104" s="13" t="s">
        <v>15</v>
      </c>
      <c r="F104" s="13"/>
      <c r="G104" s="13"/>
      <c r="H104" s="13"/>
      <c r="I104" s="13"/>
      <c r="J104" s="13"/>
      <c r="K104" s="13"/>
      <c r="L104" s="13"/>
      <c r="M104" s="13"/>
      <c r="N104" s="13"/>
      <c r="X104" s="3"/>
      <c r="Y104" s="5" t="s">
        <v>15</v>
      </c>
      <c r="Z104" s="5"/>
      <c r="AA104" s="5"/>
      <c r="AB104" s="5"/>
      <c r="AC104" s="5"/>
      <c r="AD104" s="5"/>
      <c r="AE104" s="5"/>
      <c r="AF104" s="5"/>
      <c r="AG104" s="5"/>
      <c r="AH104" s="5"/>
    </row>
    <row r="105" spans="2:34">
      <c r="D105" s="13" t="s">
        <v>16</v>
      </c>
      <c r="E105" s="13">
        <v>0</v>
      </c>
      <c r="F105" s="13">
        <v>1</v>
      </c>
      <c r="G105" s="13">
        <v>2</v>
      </c>
      <c r="H105" s="13">
        <v>3</v>
      </c>
      <c r="I105" s="13">
        <v>4</v>
      </c>
      <c r="J105" s="13">
        <v>5</v>
      </c>
      <c r="K105" s="13">
        <v>6</v>
      </c>
      <c r="L105" s="13">
        <v>7</v>
      </c>
      <c r="M105" s="13">
        <v>8</v>
      </c>
      <c r="N105" s="13">
        <v>9</v>
      </c>
      <c r="X105" s="5" t="s">
        <v>16</v>
      </c>
      <c r="Y105" s="5">
        <v>0</v>
      </c>
      <c r="Z105" s="5">
        <v>1</v>
      </c>
      <c r="AA105" s="5">
        <v>2</v>
      </c>
      <c r="AB105" s="5">
        <v>3</v>
      </c>
      <c r="AC105" s="5">
        <v>4</v>
      </c>
      <c r="AD105" s="5">
        <v>5</v>
      </c>
      <c r="AE105" s="5">
        <v>6</v>
      </c>
      <c r="AF105" s="5">
        <v>7</v>
      </c>
      <c r="AG105" s="5">
        <v>8</v>
      </c>
      <c r="AH105" s="5">
        <v>9</v>
      </c>
    </row>
    <row r="106" spans="2:34">
      <c r="B106" s="171" t="s">
        <v>210</v>
      </c>
      <c r="D106" s="13">
        <v>2009</v>
      </c>
      <c r="E106" s="14">
        <v>228422.32269999999</v>
      </c>
      <c r="F106" s="14">
        <v>231710.45250000001</v>
      </c>
      <c r="G106" s="14">
        <v>94454.596560000005</v>
      </c>
      <c r="H106" s="14">
        <v>109542.39260000001</v>
      </c>
      <c r="I106" s="14">
        <v>45042.308210000003</v>
      </c>
      <c r="J106" s="14">
        <v>12513.412469999999</v>
      </c>
      <c r="K106" s="14">
        <v>3022.3784070000002</v>
      </c>
      <c r="L106" s="14">
        <v>33862.694949999997</v>
      </c>
      <c r="M106" s="14">
        <v>2006.156835</v>
      </c>
      <c r="N106" s="15">
        <v>1129.9537499999999</v>
      </c>
      <c r="X106" s="5">
        <v>2009</v>
      </c>
      <c r="Y106" s="114">
        <v>228422.32269999999</v>
      </c>
      <c r="Z106" s="114">
        <v>231710.45250000001</v>
      </c>
      <c r="AA106" s="114">
        <v>94454.596560000005</v>
      </c>
      <c r="AB106" s="114">
        <v>109542.39260000001</v>
      </c>
      <c r="AC106" s="114">
        <v>45042.308210000003</v>
      </c>
      <c r="AD106" s="114">
        <v>12513.412469999999</v>
      </c>
      <c r="AE106" s="114">
        <v>3022.3784070000002</v>
      </c>
      <c r="AF106" s="114">
        <v>33862.694949999997</v>
      </c>
      <c r="AG106" s="114">
        <v>2006.156835</v>
      </c>
      <c r="AH106" s="115">
        <v>1129.9537499999999</v>
      </c>
    </row>
    <row r="107" spans="2:34">
      <c r="D107" s="13">
        <v>2010</v>
      </c>
      <c r="E107" s="14">
        <v>170395.93770000001</v>
      </c>
      <c r="F107" s="14">
        <v>239065.95619999999</v>
      </c>
      <c r="G107" s="14">
        <v>120989.2439</v>
      </c>
      <c r="H107" s="14">
        <v>25060.59417</v>
      </c>
      <c r="I107" s="14">
        <v>44706.88336</v>
      </c>
      <c r="J107" s="14">
        <v>3319.1291249999999</v>
      </c>
      <c r="K107" s="14">
        <v>8714.4361480000007</v>
      </c>
      <c r="L107" s="14">
        <v>18938.86347</v>
      </c>
      <c r="M107" s="15">
        <v>1772.3998670000001</v>
      </c>
      <c r="N107" s="14">
        <v>0</v>
      </c>
      <c r="X107" s="5">
        <v>2010</v>
      </c>
      <c r="Y107" s="114">
        <v>170395.93770000001</v>
      </c>
      <c r="Z107" s="114">
        <v>239065.95619999999</v>
      </c>
      <c r="AA107" s="114">
        <v>120989.2439</v>
      </c>
      <c r="AB107" s="114">
        <v>25060.59417</v>
      </c>
      <c r="AC107" s="114">
        <v>44706.88336</v>
      </c>
      <c r="AD107" s="114">
        <v>3319.1291249999999</v>
      </c>
      <c r="AE107" s="114">
        <v>8714.4361480000007</v>
      </c>
      <c r="AF107" s="114">
        <v>18938.86347</v>
      </c>
      <c r="AG107" s="115">
        <v>1772.3998670000001</v>
      </c>
      <c r="AH107" s="116" t="e">
        <v>#N/A</v>
      </c>
    </row>
    <row r="108" spans="2:34">
      <c r="D108" s="13">
        <v>2011</v>
      </c>
      <c r="E108" s="14">
        <v>181468.1073</v>
      </c>
      <c r="F108" s="14">
        <v>278172.43359999999</v>
      </c>
      <c r="G108" s="14">
        <v>137434.98989999999</v>
      </c>
      <c r="H108" s="14">
        <v>94610.034700000004</v>
      </c>
      <c r="I108" s="14">
        <v>18156.78212</v>
      </c>
      <c r="J108" s="14">
        <v>58412.223899999997</v>
      </c>
      <c r="K108" s="14">
        <v>16004.85399</v>
      </c>
      <c r="L108" s="15">
        <v>13316.588390000001</v>
      </c>
      <c r="M108" s="14">
        <v>0</v>
      </c>
      <c r="N108" s="14">
        <v>0</v>
      </c>
      <c r="X108" s="5">
        <v>2011</v>
      </c>
      <c r="Y108" s="114">
        <v>181468.1073</v>
      </c>
      <c r="Z108" s="114">
        <v>278172.43359999999</v>
      </c>
      <c r="AA108" s="114">
        <v>137434.98989999999</v>
      </c>
      <c r="AB108" s="114">
        <v>94610.034700000004</v>
      </c>
      <c r="AC108" s="114">
        <v>18156.78212</v>
      </c>
      <c r="AD108" s="114">
        <v>58412.223899999997</v>
      </c>
      <c r="AE108" s="114">
        <v>16004.85399</v>
      </c>
      <c r="AF108" s="115">
        <v>13316.588390000001</v>
      </c>
      <c r="AG108" s="116" t="e">
        <v>#N/A</v>
      </c>
      <c r="AH108" s="116" t="e">
        <v>#N/A</v>
      </c>
    </row>
    <row r="109" spans="2:34">
      <c r="D109" s="13">
        <v>2012</v>
      </c>
      <c r="E109" s="14">
        <v>131324.88990000001</v>
      </c>
      <c r="F109" s="14">
        <v>331214.73749999999</v>
      </c>
      <c r="G109" s="14">
        <v>74553.698000000004</v>
      </c>
      <c r="H109" s="14">
        <v>143143.27160000001</v>
      </c>
      <c r="I109" s="14">
        <v>22878.265530000001</v>
      </c>
      <c r="J109" s="14">
        <v>14551.55538</v>
      </c>
      <c r="K109" s="15">
        <v>1163.0892469999999</v>
      </c>
      <c r="L109" s="14">
        <v>0</v>
      </c>
      <c r="M109" s="14">
        <v>0</v>
      </c>
      <c r="N109" s="14">
        <v>0</v>
      </c>
      <c r="X109" s="5">
        <v>2012</v>
      </c>
      <c r="Y109" s="114">
        <v>131324.88990000001</v>
      </c>
      <c r="Z109" s="114">
        <v>331214.73749999999</v>
      </c>
      <c r="AA109" s="114">
        <v>74553.698000000004</v>
      </c>
      <c r="AB109" s="114">
        <v>143143.27160000001</v>
      </c>
      <c r="AC109" s="114">
        <v>22878.265530000001</v>
      </c>
      <c r="AD109" s="114">
        <v>14551.55538</v>
      </c>
      <c r="AE109" s="115">
        <v>1163.0892469999999</v>
      </c>
      <c r="AF109" s="116" t="e">
        <v>#N/A</v>
      </c>
      <c r="AG109" s="116" t="e">
        <v>#N/A</v>
      </c>
      <c r="AH109" s="116" t="e">
        <v>#N/A</v>
      </c>
    </row>
    <row r="110" spans="2:34">
      <c r="D110" s="13">
        <v>2013</v>
      </c>
      <c r="E110" s="14">
        <v>253697.58840000001</v>
      </c>
      <c r="F110" s="14">
        <v>412897.41519999999</v>
      </c>
      <c r="G110" s="14">
        <v>125873.8031</v>
      </c>
      <c r="H110" s="14">
        <v>62193.22868</v>
      </c>
      <c r="I110" s="14">
        <v>34825.129780000003</v>
      </c>
      <c r="J110" s="15">
        <v>43335.803610000003</v>
      </c>
      <c r="K110" s="14">
        <v>0</v>
      </c>
      <c r="L110" s="14">
        <v>0</v>
      </c>
      <c r="M110" s="14">
        <v>0</v>
      </c>
      <c r="N110" s="14">
        <v>0</v>
      </c>
      <c r="X110" s="5">
        <v>2013</v>
      </c>
      <c r="Y110" s="114">
        <v>253697.58840000001</v>
      </c>
      <c r="Z110" s="114">
        <v>412897.41519999999</v>
      </c>
      <c r="AA110" s="114">
        <v>125873.8031</v>
      </c>
      <c r="AB110" s="114">
        <v>62193.22868</v>
      </c>
      <c r="AC110" s="114">
        <v>34825.129780000003</v>
      </c>
      <c r="AD110" s="115">
        <v>43335.803610000003</v>
      </c>
      <c r="AE110" s="116" t="e">
        <v>#N/A</v>
      </c>
      <c r="AF110" s="116" t="e">
        <v>#N/A</v>
      </c>
      <c r="AG110" s="116" t="e">
        <v>#N/A</v>
      </c>
      <c r="AH110" s="116" t="e">
        <v>#N/A</v>
      </c>
    </row>
    <row r="111" spans="2:34">
      <c r="D111" s="13">
        <v>2014</v>
      </c>
      <c r="E111" s="14">
        <v>214171.8339</v>
      </c>
      <c r="F111" s="14">
        <v>307036.41399999999</v>
      </c>
      <c r="G111" s="14">
        <v>135659.09659999999</v>
      </c>
      <c r="H111" s="14">
        <v>52468.730230000001</v>
      </c>
      <c r="I111" s="15">
        <v>103728.6615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X111" s="5">
        <v>2014</v>
      </c>
      <c r="Y111" s="114">
        <v>214171.8339</v>
      </c>
      <c r="Z111" s="114">
        <v>307036.41399999999</v>
      </c>
      <c r="AA111" s="114">
        <v>135659.09659999999</v>
      </c>
      <c r="AB111" s="114">
        <v>52468.730230000001</v>
      </c>
      <c r="AC111" s="115">
        <v>103728.6615</v>
      </c>
      <c r="AD111" s="116" t="e">
        <v>#N/A</v>
      </c>
      <c r="AE111" s="116" t="e">
        <v>#N/A</v>
      </c>
      <c r="AF111" s="116" t="e">
        <v>#N/A</v>
      </c>
      <c r="AG111" s="116" t="e">
        <v>#N/A</v>
      </c>
      <c r="AH111" s="116" t="e">
        <v>#N/A</v>
      </c>
    </row>
    <row r="112" spans="2:34">
      <c r="D112" s="13">
        <v>2015</v>
      </c>
      <c r="E112" s="14">
        <v>170712.4093</v>
      </c>
      <c r="F112" s="14">
        <v>199506.97889999999</v>
      </c>
      <c r="G112" s="14">
        <v>144577.71049999999</v>
      </c>
      <c r="H112" s="15">
        <v>29690.7382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X112" s="5">
        <v>2015</v>
      </c>
      <c r="Y112" s="114">
        <v>170712.4093</v>
      </c>
      <c r="Z112" s="114">
        <v>199506.97889999999</v>
      </c>
      <c r="AA112" s="114">
        <v>144577.71049999999</v>
      </c>
      <c r="AB112" s="115">
        <v>29690.7382</v>
      </c>
      <c r="AC112" s="116" t="e">
        <v>#N/A</v>
      </c>
      <c r="AD112" s="116" t="e">
        <v>#N/A</v>
      </c>
      <c r="AE112" s="116" t="e">
        <v>#N/A</v>
      </c>
      <c r="AF112" s="116" t="e">
        <v>#N/A</v>
      </c>
      <c r="AG112" s="116" t="e">
        <v>#N/A</v>
      </c>
      <c r="AH112" s="116" t="e">
        <v>#N/A</v>
      </c>
    </row>
    <row r="113" spans="2:34">
      <c r="D113" s="13">
        <v>2016</v>
      </c>
      <c r="E113" s="14">
        <v>47898.745459999998</v>
      </c>
      <c r="F113" s="14">
        <v>233156.28700000001</v>
      </c>
      <c r="G113" s="15">
        <v>97560.440640000001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X113" s="5">
        <v>2016</v>
      </c>
      <c r="Y113" s="114">
        <v>47898.745459999998</v>
      </c>
      <c r="Z113" s="114">
        <v>233156.28700000001</v>
      </c>
      <c r="AA113" s="115">
        <v>97560.440640000001</v>
      </c>
      <c r="AB113" s="116" t="e">
        <v>#N/A</v>
      </c>
      <c r="AC113" s="116" t="e">
        <v>#N/A</v>
      </c>
      <c r="AD113" s="116" t="e">
        <v>#N/A</v>
      </c>
      <c r="AE113" s="116" t="e">
        <v>#N/A</v>
      </c>
      <c r="AF113" s="116" t="e">
        <v>#N/A</v>
      </c>
      <c r="AG113" s="116" t="e">
        <v>#N/A</v>
      </c>
      <c r="AH113" s="116" t="e">
        <v>#N/A</v>
      </c>
    </row>
    <row r="114" spans="2:34">
      <c r="D114" s="13">
        <v>2017</v>
      </c>
      <c r="E114" s="14">
        <v>91160.919049999997</v>
      </c>
      <c r="F114" s="15">
        <v>169767.73149999999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X114" s="5">
        <v>2017</v>
      </c>
      <c r="Y114" s="114">
        <v>91160.919049999997</v>
      </c>
      <c r="Z114" s="115">
        <v>169767.73149999999</v>
      </c>
      <c r="AA114" s="116" t="e">
        <v>#N/A</v>
      </c>
      <c r="AB114" s="116" t="e">
        <v>#N/A</v>
      </c>
      <c r="AC114" s="116" t="e">
        <v>#N/A</v>
      </c>
      <c r="AD114" s="116" t="e">
        <v>#N/A</v>
      </c>
      <c r="AE114" s="116" t="e">
        <v>#N/A</v>
      </c>
      <c r="AF114" s="116" t="e">
        <v>#N/A</v>
      </c>
      <c r="AG114" s="116" t="e">
        <v>#N/A</v>
      </c>
      <c r="AH114" s="116" t="e">
        <v>#N/A</v>
      </c>
    </row>
    <row r="115" spans="2:34">
      <c r="D115" s="13">
        <v>2018</v>
      </c>
      <c r="E115" s="15">
        <v>72671.41158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X115" s="5">
        <v>2018</v>
      </c>
      <c r="Y115" s="115">
        <v>72671.41158</v>
      </c>
      <c r="Z115" s="116" t="e">
        <v>#N/A</v>
      </c>
      <c r="AA115" s="116" t="e">
        <v>#N/A</v>
      </c>
      <c r="AB115" s="116" t="e">
        <v>#N/A</v>
      </c>
      <c r="AC115" s="116" t="e">
        <v>#N/A</v>
      </c>
      <c r="AD115" s="116" t="e">
        <v>#N/A</v>
      </c>
      <c r="AE115" s="116" t="e">
        <v>#N/A</v>
      </c>
      <c r="AF115" s="116" t="e">
        <v>#N/A</v>
      </c>
      <c r="AG115" s="116" t="e">
        <v>#N/A</v>
      </c>
      <c r="AH115" s="116" t="e">
        <v>#N/A</v>
      </c>
    </row>
    <row r="117" spans="2:34" ht="15.75">
      <c r="C117" s="18" t="s">
        <v>434</v>
      </c>
    </row>
    <row r="118" spans="2:34">
      <c r="B118" s="119" t="s">
        <v>14</v>
      </c>
      <c r="D118" s="12"/>
      <c r="E118" s="13" t="s">
        <v>15</v>
      </c>
      <c r="F118" s="13"/>
      <c r="G118" s="13"/>
      <c r="H118" s="13"/>
      <c r="I118" s="13"/>
      <c r="J118" s="13"/>
      <c r="K118" s="13"/>
      <c r="L118" s="13"/>
      <c r="M118" s="13"/>
      <c r="N118" s="13"/>
      <c r="X118" s="3"/>
      <c r="Y118" s="5" t="s">
        <v>15</v>
      </c>
      <c r="Z118" s="5"/>
      <c r="AA118" s="5"/>
      <c r="AB118" s="5"/>
      <c r="AC118" s="5"/>
      <c r="AD118" s="5"/>
      <c r="AE118" s="5"/>
      <c r="AF118" s="5"/>
      <c r="AG118" s="5"/>
      <c r="AH118" s="5"/>
    </row>
    <row r="119" spans="2:34">
      <c r="D119" s="13" t="s">
        <v>16</v>
      </c>
      <c r="E119" s="13">
        <v>0</v>
      </c>
      <c r="F119" s="13">
        <v>1</v>
      </c>
      <c r="G119" s="13">
        <v>2</v>
      </c>
      <c r="H119" s="13">
        <v>3</v>
      </c>
      <c r="I119" s="13">
        <v>4</v>
      </c>
      <c r="J119" s="13">
        <v>5</v>
      </c>
      <c r="K119" s="13">
        <v>6</v>
      </c>
      <c r="L119" s="13">
        <v>7</v>
      </c>
      <c r="M119" s="13">
        <v>8</v>
      </c>
      <c r="N119" s="13">
        <v>9</v>
      </c>
      <c r="X119" s="5" t="s">
        <v>16</v>
      </c>
      <c r="Y119" s="5">
        <v>0</v>
      </c>
      <c r="Z119" s="5">
        <v>1</v>
      </c>
      <c r="AA119" s="5">
        <v>2</v>
      </c>
      <c r="AB119" s="5">
        <v>3</v>
      </c>
      <c r="AC119" s="5">
        <v>4</v>
      </c>
      <c r="AD119" s="5">
        <v>5</v>
      </c>
      <c r="AE119" s="5">
        <v>6</v>
      </c>
      <c r="AF119" s="5">
        <v>7</v>
      </c>
      <c r="AG119" s="5">
        <v>8</v>
      </c>
      <c r="AH119" s="5">
        <v>9</v>
      </c>
    </row>
    <row r="120" spans="2:34">
      <c r="B120" s="171" t="s">
        <v>336</v>
      </c>
      <c r="D120" s="13">
        <v>2009</v>
      </c>
      <c r="E120" s="14">
        <v>228422.32269999999</v>
      </c>
      <c r="F120" s="14">
        <v>460132.77520000003</v>
      </c>
      <c r="G120" s="14">
        <v>554587.37176000001</v>
      </c>
      <c r="H120" s="14">
        <v>664129.76436000003</v>
      </c>
      <c r="I120" s="14">
        <v>709172.07257000008</v>
      </c>
      <c r="J120" s="14">
        <v>721685.48504000006</v>
      </c>
      <c r="K120" s="14">
        <v>724707.86344700004</v>
      </c>
      <c r="L120" s="14">
        <v>758570.55839700007</v>
      </c>
      <c r="M120" s="14">
        <v>760576.7152320001</v>
      </c>
      <c r="N120" s="15">
        <v>761706.66898200009</v>
      </c>
      <c r="X120" s="5">
        <v>2009</v>
      </c>
      <c r="Y120" s="114">
        <v>228422.32269999999</v>
      </c>
      <c r="Z120" s="114">
        <v>460132.77520000003</v>
      </c>
      <c r="AA120" s="114">
        <v>554587.37176000001</v>
      </c>
      <c r="AB120" s="114">
        <v>664129.76436000003</v>
      </c>
      <c r="AC120" s="114">
        <v>709172.07257000008</v>
      </c>
      <c r="AD120" s="114">
        <v>721685.48504000006</v>
      </c>
      <c r="AE120" s="114">
        <v>724707.86344700004</v>
      </c>
      <c r="AF120" s="114">
        <v>758570.55839700007</v>
      </c>
      <c r="AG120" s="114">
        <v>760576.7152320001</v>
      </c>
      <c r="AH120" s="115">
        <v>761706.66898200009</v>
      </c>
    </row>
    <row r="121" spans="2:34">
      <c r="D121" s="13">
        <v>2010</v>
      </c>
      <c r="E121" s="14">
        <v>170395.93770000001</v>
      </c>
      <c r="F121" s="14">
        <v>409461.89390000002</v>
      </c>
      <c r="G121" s="14">
        <v>530451.13780000003</v>
      </c>
      <c r="H121" s="14">
        <v>555511.73197000008</v>
      </c>
      <c r="I121" s="14">
        <v>600218.61533000006</v>
      </c>
      <c r="J121" s="14">
        <v>603537.74445500004</v>
      </c>
      <c r="K121" s="14">
        <v>612252.18060299999</v>
      </c>
      <c r="L121" s="14">
        <v>631191.04407299997</v>
      </c>
      <c r="M121" s="15">
        <v>632963.44393999991</v>
      </c>
      <c r="N121" s="14">
        <v>632963.44393999991</v>
      </c>
      <c r="X121" s="5">
        <v>2010</v>
      </c>
      <c r="Y121" s="114">
        <v>170395.93770000001</v>
      </c>
      <c r="Z121" s="114">
        <v>409461.89390000002</v>
      </c>
      <c r="AA121" s="114">
        <v>530451.13780000003</v>
      </c>
      <c r="AB121" s="114">
        <v>555511.73197000008</v>
      </c>
      <c r="AC121" s="114">
        <v>600218.61533000006</v>
      </c>
      <c r="AD121" s="114">
        <v>603537.74445500004</v>
      </c>
      <c r="AE121" s="114">
        <v>612252.18060299999</v>
      </c>
      <c r="AF121" s="114">
        <v>631191.04407299997</v>
      </c>
      <c r="AG121" s="115">
        <v>632963.44393999991</v>
      </c>
      <c r="AH121" s="116" t="e">
        <v>#N/A</v>
      </c>
    </row>
    <row r="122" spans="2:34">
      <c r="D122" s="13">
        <v>2011</v>
      </c>
      <c r="E122" s="14">
        <v>181468.1073</v>
      </c>
      <c r="F122" s="14">
        <v>459640.54090000002</v>
      </c>
      <c r="G122" s="14">
        <v>597075.53080000007</v>
      </c>
      <c r="H122" s="14">
        <v>691685.56550000003</v>
      </c>
      <c r="I122" s="14">
        <v>709842.34762000002</v>
      </c>
      <c r="J122" s="14">
        <v>768254.57152</v>
      </c>
      <c r="K122" s="14">
        <v>784259.42550999997</v>
      </c>
      <c r="L122" s="15">
        <v>797576.01390000002</v>
      </c>
      <c r="M122" s="14">
        <v>797576.01390000002</v>
      </c>
      <c r="N122" s="14">
        <v>797576.01390000002</v>
      </c>
      <c r="X122" s="5">
        <v>2011</v>
      </c>
      <c r="Y122" s="114">
        <v>181468.1073</v>
      </c>
      <c r="Z122" s="114">
        <v>459640.54090000002</v>
      </c>
      <c r="AA122" s="114">
        <v>597075.53080000007</v>
      </c>
      <c r="AB122" s="114">
        <v>691685.56550000003</v>
      </c>
      <c r="AC122" s="114">
        <v>709842.34762000002</v>
      </c>
      <c r="AD122" s="114">
        <v>768254.57152</v>
      </c>
      <c r="AE122" s="114">
        <v>784259.42550999997</v>
      </c>
      <c r="AF122" s="115">
        <v>797576.01390000002</v>
      </c>
      <c r="AG122" s="116" t="e">
        <v>#N/A</v>
      </c>
      <c r="AH122" s="116" t="e">
        <v>#N/A</v>
      </c>
    </row>
    <row r="123" spans="2:34">
      <c r="D123" s="13">
        <v>2012</v>
      </c>
      <c r="E123" s="14">
        <v>131324.88990000001</v>
      </c>
      <c r="F123" s="14">
        <v>462539.6274</v>
      </c>
      <c r="G123" s="14">
        <v>537093.32539999997</v>
      </c>
      <c r="H123" s="14">
        <v>680236.59699999995</v>
      </c>
      <c r="I123" s="14">
        <v>703114.86252999993</v>
      </c>
      <c r="J123" s="14">
        <v>717666.41790999996</v>
      </c>
      <c r="K123" s="15">
        <v>718829.50715700001</v>
      </c>
      <c r="L123" s="14">
        <v>718829.50715700001</v>
      </c>
      <c r="M123" s="14">
        <v>718829.50715700001</v>
      </c>
      <c r="N123" s="14">
        <v>718829.50715700001</v>
      </c>
      <c r="X123" s="5">
        <v>2012</v>
      </c>
      <c r="Y123" s="114">
        <v>131324.88990000001</v>
      </c>
      <c r="Z123" s="114">
        <v>462539.6274</v>
      </c>
      <c r="AA123" s="114">
        <v>537093.32539999997</v>
      </c>
      <c r="AB123" s="114">
        <v>680236.59699999995</v>
      </c>
      <c r="AC123" s="114">
        <v>703114.86252999993</v>
      </c>
      <c r="AD123" s="114">
        <v>717666.41790999996</v>
      </c>
      <c r="AE123" s="115">
        <v>718829.50715700001</v>
      </c>
      <c r="AF123" s="116" t="e">
        <v>#N/A</v>
      </c>
      <c r="AG123" s="116" t="e">
        <v>#N/A</v>
      </c>
      <c r="AH123" s="116" t="e">
        <v>#N/A</v>
      </c>
    </row>
    <row r="124" spans="2:34">
      <c r="D124" s="13">
        <v>2013</v>
      </c>
      <c r="E124" s="14">
        <v>253697.58840000001</v>
      </c>
      <c r="F124" s="14">
        <v>666595.00359999994</v>
      </c>
      <c r="G124" s="14">
        <v>792468.80669999996</v>
      </c>
      <c r="H124" s="14">
        <v>854662.03538000002</v>
      </c>
      <c r="I124" s="14">
        <v>889487.16515999998</v>
      </c>
      <c r="J124" s="15">
        <v>932822.96876999992</v>
      </c>
      <c r="K124" s="14">
        <v>932822.96876999992</v>
      </c>
      <c r="L124" s="14">
        <v>932822.96876999992</v>
      </c>
      <c r="M124" s="14">
        <v>932822.96876999992</v>
      </c>
      <c r="N124" s="14">
        <v>932822.96876999992</v>
      </c>
      <c r="X124" s="5">
        <v>2013</v>
      </c>
      <c r="Y124" s="114">
        <v>253697.58840000001</v>
      </c>
      <c r="Z124" s="114">
        <v>666595.00359999994</v>
      </c>
      <c r="AA124" s="114">
        <v>792468.80669999996</v>
      </c>
      <c r="AB124" s="114">
        <v>854662.03538000002</v>
      </c>
      <c r="AC124" s="114">
        <v>889487.16515999998</v>
      </c>
      <c r="AD124" s="115">
        <v>932822.96876999992</v>
      </c>
      <c r="AE124" s="116" t="e">
        <v>#N/A</v>
      </c>
      <c r="AF124" s="116" t="e">
        <v>#N/A</v>
      </c>
      <c r="AG124" s="116" t="e">
        <v>#N/A</v>
      </c>
      <c r="AH124" s="116" t="e">
        <v>#N/A</v>
      </c>
    </row>
    <row r="125" spans="2:34">
      <c r="D125" s="13">
        <v>2014</v>
      </c>
      <c r="E125" s="14">
        <v>214171.8339</v>
      </c>
      <c r="F125" s="14">
        <v>521208.24789999996</v>
      </c>
      <c r="G125" s="14">
        <v>656867.34449999989</v>
      </c>
      <c r="H125" s="14">
        <v>709336.07472999988</v>
      </c>
      <c r="I125" s="15">
        <v>813064.73622999992</v>
      </c>
      <c r="J125" s="14">
        <v>813064.73622999992</v>
      </c>
      <c r="K125" s="14">
        <v>813064.73622999992</v>
      </c>
      <c r="L125" s="14">
        <v>813064.73622999992</v>
      </c>
      <c r="M125" s="14">
        <v>813064.73622999992</v>
      </c>
      <c r="N125" s="14">
        <v>813064.73622999992</v>
      </c>
      <c r="X125" s="5">
        <v>2014</v>
      </c>
      <c r="Y125" s="114">
        <v>214171.8339</v>
      </c>
      <c r="Z125" s="114">
        <v>521208.24789999996</v>
      </c>
      <c r="AA125" s="114">
        <v>656867.34449999989</v>
      </c>
      <c r="AB125" s="114">
        <v>709336.07472999988</v>
      </c>
      <c r="AC125" s="115">
        <v>813064.73622999992</v>
      </c>
      <c r="AD125" s="116" t="e">
        <v>#N/A</v>
      </c>
      <c r="AE125" s="116" t="e">
        <v>#N/A</v>
      </c>
      <c r="AF125" s="116" t="e">
        <v>#N/A</v>
      </c>
      <c r="AG125" s="116" t="e">
        <v>#N/A</v>
      </c>
      <c r="AH125" s="116" t="e">
        <v>#N/A</v>
      </c>
    </row>
    <row r="126" spans="2:34">
      <c r="D126" s="13">
        <v>2015</v>
      </c>
      <c r="E126" s="14">
        <v>170712.4093</v>
      </c>
      <c r="F126" s="14">
        <v>370219.38819999999</v>
      </c>
      <c r="G126" s="14">
        <v>514797.09869999997</v>
      </c>
      <c r="H126" s="15">
        <v>544487.83689999999</v>
      </c>
      <c r="I126" s="14">
        <v>544487.83689999999</v>
      </c>
      <c r="J126" s="14">
        <v>544487.83689999999</v>
      </c>
      <c r="K126" s="14">
        <v>544487.83689999999</v>
      </c>
      <c r="L126" s="14">
        <v>544487.83689999999</v>
      </c>
      <c r="M126" s="14">
        <v>544487.83689999999</v>
      </c>
      <c r="N126" s="14">
        <v>544487.83689999999</v>
      </c>
      <c r="X126" s="5">
        <v>2015</v>
      </c>
      <c r="Y126" s="114">
        <v>170712.4093</v>
      </c>
      <c r="Z126" s="114">
        <v>370219.38819999999</v>
      </c>
      <c r="AA126" s="114">
        <v>514797.09869999997</v>
      </c>
      <c r="AB126" s="115">
        <v>544487.83689999999</v>
      </c>
      <c r="AC126" s="116" t="e">
        <v>#N/A</v>
      </c>
      <c r="AD126" s="116" t="e">
        <v>#N/A</v>
      </c>
      <c r="AE126" s="116" t="e">
        <v>#N/A</v>
      </c>
      <c r="AF126" s="116" t="e">
        <v>#N/A</v>
      </c>
      <c r="AG126" s="116" t="e">
        <v>#N/A</v>
      </c>
      <c r="AH126" s="116" t="e">
        <v>#N/A</v>
      </c>
    </row>
    <row r="127" spans="2:34">
      <c r="D127" s="13">
        <v>2016</v>
      </c>
      <c r="E127" s="14">
        <v>47898.745459999998</v>
      </c>
      <c r="F127" s="14">
        <v>281055.03246000002</v>
      </c>
      <c r="G127" s="15">
        <v>378615.4731</v>
      </c>
      <c r="H127" s="14">
        <v>378615.4731</v>
      </c>
      <c r="I127" s="14">
        <v>378615.4731</v>
      </c>
      <c r="J127" s="14">
        <v>378615.4731</v>
      </c>
      <c r="K127" s="14">
        <v>378615.4731</v>
      </c>
      <c r="L127" s="14">
        <v>378615.4731</v>
      </c>
      <c r="M127" s="14">
        <v>378615.4731</v>
      </c>
      <c r="N127" s="14">
        <v>378615.4731</v>
      </c>
      <c r="X127" s="5">
        <v>2016</v>
      </c>
      <c r="Y127" s="114">
        <v>47898.745459999998</v>
      </c>
      <c r="Z127" s="114">
        <v>281055.03246000002</v>
      </c>
      <c r="AA127" s="115">
        <v>378615.4731</v>
      </c>
      <c r="AB127" s="116" t="e">
        <v>#N/A</v>
      </c>
      <c r="AC127" s="116" t="e">
        <v>#N/A</v>
      </c>
      <c r="AD127" s="116" t="e">
        <v>#N/A</v>
      </c>
      <c r="AE127" s="116" t="e">
        <v>#N/A</v>
      </c>
      <c r="AF127" s="116" t="e">
        <v>#N/A</v>
      </c>
      <c r="AG127" s="116" t="e">
        <v>#N/A</v>
      </c>
      <c r="AH127" s="116" t="e">
        <v>#N/A</v>
      </c>
    </row>
    <row r="128" spans="2:34">
      <c r="D128" s="13">
        <v>2017</v>
      </c>
      <c r="E128" s="14">
        <v>91160.919049999997</v>
      </c>
      <c r="F128" s="15">
        <v>260928.65054999999</v>
      </c>
      <c r="G128" s="14">
        <v>260928.65054999999</v>
      </c>
      <c r="H128" s="14">
        <v>260928.65054999999</v>
      </c>
      <c r="I128" s="14">
        <v>260928.65054999999</v>
      </c>
      <c r="J128" s="14">
        <v>260928.65054999999</v>
      </c>
      <c r="K128" s="14">
        <v>260928.65054999999</v>
      </c>
      <c r="L128" s="14">
        <v>260928.65054999999</v>
      </c>
      <c r="M128" s="14">
        <v>260928.65054999999</v>
      </c>
      <c r="N128" s="14">
        <v>260928.65054999999</v>
      </c>
      <c r="X128" s="5">
        <v>2017</v>
      </c>
      <c r="Y128" s="114">
        <v>91160.919049999997</v>
      </c>
      <c r="Z128" s="115">
        <v>260928.65054999999</v>
      </c>
      <c r="AA128" s="116" t="e">
        <v>#N/A</v>
      </c>
      <c r="AB128" s="116" t="e">
        <v>#N/A</v>
      </c>
      <c r="AC128" s="116" t="e">
        <v>#N/A</v>
      </c>
      <c r="AD128" s="116" t="e">
        <v>#N/A</v>
      </c>
      <c r="AE128" s="116" t="e">
        <v>#N/A</v>
      </c>
      <c r="AF128" s="116" t="e">
        <v>#N/A</v>
      </c>
      <c r="AG128" s="116" t="e">
        <v>#N/A</v>
      </c>
      <c r="AH128" s="116" t="e">
        <v>#N/A</v>
      </c>
    </row>
    <row r="129" spans="1:34">
      <c r="D129" s="13">
        <v>2018</v>
      </c>
      <c r="E129" s="15">
        <v>72671.41158</v>
      </c>
      <c r="F129" s="14">
        <v>72671.41158</v>
      </c>
      <c r="G129" s="14">
        <v>72671.41158</v>
      </c>
      <c r="H129" s="14">
        <v>72671.41158</v>
      </c>
      <c r="I129" s="14">
        <v>72671.41158</v>
      </c>
      <c r="J129" s="14">
        <v>72671.41158</v>
      </c>
      <c r="K129" s="14">
        <v>72671.41158</v>
      </c>
      <c r="L129" s="14">
        <v>72671.41158</v>
      </c>
      <c r="M129" s="14">
        <v>72671.41158</v>
      </c>
      <c r="N129" s="14">
        <v>72671.41158</v>
      </c>
      <c r="X129" s="5">
        <v>2018</v>
      </c>
      <c r="Y129" s="115">
        <v>72671.41158</v>
      </c>
      <c r="Z129" s="116" t="e">
        <v>#N/A</v>
      </c>
      <c r="AA129" s="116" t="e">
        <v>#N/A</v>
      </c>
      <c r="AB129" s="116" t="e">
        <v>#N/A</v>
      </c>
      <c r="AC129" s="116" t="e">
        <v>#N/A</v>
      </c>
      <c r="AD129" s="116" t="e">
        <v>#N/A</v>
      </c>
      <c r="AE129" s="116" t="e">
        <v>#N/A</v>
      </c>
      <c r="AF129" s="116" t="e">
        <v>#N/A</v>
      </c>
      <c r="AG129" s="116" t="e">
        <v>#N/A</v>
      </c>
      <c r="AH129" s="116" t="e">
        <v>#N/A</v>
      </c>
    </row>
    <row r="131" spans="1:34" ht="15.75">
      <c r="C131" s="18" t="s">
        <v>86</v>
      </c>
      <c r="E131">
        <v>2.0143949582559779</v>
      </c>
    </row>
    <row r="132" spans="1:34">
      <c r="B132" s="7" t="s">
        <v>67</v>
      </c>
      <c r="D132" s="12"/>
      <c r="E132" s="13" t="s">
        <v>15</v>
      </c>
      <c r="F132" s="13"/>
      <c r="G132" s="13"/>
      <c r="H132" s="13"/>
      <c r="I132" s="13"/>
      <c r="J132" s="13"/>
      <c r="K132" s="13"/>
      <c r="L132" s="13"/>
      <c r="M132" s="13"/>
      <c r="N132" s="13"/>
      <c r="X132" s="3"/>
      <c r="Y132" s="5" t="s">
        <v>15</v>
      </c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>
      <c r="D133" s="13" t="s">
        <v>16</v>
      </c>
      <c r="E133" s="13">
        <v>0</v>
      </c>
      <c r="F133" s="13">
        <v>1</v>
      </c>
      <c r="G133" s="13">
        <v>2</v>
      </c>
      <c r="H133" s="13">
        <v>3</v>
      </c>
      <c r="I133" s="13">
        <v>4</v>
      </c>
      <c r="J133" s="13">
        <v>5</v>
      </c>
      <c r="K133" s="13">
        <v>6</v>
      </c>
      <c r="L133" s="13">
        <v>7</v>
      </c>
      <c r="M133" s="13">
        <v>8</v>
      </c>
      <c r="N133" s="13">
        <v>9</v>
      </c>
      <c r="X133" s="5" t="s">
        <v>16</v>
      </c>
      <c r="Y133" s="5">
        <v>0</v>
      </c>
      <c r="Z133" s="5">
        <v>1</v>
      </c>
      <c r="AA133" s="5">
        <v>2</v>
      </c>
      <c r="AB133" s="5">
        <v>3</v>
      </c>
      <c r="AC133" s="5">
        <v>4</v>
      </c>
      <c r="AD133" s="5">
        <v>5</v>
      </c>
      <c r="AE133" s="5">
        <v>6</v>
      </c>
      <c r="AF133" s="5">
        <v>7</v>
      </c>
      <c r="AG133" s="5">
        <v>8</v>
      </c>
      <c r="AH133" s="5">
        <v>9</v>
      </c>
    </row>
    <row r="134" spans="1:34">
      <c r="D134" s="13">
        <v>2009</v>
      </c>
      <c r="E134" s="21">
        <v>2.0143949582559779</v>
      </c>
      <c r="F134" s="21">
        <v>1.2052768280176187</v>
      </c>
      <c r="G134" s="21">
        <v>1.1975205318007223</v>
      </c>
      <c r="H134" s="21">
        <v>1.067821547274584</v>
      </c>
      <c r="I134" s="21">
        <v>1.0176451004685676</v>
      </c>
      <c r="J134" s="21">
        <v>1.0041879440139114</v>
      </c>
      <c r="K134" s="21">
        <v>1.0467259935457793</v>
      </c>
      <c r="L134" s="21">
        <v>1.002644654228658</v>
      </c>
      <c r="M134" s="21">
        <v>1.0014856538826005</v>
      </c>
      <c r="N134" s="22">
        <v>1</v>
      </c>
      <c r="X134" s="5">
        <v>2009</v>
      </c>
      <c r="Y134" s="236">
        <v>2.0143949582559779</v>
      </c>
      <c r="Z134" s="236">
        <v>1.2052768280176187</v>
      </c>
      <c r="AA134" s="236">
        <v>1.1975205318007223</v>
      </c>
      <c r="AB134" s="236">
        <v>1.067821547274584</v>
      </c>
      <c r="AC134" s="236">
        <v>1.0176451004685676</v>
      </c>
      <c r="AD134" s="236">
        <v>1.0041879440139114</v>
      </c>
      <c r="AE134" s="236">
        <v>1.0467259935457793</v>
      </c>
      <c r="AF134" s="236">
        <v>1.002644654228658</v>
      </c>
      <c r="AG134" s="236">
        <v>1.0014856538826005</v>
      </c>
      <c r="AH134" s="164">
        <v>1</v>
      </c>
    </row>
    <row r="135" spans="1:34">
      <c r="D135" s="13">
        <v>2010</v>
      </c>
      <c r="E135" s="21">
        <v>2.4030026738131562</v>
      </c>
      <c r="F135" s="21">
        <v>1.2954835253352008</v>
      </c>
      <c r="G135" s="21">
        <v>1.0472439257533439</v>
      </c>
      <c r="H135" s="21">
        <v>1.0804787384083805</v>
      </c>
      <c r="I135" s="21">
        <v>1.005529867018828</v>
      </c>
      <c r="J135" s="21">
        <v>1.0144389248693455</v>
      </c>
      <c r="K135" s="21">
        <v>1.030933109052135</v>
      </c>
      <c r="L135" s="21">
        <v>1.0028080244224677</v>
      </c>
      <c r="M135" s="22">
        <v>1</v>
      </c>
      <c r="N135" s="21">
        <v>1</v>
      </c>
      <c r="X135" s="5">
        <v>2010</v>
      </c>
      <c r="Y135" s="236">
        <v>2.4030026738131562</v>
      </c>
      <c r="Z135" s="236">
        <v>1.2954835253352008</v>
      </c>
      <c r="AA135" s="236">
        <v>1.0472439257533439</v>
      </c>
      <c r="AB135" s="236">
        <v>1.0804787384083805</v>
      </c>
      <c r="AC135" s="236">
        <v>1.005529867018828</v>
      </c>
      <c r="AD135" s="236">
        <v>1.0144389248693455</v>
      </c>
      <c r="AE135" s="236">
        <v>1.030933109052135</v>
      </c>
      <c r="AF135" s="236">
        <v>1.0028080244224677</v>
      </c>
      <c r="AG135" s="164">
        <v>1</v>
      </c>
      <c r="AH135" s="163" t="e">
        <v>#N/A</v>
      </c>
    </row>
    <row r="136" spans="1:34">
      <c r="D136" s="13">
        <v>2011</v>
      </c>
      <c r="E136" s="21">
        <v>2.5328998452611295</v>
      </c>
      <c r="F136" s="21">
        <v>1.2990053697850394</v>
      </c>
      <c r="G136" s="21">
        <v>1.1584557226340115</v>
      </c>
      <c r="H136" s="21">
        <v>1.0262500520838178</v>
      </c>
      <c r="I136" s="21">
        <v>1.0822890098003421</v>
      </c>
      <c r="J136" s="21">
        <v>1.0208327481323465</v>
      </c>
      <c r="K136" s="21">
        <v>1.0169798257526077</v>
      </c>
      <c r="L136" s="22">
        <v>1</v>
      </c>
      <c r="M136" s="21">
        <v>1</v>
      </c>
      <c r="N136" s="21">
        <v>1</v>
      </c>
      <c r="X136" s="5">
        <v>2011</v>
      </c>
      <c r="Y136" s="236">
        <v>2.5328998452611295</v>
      </c>
      <c r="Z136" s="236">
        <v>1.2990053697850394</v>
      </c>
      <c r="AA136" s="236">
        <v>1.1584557226340115</v>
      </c>
      <c r="AB136" s="236">
        <v>1.0262500520838178</v>
      </c>
      <c r="AC136" s="236">
        <v>1.0822890098003421</v>
      </c>
      <c r="AD136" s="236">
        <v>1.0208327481323465</v>
      </c>
      <c r="AE136" s="236">
        <v>1.0169798257526077</v>
      </c>
      <c r="AF136" s="164">
        <v>1</v>
      </c>
      <c r="AG136" s="163" t="e">
        <v>#N/A</v>
      </c>
      <c r="AH136" s="163" t="e">
        <v>#N/A</v>
      </c>
    </row>
    <row r="137" spans="1:34">
      <c r="D137" s="13">
        <v>2012</v>
      </c>
      <c r="E137" s="21">
        <v>3.5221017718134782</v>
      </c>
      <c r="F137" s="21">
        <v>1.1611833745339328</v>
      </c>
      <c r="G137" s="21">
        <v>1.2665147095123443</v>
      </c>
      <c r="H137" s="21">
        <v>1.0336328060426305</v>
      </c>
      <c r="I137" s="21">
        <v>1.0206958438165274</v>
      </c>
      <c r="J137" s="21">
        <v>1.0016206544126549</v>
      </c>
      <c r="K137" s="22">
        <v>1</v>
      </c>
      <c r="L137" s="21">
        <v>1</v>
      </c>
      <c r="M137" s="21">
        <v>1</v>
      </c>
      <c r="N137" s="21">
        <v>1</v>
      </c>
      <c r="X137" s="5">
        <v>2012</v>
      </c>
      <c r="Y137" s="236">
        <v>3.5221017718134782</v>
      </c>
      <c r="Z137" s="236">
        <v>1.1611833745339328</v>
      </c>
      <c r="AA137" s="236">
        <v>1.2665147095123443</v>
      </c>
      <c r="AB137" s="236">
        <v>1.0336328060426305</v>
      </c>
      <c r="AC137" s="236">
        <v>1.0206958438165274</v>
      </c>
      <c r="AD137" s="236">
        <v>1.0016206544126549</v>
      </c>
      <c r="AE137" s="164">
        <v>1</v>
      </c>
      <c r="AF137" s="163" t="e">
        <v>#N/A</v>
      </c>
      <c r="AG137" s="163" t="e">
        <v>#N/A</v>
      </c>
      <c r="AH137" s="163" t="e">
        <v>#N/A</v>
      </c>
    </row>
    <row r="138" spans="1:34">
      <c r="D138" s="13">
        <v>2013</v>
      </c>
      <c r="E138" s="21">
        <v>2.6275180927182986</v>
      </c>
      <c r="F138" s="21">
        <v>1.1888310029631313</v>
      </c>
      <c r="G138" s="21">
        <v>1.0784803492000969</v>
      </c>
      <c r="H138" s="21">
        <v>1.0407472525259835</v>
      </c>
      <c r="I138" s="21">
        <v>1.0487199875472117</v>
      </c>
      <c r="J138" s="22">
        <v>1</v>
      </c>
      <c r="K138" s="21">
        <v>1</v>
      </c>
      <c r="L138" s="21">
        <v>1</v>
      </c>
      <c r="M138" s="21">
        <v>1</v>
      </c>
      <c r="N138" s="21">
        <v>1</v>
      </c>
      <c r="X138" s="5">
        <v>2013</v>
      </c>
      <c r="Y138" s="236">
        <v>2.6275180927182986</v>
      </c>
      <c r="Z138" s="236">
        <v>1.1888310029631313</v>
      </c>
      <c r="AA138" s="236">
        <v>1.0784803492000969</v>
      </c>
      <c r="AB138" s="236">
        <v>1.0407472525259835</v>
      </c>
      <c r="AC138" s="236">
        <v>1.0487199875472117</v>
      </c>
      <c r="AD138" s="164">
        <v>1</v>
      </c>
      <c r="AE138" s="163" t="e">
        <v>#N/A</v>
      </c>
      <c r="AF138" s="163" t="e">
        <v>#N/A</v>
      </c>
      <c r="AG138" s="163" t="e">
        <v>#N/A</v>
      </c>
      <c r="AH138" s="163" t="e">
        <v>#N/A</v>
      </c>
    </row>
    <row r="139" spans="1:34">
      <c r="D139" s="13">
        <v>2014</v>
      </c>
      <c r="E139" s="21">
        <v>2.433598472819539</v>
      </c>
      <c r="F139" s="21">
        <v>1.2602781079282301</v>
      </c>
      <c r="G139" s="21">
        <v>1.0798772091036717</v>
      </c>
      <c r="H139" s="21">
        <v>1.1462334501166926</v>
      </c>
      <c r="I139" s="22">
        <v>1</v>
      </c>
      <c r="J139" s="21">
        <v>1</v>
      </c>
      <c r="K139" s="21">
        <v>1</v>
      </c>
      <c r="L139" s="21">
        <v>1</v>
      </c>
      <c r="M139" s="21">
        <v>1</v>
      </c>
      <c r="N139" s="21">
        <v>1</v>
      </c>
      <c r="X139" s="5">
        <v>2014</v>
      </c>
      <c r="Y139" s="236">
        <v>2.433598472819539</v>
      </c>
      <c r="Z139" s="236">
        <v>1.2602781079282301</v>
      </c>
      <c r="AA139" s="236">
        <v>1.0798772091036717</v>
      </c>
      <c r="AB139" s="236">
        <v>1.1462334501166926</v>
      </c>
      <c r="AC139" s="164">
        <v>1</v>
      </c>
      <c r="AD139" s="163" t="e">
        <v>#N/A</v>
      </c>
      <c r="AE139" s="163" t="e">
        <v>#N/A</v>
      </c>
      <c r="AF139" s="163" t="e">
        <v>#N/A</v>
      </c>
      <c r="AG139" s="163" t="e">
        <v>#N/A</v>
      </c>
      <c r="AH139" s="163" t="e">
        <v>#N/A</v>
      </c>
    </row>
    <row r="140" spans="1:34">
      <c r="D140" s="13">
        <v>2015</v>
      </c>
      <c r="E140" s="21">
        <v>2.1686729729729142</v>
      </c>
      <c r="F140" s="21">
        <v>1.3905190141524846</v>
      </c>
      <c r="G140" s="21">
        <v>1.0576746416694598</v>
      </c>
      <c r="H140" s="22">
        <v>1</v>
      </c>
      <c r="I140" s="21">
        <v>1</v>
      </c>
      <c r="J140" s="21">
        <v>1</v>
      </c>
      <c r="K140" s="21">
        <v>1</v>
      </c>
      <c r="L140" s="21">
        <v>1</v>
      </c>
      <c r="M140" s="21">
        <v>1</v>
      </c>
      <c r="N140" s="21">
        <v>1</v>
      </c>
      <c r="X140" s="5">
        <v>2015</v>
      </c>
      <c r="Y140" s="236">
        <v>2.1686729729729142</v>
      </c>
      <c r="Z140" s="236">
        <v>1.3905190141524846</v>
      </c>
      <c r="AA140" s="236">
        <v>1.0576746416694598</v>
      </c>
      <c r="AB140" s="164">
        <v>1</v>
      </c>
      <c r="AC140" s="163" t="e">
        <v>#N/A</v>
      </c>
      <c r="AD140" s="163" t="e">
        <v>#N/A</v>
      </c>
      <c r="AE140" s="163" t="e">
        <v>#N/A</v>
      </c>
      <c r="AF140" s="163" t="e">
        <v>#N/A</v>
      </c>
      <c r="AG140" s="163" t="e">
        <v>#N/A</v>
      </c>
      <c r="AH140" s="163" t="e">
        <v>#N/A</v>
      </c>
    </row>
    <row r="141" spans="1:34">
      <c r="D141" s="13">
        <v>2016</v>
      </c>
      <c r="E141" s="21">
        <v>5.867690891710466</v>
      </c>
      <c r="F141" s="21">
        <v>1.3471221980481167</v>
      </c>
      <c r="G141" s="22">
        <v>1</v>
      </c>
      <c r="H141" s="21">
        <v>1</v>
      </c>
      <c r="I141" s="21">
        <v>1</v>
      </c>
      <c r="J141" s="21">
        <v>1</v>
      </c>
      <c r="K141" s="21">
        <v>1</v>
      </c>
      <c r="L141" s="21">
        <v>1</v>
      </c>
      <c r="M141" s="21">
        <v>1</v>
      </c>
      <c r="N141" s="21">
        <v>1</v>
      </c>
      <c r="X141" s="5">
        <v>2016</v>
      </c>
      <c r="Y141" s="236">
        <v>5.867690891710466</v>
      </c>
      <c r="Z141" s="236">
        <v>1.3471221980481167</v>
      </c>
      <c r="AA141" s="164">
        <v>1</v>
      </c>
      <c r="AB141" s="163" t="e">
        <v>#N/A</v>
      </c>
      <c r="AC141" s="163" t="e">
        <v>#N/A</v>
      </c>
      <c r="AD141" s="163" t="e">
        <v>#N/A</v>
      </c>
      <c r="AE141" s="163" t="e">
        <v>#N/A</v>
      </c>
      <c r="AF141" s="163" t="e">
        <v>#N/A</v>
      </c>
      <c r="AG141" s="163" t="e">
        <v>#N/A</v>
      </c>
      <c r="AH141" s="163" t="e">
        <v>#N/A</v>
      </c>
    </row>
    <row r="142" spans="1:34">
      <c r="D142" s="13">
        <v>2017</v>
      </c>
      <c r="E142" s="21">
        <v>2.8622863094094706</v>
      </c>
      <c r="F142" s="22">
        <v>1</v>
      </c>
      <c r="G142" s="21">
        <v>1</v>
      </c>
      <c r="H142" s="21">
        <v>1</v>
      </c>
      <c r="I142" s="21">
        <v>1</v>
      </c>
      <c r="J142" s="21">
        <v>1</v>
      </c>
      <c r="K142" s="21">
        <v>1</v>
      </c>
      <c r="L142" s="21">
        <v>1</v>
      </c>
      <c r="M142" s="21">
        <v>1</v>
      </c>
      <c r="N142" s="21">
        <v>1</v>
      </c>
      <c r="X142" s="5">
        <v>2017</v>
      </c>
      <c r="Y142" s="236">
        <v>2.8622863094094706</v>
      </c>
      <c r="Z142" s="164">
        <v>1</v>
      </c>
      <c r="AA142" s="163" t="e">
        <v>#N/A</v>
      </c>
      <c r="AB142" s="163" t="e">
        <v>#N/A</v>
      </c>
      <c r="AC142" s="163" t="e">
        <v>#N/A</v>
      </c>
      <c r="AD142" s="163" t="e">
        <v>#N/A</v>
      </c>
      <c r="AE142" s="163" t="e">
        <v>#N/A</v>
      </c>
      <c r="AF142" s="163" t="e">
        <v>#N/A</v>
      </c>
      <c r="AG142" s="163" t="e">
        <v>#N/A</v>
      </c>
      <c r="AH142" s="163" t="e">
        <v>#N/A</v>
      </c>
    </row>
    <row r="143" spans="1:34">
      <c r="D143" s="13">
        <v>2018</v>
      </c>
      <c r="E143" s="22">
        <v>1</v>
      </c>
      <c r="F143" s="21">
        <v>1</v>
      </c>
      <c r="G143" s="21">
        <v>1</v>
      </c>
      <c r="H143" s="21">
        <v>1</v>
      </c>
      <c r="I143" s="21">
        <v>1</v>
      </c>
      <c r="J143" s="21">
        <v>1</v>
      </c>
      <c r="K143" s="21">
        <v>1</v>
      </c>
      <c r="L143" s="21">
        <v>1</v>
      </c>
      <c r="M143" s="21">
        <v>1</v>
      </c>
      <c r="N143" s="21">
        <v>1</v>
      </c>
      <c r="X143" s="5">
        <v>2018</v>
      </c>
      <c r="Y143" s="164">
        <v>1</v>
      </c>
      <c r="Z143" s="163" t="e">
        <v>#N/A</v>
      </c>
      <c r="AA143" s="163" t="e">
        <v>#N/A</v>
      </c>
      <c r="AB143" s="163" t="e">
        <v>#N/A</v>
      </c>
      <c r="AC143" s="163" t="e">
        <v>#N/A</v>
      </c>
      <c r="AD143" s="163" t="e">
        <v>#N/A</v>
      </c>
      <c r="AE143" s="163" t="e">
        <v>#N/A</v>
      </c>
      <c r="AF143" s="163" t="e">
        <v>#N/A</v>
      </c>
      <c r="AG143" s="163" t="e">
        <v>#N/A</v>
      </c>
      <c r="AH143" s="163" t="e">
        <v>#N/A</v>
      </c>
    </row>
    <row r="144" spans="1:34" ht="13.5">
      <c r="A144" s="4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2:14" ht="15.75">
      <c r="C145" s="18" t="s">
        <v>302</v>
      </c>
    </row>
    <row r="146" spans="2:14" hidden="1" outlineLevel="1">
      <c r="B146" s="119" t="s">
        <v>301</v>
      </c>
      <c r="D146" s="13" t="s">
        <v>132</v>
      </c>
      <c r="E146" s="13">
        <v>0</v>
      </c>
      <c r="F146" s="13">
        <v>1</v>
      </c>
      <c r="G146" s="13">
        <v>2</v>
      </c>
      <c r="H146" s="13">
        <v>3</v>
      </c>
      <c r="I146" s="13">
        <v>4</v>
      </c>
      <c r="J146" s="13">
        <v>5</v>
      </c>
      <c r="K146" s="13">
        <v>6</v>
      </c>
      <c r="L146" s="13">
        <v>7</v>
      </c>
      <c r="M146" s="13">
        <v>8</v>
      </c>
      <c r="N146" s="13">
        <v>9</v>
      </c>
    </row>
    <row r="147" spans="2:14" hidden="1" outlineLevel="1">
      <c r="B147" s="376" t="s">
        <v>10</v>
      </c>
      <c r="D147" s="60" t="s">
        <v>454</v>
      </c>
      <c r="E147" s="32">
        <v>2.6132442262838622</v>
      </c>
      <c r="F147" s="32">
        <v>1.2564421376931214</v>
      </c>
      <c r="G147" s="32">
        <v>1.1235158782542691</v>
      </c>
      <c r="H147" s="32">
        <v>1.0648138676491632</v>
      </c>
      <c r="I147" s="32">
        <v>1.0365831003278339</v>
      </c>
      <c r="J147" s="32">
        <v>1.0102822038077623</v>
      </c>
      <c r="K147" s="32">
        <v>1.0311698755168011</v>
      </c>
      <c r="L147" s="32">
        <v>1.0027188524242463</v>
      </c>
      <c r="M147" s="32">
        <v>1.0014856538826005</v>
      </c>
      <c r="N147" s="32">
        <v>1</v>
      </c>
    </row>
    <row r="148" spans="2:14" hidden="1" outlineLevel="1">
      <c r="B148" s="376" t="s">
        <v>11</v>
      </c>
      <c r="D148" s="60" t="s">
        <v>443</v>
      </c>
      <c r="E148" s="32">
        <v>2.9369073320860477</v>
      </c>
      <c r="F148" s="32">
        <v>1.2684624275954695</v>
      </c>
      <c r="G148" s="32">
        <v>1.1265381556676644</v>
      </c>
      <c r="H148" s="32">
        <v>1.0658606410753482</v>
      </c>
      <c r="I148" s="32">
        <v>1.0349759617302954</v>
      </c>
      <c r="J148" s="32">
        <v>1.0102700678570646</v>
      </c>
      <c r="K148" s="32">
        <v>1.031546309450174</v>
      </c>
      <c r="L148" s="32">
        <v>1.0027263393255628</v>
      </c>
      <c r="M148" s="32">
        <v>1.0014856538826005</v>
      </c>
      <c r="N148" s="32">
        <v>1</v>
      </c>
    </row>
    <row r="149" spans="2:14" hidden="1" outlineLevel="1">
      <c r="B149" s="376" t="s">
        <v>9</v>
      </c>
      <c r="D149" s="60" t="s">
        <v>627</v>
      </c>
      <c r="E149" s="32">
        <v>3.3314130692612429</v>
      </c>
      <c r="F149" s="32">
        <v>1.293097443259017</v>
      </c>
      <c r="G149" s="32">
        <v>1.111029352913127</v>
      </c>
      <c r="H149" s="32">
        <v>1.071050415344277</v>
      </c>
      <c r="I149" s="32">
        <v>1.0380685917684949</v>
      </c>
      <c r="J149" s="32">
        <v>1.0102403395493198</v>
      </c>
      <c r="K149" s="32">
        <v>1.0298937445727756</v>
      </c>
      <c r="L149" s="32">
        <v>1.0027326227945557</v>
      </c>
      <c r="M149" s="32">
        <v>1.0014856538826005</v>
      </c>
      <c r="N149" s="32">
        <v>1</v>
      </c>
    </row>
    <row r="150" spans="2:14" hidden="1" outlineLevel="1">
      <c r="B150" s="376" t="s">
        <v>40</v>
      </c>
      <c r="D150" s="60" t="s">
        <v>628</v>
      </c>
      <c r="E150" s="32">
        <v>5.867690891710466</v>
      </c>
      <c r="F150" s="32">
        <v>1.3905190141524846</v>
      </c>
      <c r="G150" s="32">
        <v>1.2665147095123443</v>
      </c>
      <c r="H150" s="32">
        <v>1.1462334501166926</v>
      </c>
      <c r="I150" s="32">
        <v>1.0822890098003421</v>
      </c>
      <c r="J150" s="32">
        <v>1.0208327481323465</v>
      </c>
      <c r="K150" s="32">
        <v>1.0467259935457793</v>
      </c>
      <c r="L150" s="32">
        <v>1.0028080244224677</v>
      </c>
      <c r="M150" s="32">
        <v>1.0014856538826005</v>
      </c>
      <c r="N150" s="32">
        <v>1</v>
      </c>
    </row>
    <row r="151" spans="2:14" hidden="1" outlineLevel="1">
      <c r="B151" s="376" t="s">
        <v>41</v>
      </c>
      <c r="D151" s="60" t="s">
        <v>629</v>
      </c>
      <c r="E151" s="32">
        <v>2.9369073320860477</v>
      </c>
      <c r="F151" s="32">
        <v>1.2684624275954695</v>
      </c>
      <c r="G151" s="32">
        <v>1.1265381556676644</v>
      </c>
      <c r="H151" s="32">
        <v>1.0658606410753482</v>
      </c>
      <c r="I151" s="32">
        <v>1.0349759617302954</v>
      </c>
      <c r="J151" s="32">
        <v>1.0102700678570646</v>
      </c>
      <c r="K151" s="32">
        <v>1.031546309450174</v>
      </c>
      <c r="L151" s="32">
        <v>1.0027263393255628</v>
      </c>
      <c r="M151" s="32">
        <v>1.0014856538826005</v>
      </c>
      <c r="N151" s="32">
        <v>1</v>
      </c>
    </row>
    <row r="152" spans="2:14" hidden="1" outlineLevel="1">
      <c r="B152" s="376" t="s">
        <v>47</v>
      </c>
      <c r="D152" s="60" t="s">
        <v>630</v>
      </c>
      <c r="E152" s="32">
        <v>2.9369073320860477</v>
      </c>
      <c r="F152" s="32">
        <v>1.2684624275954695</v>
      </c>
      <c r="G152" s="32">
        <v>1.1265381556676644</v>
      </c>
      <c r="H152" s="32">
        <v>1.0658606410753482</v>
      </c>
      <c r="I152" s="32">
        <v>1.0349759617302954</v>
      </c>
      <c r="J152" s="32">
        <v>1.0102700678570646</v>
      </c>
      <c r="K152" s="32">
        <v>1.031546309450174</v>
      </c>
      <c r="L152" s="32">
        <v>1.0027263393255628</v>
      </c>
      <c r="M152" s="32">
        <v>1.0014856538826005</v>
      </c>
      <c r="N152" s="32">
        <v>1</v>
      </c>
    </row>
    <row r="153" spans="2:14" hidden="1" outlineLevel="1">
      <c r="B153" s="376" t="s">
        <v>42</v>
      </c>
      <c r="D153" s="60" t="s">
        <v>631</v>
      </c>
      <c r="E153" s="32">
        <v>2.9369073320860477</v>
      </c>
      <c r="F153" s="32">
        <v>1.2684624275954695</v>
      </c>
      <c r="G153" s="32">
        <v>1.1265381556676644</v>
      </c>
      <c r="H153" s="32">
        <v>1.0658606410753482</v>
      </c>
      <c r="I153" s="32">
        <v>1.0349759617302954</v>
      </c>
      <c r="J153" s="32">
        <v>1.0102700678570646</v>
      </c>
      <c r="K153" s="32">
        <v>1.031546309450174</v>
      </c>
      <c r="L153" s="32">
        <v>1.0027263393255628</v>
      </c>
      <c r="M153" s="32">
        <v>1.0014856538826005</v>
      </c>
      <c r="N153" s="32">
        <v>1</v>
      </c>
    </row>
    <row r="154" spans="2:14" hidden="1" outlineLevel="1">
      <c r="B154" s="376" t="s">
        <v>8</v>
      </c>
      <c r="D154" s="60" t="s">
        <v>632</v>
      </c>
      <c r="E154" s="32">
        <v>2.9369073320860477</v>
      </c>
      <c r="F154" s="32">
        <v>1.2684624275954695</v>
      </c>
      <c r="G154" s="32">
        <v>1.1265381556676644</v>
      </c>
      <c r="H154" s="32">
        <v>1.0658606410753482</v>
      </c>
      <c r="I154" s="32">
        <v>1.0349759617302954</v>
      </c>
      <c r="J154" s="32">
        <v>1.0102700678570646</v>
      </c>
      <c r="K154" s="32">
        <v>1.031546309450174</v>
      </c>
      <c r="L154" s="32">
        <v>1.0027263393255628</v>
      </c>
      <c r="M154" s="32">
        <v>1.0014856538826005</v>
      </c>
      <c r="N154" s="32">
        <v>1</v>
      </c>
    </row>
    <row r="155" spans="2:14" hidden="1" outlineLevel="1">
      <c r="B155" s="376" t="s">
        <v>13</v>
      </c>
      <c r="D155" s="60" t="s">
        <v>633</v>
      </c>
      <c r="E155" s="32">
        <v>2.9369073320860477</v>
      </c>
      <c r="F155" s="32">
        <v>1.2684624275954695</v>
      </c>
      <c r="G155" s="32">
        <v>1.1265381556676644</v>
      </c>
      <c r="H155" s="32">
        <v>1.0658606410753482</v>
      </c>
      <c r="I155" s="32">
        <v>1.0349759617302954</v>
      </c>
      <c r="J155" s="32">
        <v>1.0102700678570646</v>
      </c>
      <c r="K155" s="32">
        <v>1.031546309450174</v>
      </c>
      <c r="L155" s="32">
        <v>1.0027263393255628</v>
      </c>
      <c r="M155" s="32">
        <v>1.0014856538826005</v>
      </c>
      <c r="N155" s="32">
        <v>1</v>
      </c>
    </row>
    <row r="156" spans="2:14" hidden="1" outlineLevel="1" collapsed="1">
      <c r="E156" s="33"/>
      <c r="F156" s="33"/>
      <c r="G156" s="33"/>
      <c r="H156" s="33"/>
      <c r="I156" s="33"/>
      <c r="J156" s="33"/>
      <c r="K156" s="33"/>
      <c r="L156" s="33"/>
      <c r="M156" s="33"/>
      <c r="N156" s="33"/>
    </row>
    <row r="157" spans="2:14" ht="15.75" hidden="1" outlineLevel="1">
      <c r="C157" s="18" t="s">
        <v>303</v>
      </c>
      <c r="E157" s="33"/>
      <c r="F157" s="33"/>
      <c r="G157" s="33"/>
      <c r="H157" s="33"/>
      <c r="I157" s="33"/>
      <c r="J157" s="33"/>
      <c r="K157" s="33"/>
      <c r="L157" s="33"/>
      <c r="M157" s="33"/>
      <c r="N157" s="33"/>
    </row>
    <row r="158" spans="2:14" hidden="1" outlineLevel="1">
      <c r="B158" s="119" t="s">
        <v>37</v>
      </c>
      <c r="C158" s="3"/>
      <c r="D158" s="13" t="s">
        <v>37</v>
      </c>
      <c r="E158" s="63">
        <v>1</v>
      </c>
    </row>
    <row r="159" spans="2:14" ht="13.5" hidden="1" outlineLevel="1" thickBot="1">
      <c r="B159" s="118" t="s">
        <v>38</v>
      </c>
      <c r="C159" s="3"/>
      <c r="D159" s="13" t="s">
        <v>38</v>
      </c>
      <c r="E159" s="63">
        <v>1</v>
      </c>
      <c r="F159" s="40" t="s">
        <v>17</v>
      </c>
    </row>
    <row r="160" spans="2:14" ht="13.5" hidden="1" outlineLevel="1" thickBot="1">
      <c r="B160" s="118" t="s">
        <v>301</v>
      </c>
      <c r="D160" s="34" t="s">
        <v>454</v>
      </c>
      <c r="E160" s="32">
        <v>2.6132442262838622</v>
      </c>
      <c r="F160" s="32">
        <v>1.2564421376931214</v>
      </c>
      <c r="G160" s="32">
        <v>1.1235158782542691</v>
      </c>
      <c r="H160" s="32">
        <v>1.0648138676491632</v>
      </c>
      <c r="I160" s="32">
        <v>1.0365831003278339</v>
      </c>
      <c r="J160" s="32">
        <v>1.0102822038077623</v>
      </c>
      <c r="K160" s="32">
        <v>1.0311698755168011</v>
      </c>
      <c r="L160" s="32">
        <v>1.0027188524242463</v>
      </c>
      <c r="M160" s="32">
        <v>1.0014856538826005</v>
      </c>
      <c r="N160" s="32">
        <v>1</v>
      </c>
    </row>
    <row r="161" spans="1:34" hidden="1" outlineLevel="1">
      <c r="B161" s="119" t="s">
        <v>301</v>
      </c>
      <c r="D161" s="13" t="s">
        <v>634</v>
      </c>
      <c r="E161" s="138">
        <v>2.6132442262838622</v>
      </c>
      <c r="F161" s="138">
        <v>1.2564421376931214</v>
      </c>
      <c r="G161" s="138">
        <v>1.1235158782542691</v>
      </c>
      <c r="H161" s="138">
        <v>1.0648138676491632</v>
      </c>
      <c r="I161" s="138">
        <v>1.0365831003278339</v>
      </c>
      <c r="J161" s="138">
        <v>1.0102822038077623</v>
      </c>
      <c r="K161" s="138">
        <v>1.0311698755168011</v>
      </c>
      <c r="L161" s="138">
        <v>1.0027188524242463</v>
      </c>
      <c r="M161" s="138">
        <v>1.0014856538826005</v>
      </c>
      <c r="N161" s="138">
        <v>1</v>
      </c>
    </row>
    <row r="162" spans="1:34" collapsed="1">
      <c r="B162" s="7"/>
      <c r="D162" s="5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</row>
    <row r="163" spans="1:34" ht="15.75">
      <c r="A163" s="46"/>
      <c r="C163" s="18" t="s">
        <v>146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34" s="3" customFormat="1" ht="13.5">
      <c r="A164" s="8"/>
      <c r="B164" s="7" t="s">
        <v>121</v>
      </c>
      <c r="D164" s="48" t="s">
        <v>18</v>
      </c>
      <c r="E164" s="50">
        <v>2.9369073320860477</v>
      </c>
      <c r="F164" s="50">
        <v>1.2684624275954695</v>
      </c>
      <c r="G164" s="50">
        <v>1.1265381556676644</v>
      </c>
      <c r="H164" s="50">
        <v>1.0658606410753482</v>
      </c>
      <c r="I164" s="50">
        <v>1.0349759617302954</v>
      </c>
      <c r="J164" s="50">
        <v>1.0102700678570646</v>
      </c>
      <c r="K164" s="50">
        <v>1.031546309450174</v>
      </c>
      <c r="L164" s="50">
        <v>1.0027263393255628</v>
      </c>
      <c r="M164" s="50">
        <v>1.0014856538826005</v>
      </c>
      <c r="N164" s="50">
        <v>0</v>
      </c>
      <c r="O164" s="42"/>
      <c r="P164" s="42"/>
    </row>
    <row r="165" spans="1:34" s="3" customFormat="1" ht="13.5">
      <c r="A165" s="8"/>
      <c r="B165" s="7" t="s">
        <v>122</v>
      </c>
      <c r="D165" s="48" t="s">
        <v>131</v>
      </c>
      <c r="E165" s="21">
        <v>1.3970054944822903</v>
      </c>
      <c r="F165" s="21">
        <v>6.3796489924932307E-3</v>
      </c>
      <c r="G165" s="21">
        <v>6.8612032638977888E-3</v>
      </c>
      <c r="H165" s="21">
        <v>1.9831273503079999E-3</v>
      </c>
      <c r="I165" s="21">
        <v>9.4969394419892547E-4</v>
      </c>
      <c r="J165" s="21">
        <v>8.0251388920820002E-5</v>
      </c>
      <c r="K165" s="21">
        <v>2.214906356409967E-4</v>
      </c>
      <c r="L165" s="21">
        <v>1.3344910112716339E-8</v>
      </c>
      <c r="M165" s="21">
        <v>1.3344910112716339E-8</v>
      </c>
      <c r="N165" s="21">
        <v>0</v>
      </c>
      <c r="O165" s="42"/>
      <c r="P165" s="42"/>
    </row>
    <row r="166" spans="1:34" s="3" customFormat="1" ht="13.5">
      <c r="A166" s="8"/>
      <c r="B166" s="7" t="s">
        <v>120</v>
      </c>
      <c r="D166" s="13" t="s">
        <v>133</v>
      </c>
      <c r="E166" s="21">
        <v>2.9369073320860477</v>
      </c>
      <c r="F166" s="21">
        <v>1.2684624275954695</v>
      </c>
      <c r="G166" s="21">
        <v>1.1265381556676644</v>
      </c>
      <c r="H166" s="21">
        <v>1.0658606410753482</v>
      </c>
      <c r="I166" s="21">
        <v>1.0349759617302954</v>
      </c>
      <c r="J166" s="21">
        <v>1.0102700678570646</v>
      </c>
      <c r="K166" s="21">
        <v>1.031546309450174</v>
      </c>
      <c r="L166" s="21">
        <v>1.0027263393255628</v>
      </c>
      <c r="M166" s="21">
        <v>1.0014856538826005</v>
      </c>
      <c r="N166" s="21">
        <v>0</v>
      </c>
      <c r="O166" s="42"/>
      <c r="P166" s="42"/>
    </row>
    <row r="167" spans="1:34" s="3" customFormat="1" ht="13.5">
      <c r="A167" s="24"/>
      <c r="B167" s="7" t="s">
        <v>126</v>
      </c>
      <c r="D167" s="13" t="s">
        <v>134</v>
      </c>
      <c r="E167" s="21">
        <v>1.1819498696993416</v>
      </c>
      <c r="F167" s="21">
        <v>7.9872704927861499E-2</v>
      </c>
      <c r="G167" s="21">
        <v>8.2832380527773003E-2</v>
      </c>
      <c r="H167" s="21">
        <v>4.4532318043281782E-2</v>
      </c>
      <c r="I167" s="21">
        <v>3.0817104734204435E-2</v>
      </c>
      <c r="J167" s="21">
        <v>8.9583139552496145E-3</v>
      </c>
      <c r="K167" s="21">
        <v>1.488256146101862E-2</v>
      </c>
      <c r="L167" s="21">
        <v>1.1552017188662914E-4</v>
      </c>
      <c r="M167" s="21">
        <v>1.1552017188662914E-4</v>
      </c>
      <c r="N167" s="21">
        <v>0</v>
      </c>
      <c r="O167" s="42"/>
      <c r="P167" s="42"/>
    </row>
    <row r="168" spans="1:34" s="3" customFormat="1" ht="13.5">
      <c r="A168" s="24"/>
      <c r="B168" s="8"/>
      <c r="C168"/>
      <c r="D168"/>
      <c r="E168"/>
      <c r="F168"/>
      <c r="G168"/>
      <c r="H168"/>
      <c r="I168"/>
      <c r="J168"/>
      <c r="K168"/>
      <c r="L168"/>
      <c r="M168"/>
      <c r="N168"/>
      <c r="O168" s="42"/>
      <c r="P168" s="42"/>
    </row>
    <row r="169" spans="1:34" s="3" customFormat="1" ht="15.75">
      <c r="A169" s="46"/>
      <c r="B169" s="8"/>
      <c r="C169" s="18" t="s">
        <v>24</v>
      </c>
      <c r="P169" s="42"/>
      <c r="X169" s="45" t="s">
        <v>109</v>
      </c>
      <c r="Y169" s="5" t="s">
        <v>15</v>
      </c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s="3" customFormat="1" ht="13.5">
      <c r="A170" s="46"/>
      <c r="B170" s="8"/>
      <c r="D170" s="13" t="s">
        <v>132</v>
      </c>
      <c r="E170" s="13">
        <v>0</v>
      </c>
      <c r="F170" s="13">
        <v>1</v>
      </c>
      <c r="G170" s="13">
        <v>2</v>
      </c>
      <c r="H170" s="13">
        <v>3</v>
      </c>
      <c r="I170" s="13">
        <v>4</v>
      </c>
      <c r="J170" s="13">
        <v>5</v>
      </c>
      <c r="K170" s="13">
        <v>6</v>
      </c>
      <c r="L170" s="13">
        <v>7</v>
      </c>
      <c r="M170" s="13">
        <v>8</v>
      </c>
      <c r="N170" s="13">
        <v>9</v>
      </c>
      <c r="O170"/>
      <c r="P170" s="42"/>
      <c r="X170" s="5" t="s">
        <v>16</v>
      </c>
      <c r="Y170" s="5">
        <v>0</v>
      </c>
      <c r="Z170" s="5">
        <v>1</v>
      </c>
      <c r="AA170" s="5">
        <v>2</v>
      </c>
      <c r="AB170" s="5">
        <v>3</v>
      </c>
      <c r="AC170" s="5">
        <v>4</v>
      </c>
      <c r="AD170" s="5">
        <v>5</v>
      </c>
      <c r="AE170" s="5">
        <v>6</v>
      </c>
      <c r="AF170" s="5">
        <v>7</v>
      </c>
      <c r="AG170" s="5">
        <v>8</v>
      </c>
      <c r="AH170" s="5">
        <v>9</v>
      </c>
    </row>
    <row r="171" spans="1:34" s="3" customFormat="1" ht="13.5">
      <c r="A171" s="46"/>
      <c r="B171" s="47" t="s">
        <v>117</v>
      </c>
      <c r="C171" s="43"/>
      <c r="D171" s="51" t="s">
        <v>119</v>
      </c>
      <c r="E171" s="52">
        <v>1</v>
      </c>
      <c r="F171" s="52">
        <v>1</v>
      </c>
      <c r="G171" s="52">
        <v>1</v>
      </c>
      <c r="H171" s="52">
        <v>1</v>
      </c>
      <c r="I171" s="52">
        <v>1</v>
      </c>
      <c r="J171" s="52">
        <v>1</v>
      </c>
      <c r="K171" s="52">
        <v>1</v>
      </c>
      <c r="L171" s="52">
        <v>1</v>
      </c>
      <c r="M171" s="52">
        <v>1</v>
      </c>
      <c r="N171" s="52">
        <v>0</v>
      </c>
      <c r="O171" s="42"/>
      <c r="P171" s="42"/>
      <c r="X171" s="5">
        <v>2009</v>
      </c>
      <c r="Y171" s="42" t="e">
        <v>#N/A</v>
      </c>
      <c r="Z171" s="42" t="e">
        <v>#N/A</v>
      </c>
      <c r="AA171" s="42" t="e">
        <v>#N/A</v>
      </c>
      <c r="AB171" s="42" t="e">
        <v>#N/A</v>
      </c>
      <c r="AC171" s="42" t="e">
        <v>#N/A</v>
      </c>
      <c r="AD171" s="42" t="e">
        <v>#N/A</v>
      </c>
      <c r="AE171" s="42" t="e">
        <v>#N/A</v>
      </c>
      <c r="AF171" s="42" t="e">
        <v>#N/A</v>
      </c>
      <c r="AG171" s="42" t="e">
        <v>#N/A</v>
      </c>
      <c r="AH171" s="42" t="e">
        <v>#N/A</v>
      </c>
    </row>
    <row r="172" spans="1:34" s="3" customFormat="1" ht="13.5">
      <c r="A172" s="46"/>
      <c r="B172" s="47" t="s">
        <v>111</v>
      </c>
      <c r="C172" s="43"/>
      <c r="D172" s="51" t="s">
        <v>29</v>
      </c>
      <c r="E172" s="21">
        <v>0.45928363560233265</v>
      </c>
      <c r="F172" s="21">
        <v>0.10986920539289713</v>
      </c>
      <c r="G172" s="21">
        <v>0.1099106315523386</v>
      </c>
      <c r="H172" s="21">
        <v>4.1903022676706314E-2</v>
      </c>
      <c r="I172" s="21">
        <v>3.107488714158535E-2</v>
      </c>
      <c r="J172" s="21">
        <v>1.2491258792579174E-2</v>
      </c>
      <c r="K172" s="21">
        <v>1.4873084612190723E-2</v>
      </c>
      <c r="L172" s="21">
        <v>8.1685371696949005E-5</v>
      </c>
      <c r="M172" s="21">
        <v>0</v>
      </c>
      <c r="N172" s="21">
        <v>0</v>
      </c>
      <c r="O172" s="42"/>
      <c r="P172" s="42"/>
      <c r="X172" s="5">
        <v>2010</v>
      </c>
      <c r="Y172" s="42" t="e">
        <v>#N/A</v>
      </c>
      <c r="Z172" s="42" t="e">
        <v>#N/A</v>
      </c>
      <c r="AA172" s="42" t="e">
        <v>#N/A</v>
      </c>
      <c r="AB172" s="42" t="e">
        <v>#N/A</v>
      </c>
      <c r="AC172" s="42" t="e">
        <v>#N/A</v>
      </c>
      <c r="AD172" s="42" t="e">
        <v>#N/A</v>
      </c>
      <c r="AE172" s="42" t="e">
        <v>#N/A</v>
      </c>
      <c r="AF172" s="42" t="e">
        <v>#N/A</v>
      </c>
      <c r="AG172" s="42" t="e">
        <v>#N/A</v>
      </c>
      <c r="AH172" s="42" t="e">
        <v>#N/A</v>
      </c>
    </row>
    <row r="173" spans="1:34" s="3" customFormat="1" ht="13.5">
      <c r="A173" s="46"/>
      <c r="B173" s="47" t="s">
        <v>112</v>
      </c>
      <c r="C173" s="43"/>
      <c r="D173" s="55" t="s">
        <v>23</v>
      </c>
      <c r="E173" s="56">
        <v>1.7140772203565575</v>
      </c>
      <c r="F173" s="56">
        <v>1.0363615634851158</v>
      </c>
      <c r="G173" s="56">
        <v>0.90321154799312353</v>
      </c>
      <c r="H173" s="56">
        <v>0.97255688393488526</v>
      </c>
      <c r="I173" s="56">
        <v>0.97103276941925287</v>
      </c>
      <c r="J173" s="56">
        <v>0.98480923334136605</v>
      </c>
      <c r="K173" s="56">
        <v>1.0016468404792249</v>
      </c>
      <c r="L173" s="56">
        <v>1.0025629685260355</v>
      </c>
      <c r="M173" s="56">
        <v>1.0014856532216072</v>
      </c>
      <c r="N173" s="56">
        <v>0</v>
      </c>
      <c r="O173" s="42"/>
      <c r="P173" s="42"/>
      <c r="X173" s="5">
        <v>2011</v>
      </c>
      <c r="Y173" s="42" t="e">
        <v>#N/A</v>
      </c>
      <c r="Z173" s="42" t="e">
        <v>#N/A</v>
      </c>
      <c r="AA173" s="42" t="e">
        <v>#N/A</v>
      </c>
      <c r="AB173" s="42" t="e">
        <v>#N/A</v>
      </c>
      <c r="AC173" s="42" t="e">
        <v>#N/A</v>
      </c>
      <c r="AD173" s="42" t="e">
        <v>#N/A</v>
      </c>
      <c r="AE173" s="42" t="e">
        <v>#N/A</v>
      </c>
      <c r="AF173" s="42" t="e">
        <v>#N/A</v>
      </c>
      <c r="AG173" s="42" t="e">
        <v>#N/A</v>
      </c>
      <c r="AH173" s="42" t="e">
        <v>#N/A</v>
      </c>
    </row>
    <row r="174" spans="1:34" s="3" customFormat="1" ht="13.5">
      <c r="A174" s="46"/>
      <c r="B174" s="47" t="s">
        <v>113</v>
      </c>
      <c r="C174" s="43"/>
      <c r="D174" s="51" t="s">
        <v>28</v>
      </c>
      <c r="E174" s="50">
        <v>2.4030026737600565</v>
      </c>
      <c r="F174" s="50">
        <v>1.2011653715744615</v>
      </c>
      <c r="G174" s="50">
        <v>1.0680774953216314</v>
      </c>
      <c r="H174" s="50">
        <v>1.0354114179499447</v>
      </c>
      <c r="I174" s="50">
        <v>1.0176451001316309</v>
      </c>
      <c r="J174" s="50">
        <v>1.0035461215302348</v>
      </c>
      <c r="K174" s="50">
        <v>1.023956467397511</v>
      </c>
      <c r="L174" s="50">
        <v>1.002685496583581</v>
      </c>
      <c r="M174" s="50">
        <v>1.0014856532216072</v>
      </c>
      <c r="N174" s="50">
        <v>0</v>
      </c>
      <c r="O174" s="42"/>
      <c r="P174" s="42"/>
      <c r="X174" s="5">
        <v>2012</v>
      </c>
      <c r="Y174" s="42" t="e">
        <v>#N/A</v>
      </c>
      <c r="Z174" s="42" t="e">
        <v>#N/A</v>
      </c>
      <c r="AA174" s="42" t="e">
        <v>#N/A</v>
      </c>
      <c r="AB174" s="42" t="e">
        <v>#N/A</v>
      </c>
      <c r="AC174" s="42" t="e">
        <v>#N/A</v>
      </c>
      <c r="AD174" s="42" t="e">
        <v>#N/A</v>
      </c>
      <c r="AE174" s="42" t="e">
        <v>#N/A</v>
      </c>
      <c r="AF174" s="42" t="e">
        <v>#N/A</v>
      </c>
      <c r="AG174" s="42" t="e">
        <v>#N/A</v>
      </c>
      <c r="AH174" s="42" t="e">
        <v>#N/A</v>
      </c>
    </row>
    <row r="175" spans="1:34" s="3" customFormat="1" ht="13.5">
      <c r="A175" s="46"/>
      <c r="B175" s="47" t="s">
        <v>114</v>
      </c>
      <c r="C175" s="43"/>
      <c r="D175" s="51" t="s">
        <v>27</v>
      </c>
      <c r="E175" s="50">
        <v>2.5328998452750966</v>
      </c>
      <c r="F175" s="50">
        <v>1.2778808167204261</v>
      </c>
      <c r="G175" s="50">
        <v>1.0798772089183331</v>
      </c>
      <c r="H175" s="50">
        <v>1.0542844003066421</v>
      </c>
      <c r="I175" s="50">
        <v>1.0206958437338471</v>
      </c>
      <c r="J175" s="50">
        <v>1.0093134343624115</v>
      </c>
      <c r="K175" s="50">
        <v>1.0309331091120839</v>
      </c>
      <c r="L175" s="50">
        <v>1.0027263388037682</v>
      </c>
      <c r="M175" s="50">
        <v>1.0014856532216072</v>
      </c>
      <c r="N175" s="50">
        <v>0</v>
      </c>
      <c r="P175" s="42"/>
      <c r="X175" s="5">
        <v>2013</v>
      </c>
      <c r="Y175" s="42" t="e">
        <v>#N/A</v>
      </c>
      <c r="Z175" s="42" t="e">
        <v>#N/A</v>
      </c>
      <c r="AA175" s="42" t="e">
        <v>#N/A</v>
      </c>
      <c r="AB175" s="42" t="e">
        <v>#N/A</v>
      </c>
      <c r="AC175" s="42" t="e">
        <v>#N/A</v>
      </c>
      <c r="AD175" s="42" t="e">
        <v>#N/A</v>
      </c>
      <c r="AE175" s="42" t="e">
        <v>#N/A</v>
      </c>
      <c r="AF175" s="42" t="e">
        <v>#N/A</v>
      </c>
      <c r="AG175" s="42" t="e">
        <v>#N/A</v>
      </c>
      <c r="AH175" s="42" t="e">
        <v>#N/A</v>
      </c>
    </row>
    <row r="176" spans="1:34" s="3" customFormat="1" ht="13.5">
      <c r="A176" s="46"/>
      <c r="B176" s="47" t="s">
        <v>115</v>
      </c>
      <c r="C176" s="43"/>
      <c r="D176" s="51" t="s">
        <v>26</v>
      </c>
      <c r="E176" s="50">
        <v>2.8622863093623891</v>
      </c>
      <c r="F176" s="50">
        <v>1.3110345769673586</v>
      </c>
      <c r="G176" s="50">
        <v>1.17798812687397</v>
      </c>
      <c r="H176" s="50">
        <v>1.077314440626651</v>
      </c>
      <c r="I176" s="50">
        <v>1.0487199872732162</v>
      </c>
      <c r="J176" s="50">
        <v>1.016037380322814</v>
      </c>
      <c r="K176" s="50">
        <v>1.0388295520097017</v>
      </c>
      <c r="L176" s="50">
        <v>1.0027671819552779</v>
      </c>
      <c r="M176" s="50">
        <v>1.0014856532216072</v>
      </c>
      <c r="N176" s="50">
        <v>0</v>
      </c>
      <c r="P176" s="42"/>
      <c r="X176" s="5">
        <v>2014</v>
      </c>
      <c r="Y176" s="42" t="e">
        <v>#N/A</v>
      </c>
      <c r="Z176" s="42" t="e">
        <v>#N/A</v>
      </c>
      <c r="AA176" s="42" t="e">
        <v>#N/A</v>
      </c>
      <c r="AB176" s="42" t="e">
        <v>#N/A</v>
      </c>
      <c r="AC176" s="42" t="e">
        <v>#N/A</v>
      </c>
      <c r="AD176" s="42" t="e">
        <v>#N/A</v>
      </c>
      <c r="AE176" s="42" t="e">
        <v>#N/A</v>
      </c>
      <c r="AF176" s="42" t="e">
        <v>#N/A</v>
      </c>
      <c r="AG176" s="42" t="e">
        <v>#N/A</v>
      </c>
      <c r="AH176" s="42" t="e">
        <v>#N/A</v>
      </c>
    </row>
    <row r="177" spans="1:34" s="3" customFormat="1" ht="13.5">
      <c r="A177" s="46"/>
      <c r="B177" s="47" t="s">
        <v>116</v>
      </c>
      <c r="C177" s="43"/>
      <c r="D177" s="57" t="s">
        <v>25</v>
      </c>
      <c r="E177" s="58">
        <v>3.5512117627658881</v>
      </c>
      <c r="F177" s="58">
        <v>1.4758383850567043</v>
      </c>
      <c r="G177" s="58">
        <v>1.3428540742024779</v>
      </c>
      <c r="H177" s="58">
        <v>1.1401689746417105</v>
      </c>
      <c r="I177" s="58">
        <v>1.0953323179855943</v>
      </c>
      <c r="J177" s="58">
        <v>1.0347742685116827</v>
      </c>
      <c r="K177" s="58">
        <v>1.0611391789279878</v>
      </c>
      <c r="L177" s="58">
        <v>1.0028897100128233</v>
      </c>
      <c r="M177" s="58">
        <v>1.0014856532216072</v>
      </c>
      <c r="N177" s="58">
        <v>0</v>
      </c>
      <c r="P177" s="42"/>
      <c r="X177" s="5">
        <v>2015</v>
      </c>
      <c r="Y177" s="42" t="e">
        <v>#N/A</v>
      </c>
      <c r="Z177" s="42" t="e">
        <v>#N/A</v>
      </c>
      <c r="AA177" s="42" t="e">
        <v>#N/A</v>
      </c>
      <c r="AB177" s="42" t="e">
        <v>#N/A</v>
      </c>
      <c r="AC177" s="42" t="e">
        <v>#N/A</v>
      </c>
      <c r="AD177" s="42" t="e">
        <v>#N/A</v>
      </c>
      <c r="AE177" s="42" t="e">
        <v>#N/A</v>
      </c>
      <c r="AF177" s="42" t="e">
        <v>#N/A</v>
      </c>
      <c r="AG177" s="42" t="e">
        <v>#N/A</v>
      </c>
      <c r="AH177" s="42" t="e">
        <v>#N/A</v>
      </c>
    </row>
    <row r="178" spans="1:34" s="3" customFormat="1" ht="13.5">
      <c r="A178" s="46"/>
      <c r="B178" s="8"/>
      <c r="D178" s="51" t="s">
        <v>22</v>
      </c>
      <c r="E178" s="50">
        <v>0.68892545340349898</v>
      </c>
      <c r="F178" s="50">
        <v>0.16480380808934569</v>
      </c>
      <c r="G178" s="50">
        <v>0.1648659473285079</v>
      </c>
      <c r="H178" s="50">
        <v>6.2854534015059471E-2</v>
      </c>
      <c r="I178" s="50">
        <v>4.6612330712378025E-2</v>
      </c>
      <c r="J178" s="50">
        <v>1.8736888188868761E-2</v>
      </c>
      <c r="K178" s="50">
        <v>2.2309626918286085E-2</v>
      </c>
      <c r="L178" s="50">
        <v>1.2252805754542351E-4</v>
      </c>
      <c r="M178" s="50">
        <v>0</v>
      </c>
      <c r="N178" s="50">
        <v>0</v>
      </c>
      <c r="P178" s="42"/>
      <c r="X178" s="5">
        <v>2016</v>
      </c>
      <c r="Y178" s="42">
        <v>5.867690891710466</v>
      </c>
      <c r="Z178" s="42" t="e">
        <v>#N/A</v>
      </c>
      <c r="AA178" s="42" t="e">
        <v>#N/A</v>
      </c>
      <c r="AB178" s="42" t="e">
        <v>#N/A</v>
      </c>
      <c r="AC178" s="42" t="e">
        <v>#N/A</v>
      </c>
      <c r="AD178" s="42" t="e">
        <v>#N/A</v>
      </c>
      <c r="AE178" s="42" t="e">
        <v>#N/A</v>
      </c>
      <c r="AF178" s="42" t="e">
        <v>#N/A</v>
      </c>
      <c r="AG178" s="42" t="e">
        <v>#N/A</v>
      </c>
      <c r="AH178" s="42" t="e">
        <v>#N/A</v>
      </c>
    </row>
    <row r="179" spans="1:34" s="3" customFormat="1" ht="13.5">
      <c r="A179" s="46"/>
      <c r="B179" s="8"/>
      <c r="D179" s="53" t="s">
        <v>21</v>
      </c>
      <c r="E179" s="50">
        <v>0.1298971715150401</v>
      </c>
      <c r="F179" s="50">
        <v>7.6715445145964622E-2</v>
      </c>
      <c r="G179" s="50">
        <v>1.1799713596701622E-2</v>
      </c>
      <c r="H179" s="50">
        <v>1.8872982356697321E-2</v>
      </c>
      <c r="I179" s="50">
        <v>3.0507436022162437E-3</v>
      </c>
      <c r="J179" s="50">
        <v>5.7673128321766853E-3</v>
      </c>
      <c r="K179" s="50">
        <v>6.9766417145729065E-3</v>
      </c>
      <c r="L179" s="50">
        <v>4.0842220187187195E-5</v>
      </c>
      <c r="M179" s="50">
        <v>0</v>
      </c>
      <c r="N179" s="50">
        <v>0</v>
      </c>
      <c r="P179" s="42"/>
      <c r="X179" s="5">
        <v>2017</v>
      </c>
      <c r="Y179" s="42" t="e">
        <v>#N/A</v>
      </c>
      <c r="Z179" s="42" t="e">
        <v>#N/A</v>
      </c>
      <c r="AA179" s="42" t="e">
        <v>#N/A</v>
      </c>
      <c r="AB179" s="42" t="e">
        <v>#N/A</v>
      </c>
      <c r="AC179" s="42" t="e">
        <v>#N/A</v>
      </c>
      <c r="AD179" s="42" t="e">
        <v>#N/A</v>
      </c>
      <c r="AE179" s="42" t="e">
        <v>#N/A</v>
      </c>
      <c r="AF179" s="42" t="e">
        <v>#N/A</v>
      </c>
      <c r="AG179" s="42" t="e">
        <v>#N/A</v>
      </c>
      <c r="AH179" s="42" t="e">
        <v>#N/A</v>
      </c>
    </row>
    <row r="180" spans="1:34" s="3" customFormat="1" ht="13.5">
      <c r="A180" s="46"/>
      <c r="B180" s="8"/>
      <c r="D180" s="54" t="s">
        <v>20</v>
      </c>
      <c r="E180" s="50">
        <v>0.32938646408729255</v>
      </c>
      <c r="F180" s="50">
        <v>3.3153760246932507E-2</v>
      </c>
      <c r="G180" s="50">
        <v>9.8110917955636978E-2</v>
      </c>
      <c r="H180" s="50">
        <v>2.3030040320008993E-2</v>
      </c>
      <c r="I180" s="50">
        <v>2.8024143539369106E-2</v>
      </c>
      <c r="J180" s="50">
        <v>6.7239459604024887E-3</v>
      </c>
      <c r="K180" s="50">
        <v>7.8964428976178169E-3</v>
      </c>
      <c r="L180" s="50">
        <v>4.084315150976181E-5</v>
      </c>
      <c r="M180" s="50">
        <v>0</v>
      </c>
      <c r="N180" s="50">
        <v>0</v>
      </c>
      <c r="O180" s="44"/>
      <c r="P180" s="42"/>
      <c r="X180" s="5">
        <v>2018</v>
      </c>
      <c r="Y180" s="42" t="e">
        <v>#N/A</v>
      </c>
      <c r="Z180" s="42" t="e">
        <v>#N/A</v>
      </c>
      <c r="AA180" s="42" t="e">
        <v>#N/A</v>
      </c>
      <c r="AB180" s="42" t="e">
        <v>#N/A</v>
      </c>
      <c r="AC180" s="42" t="e">
        <v>#N/A</v>
      </c>
      <c r="AD180" s="42" t="e">
        <v>#N/A</v>
      </c>
      <c r="AE180" s="42" t="e">
        <v>#N/A</v>
      </c>
      <c r="AF180" s="42" t="e">
        <v>#N/A</v>
      </c>
      <c r="AG180" s="42" t="e">
        <v>#N/A</v>
      </c>
      <c r="AH180" s="42" t="e">
        <v>#N/A</v>
      </c>
    </row>
    <row r="181" spans="1:34" s="3" customFormat="1" ht="13.5">
      <c r="A181" s="46"/>
      <c r="B181" s="8"/>
      <c r="D181" s="51" t="s">
        <v>19</v>
      </c>
      <c r="E181" s="50">
        <v>0.68892545340349898</v>
      </c>
      <c r="F181" s="50">
        <v>0.16480380808934569</v>
      </c>
      <c r="G181" s="50">
        <v>0.1648659473285079</v>
      </c>
      <c r="H181" s="50">
        <v>6.2854534015059471E-2</v>
      </c>
      <c r="I181" s="50">
        <v>4.6612330712378025E-2</v>
      </c>
      <c r="J181" s="50">
        <v>1.8736888188868761E-2</v>
      </c>
      <c r="K181" s="50">
        <v>2.2309626918286085E-2</v>
      </c>
      <c r="L181" s="50">
        <v>1.2252805754542351E-4</v>
      </c>
      <c r="M181" s="50">
        <v>0</v>
      </c>
      <c r="N181" s="50">
        <v>0</v>
      </c>
      <c r="O181" s="44"/>
      <c r="P181" s="42"/>
    </row>
    <row r="182" spans="1:34" s="3" customFormat="1" ht="13.5">
      <c r="A182" s="46"/>
      <c r="B182" s="8"/>
      <c r="O182" s="44"/>
      <c r="P182" s="42"/>
    </row>
    <row r="183" spans="1:34" s="3" customFormat="1" ht="15.75">
      <c r="A183" s="46"/>
      <c r="B183" s="8"/>
      <c r="C183" s="18" t="s">
        <v>135</v>
      </c>
      <c r="D183"/>
      <c r="E183"/>
      <c r="F183"/>
      <c r="G183"/>
      <c r="H183"/>
      <c r="I183"/>
      <c r="J183"/>
      <c r="K183"/>
      <c r="L183"/>
      <c r="M183"/>
      <c r="N183"/>
      <c r="P183" s="42"/>
      <c r="Z183" s="3" t="s">
        <v>289</v>
      </c>
      <c r="AC183" s="3" t="s">
        <v>290</v>
      </c>
    </row>
    <row r="184" spans="1:34" s="3" customFormat="1" ht="13.5">
      <c r="A184" s="46"/>
      <c r="B184" s="7" t="s">
        <v>141</v>
      </c>
      <c r="D184" s="13" t="s">
        <v>143</v>
      </c>
      <c r="E184" s="50">
        <v>0.75</v>
      </c>
      <c r="F184"/>
      <c r="G184"/>
      <c r="H184"/>
      <c r="I184"/>
      <c r="J184"/>
      <c r="K184"/>
      <c r="L184"/>
      <c r="M184"/>
      <c r="N184"/>
      <c r="P184" s="42"/>
      <c r="Y184" s="117">
        <v>0</v>
      </c>
      <c r="Z184" s="117">
        <v>0.75</v>
      </c>
      <c r="AB184" s="117">
        <v>0</v>
      </c>
      <c r="AC184" s="117">
        <v>1.25</v>
      </c>
      <c r="AD184" s="117"/>
      <c r="AE184" s="117"/>
      <c r="AF184" s="117"/>
      <c r="AG184" s="117"/>
      <c r="AH184" s="117"/>
    </row>
    <row r="185" spans="1:34" s="3" customFormat="1" ht="13.5">
      <c r="A185" s="46"/>
      <c r="B185" s="7" t="s">
        <v>142</v>
      </c>
      <c r="D185" s="13" t="s">
        <v>144</v>
      </c>
      <c r="E185" s="50">
        <v>1.25</v>
      </c>
      <c r="F185"/>
      <c r="G185"/>
      <c r="H185"/>
      <c r="I185"/>
      <c r="J185"/>
      <c r="K185"/>
      <c r="L185"/>
      <c r="M185"/>
      <c r="N185"/>
      <c r="P185" s="42"/>
      <c r="Y185" s="117">
        <v>9</v>
      </c>
      <c r="Z185" s="117">
        <v>0.75</v>
      </c>
      <c r="AB185" s="117">
        <v>9</v>
      </c>
      <c r="AC185" s="117">
        <v>1.25</v>
      </c>
      <c r="AD185" s="117"/>
      <c r="AE185" s="117"/>
      <c r="AF185" s="117"/>
      <c r="AG185" s="117"/>
      <c r="AH185" s="117"/>
    </row>
    <row r="186" spans="1:34" s="3" customFormat="1" ht="13.5">
      <c r="A186" s="46"/>
      <c r="B186" s="7" t="s">
        <v>130</v>
      </c>
      <c r="C186"/>
      <c r="D186" s="12"/>
      <c r="E186" s="13" t="s">
        <v>15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44"/>
      <c r="P186" s="42"/>
      <c r="Y186" s="5" t="s">
        <v>15</v>
      </c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s="3" customFormat="1" ht="13.5">
      <c r="A187" s="46"/>
      <c r="B187" s="8"/>
      <c r="C187"/>
      <c r="D187" s="13" t="s">
        <v>16</v>
      </c>
      <c r="E187" s="13">
        <v>0</v>
      </c>
      <c r="F187" s="13">
        <v>1</v>
      </c>
      <c r="G187" s="13">
        <v>2</v>
      </c>
      <c r="H187" s="13">
        <v>3</v>
      </c>
      <c r="I187" s="13">
        <v>4</v>
      </c>
      <c r="J187" s="13">
        <v>5</v>
      </c>
      <c r="K187" s="13">
        <v>6</v>
      </c>
      <c r="L187" s="13">
        <v>7</v>
      </c>
      <c r="M187" s="13">
        <v>8</v>
      </c>
      <c r="N187" s="13">
        <v>9</v>
      </c>
      <c r="O187" s="44"/>
      <c r="P187" s="42"/>
      <c r="X187" s="5" t="s">
        <v>16</v>
      </c>
      <c r="Y187" s="5">
        <v>0</v>
      </c>
      <c r="Z187" s="5">
        <v>1</v>
      </c>
      <c r="AA187" s="5">
        <v>2</v>
      </c>
      <c r="AB187" s="5">
        <v>3</v>
      </c>
      <c r="AC187" s="5">
        <v>4</v>
      </c>
      <c r="AD187" s="5">
        <v>5</v>
      </c>
      <c r="AE187" s="5">
        <v>6</v>
      </c>
      <c r="AF187" s="5">
        <v>7</v>
      </c>
      <c r="AG187" s="5">
        <v>8</v>
      </c>
      <c r="AH187" s="5">
        <v>9</v>
      </c>
    </row>
    <row r="188" spans="1:34" s="3" customFormat="1" ht="13.5">
      <c r="A188" s="46"/>
      <c r="B188" s="8"/>
      <c r="C188"/>
      <c r="D188" s="13">
        <v>2009</v>
      </c>
      <c r="E188" s="21">
        <v>0.68588985980200434</v>
      </c>
      <c r="F188" s="21">
        <v>0.95018725174412377</v>
      </c>
      <c r="G188" s="21">
        <v>1.0630092960242334</v>
      </c>
      <c r="H188" s="21">
        <v>1.001839739759278</v>
      </c>
      <c r="I188" s="21">
        <v>0.98325481759716071</v>
      </c>
      <c r="J188" s="21">
        <v>0.99397970499506705</v>
      </c>
      <c r="K188" s="21">
        <v>1.0147154654682409</v>
      </c>
      <c r="L188" s="21">
        <v>0.99991853699887878</v>
      </c>
      <c r="M188" s="21">
        <v>1</v>
      </c>
      <c r="N188" s="22">
        <v>0</v>
      </c>
      <c r="O188" s="44"/>
      <c r="P188" s="42"/>
      <c r="X188" s="5">
        <v>2009</v>
      </c>
      <c r="Y188" s="114">
        <v>0.68588985980200434</v>
      </c>
      <c r="Z188" s="114">
        <v>0.95018725174412377</v>
      </c>
      <c r="AA188" s="114">
        <v>1.0630092960242334</v>
      </c>
      <c r="AB188" s="114">
        <v>1.001839739759278</v>
      </c>
      <c r="AC188" s="114">
        <v>0.98325481759716071</v>
      </c>
      <c r="AD188" s="114">
        <v>0.99397970499506705</v>
      </c>
      <c r="AE188" s="114">
        <v>1.0147154654682409</v>
      </c>
      <c r="AF188" s="114">
        <v>0.99991853699887878</v>
      </c>
      <c r="AG188" s="114">
        <v>1</v>
      </c>
      <c r="AH188" s="115" t="e">
        <v>#N/A</v>
      </c>
    </row>
    <row r="189" spans="1:34" s="3" customFormat="1" ht="13.5">
      <c r="A189" s="46"/>
      <c r="B189" s="8"/>
      <c r="C189"/>
      <c r="D189" s="13">
        <v>2010</v>
      </c>
      <c r="E189" s="21">
        <v>0.81820854460066816</v>
      </c>
      <c r="F189" s="21">
        <v>1.0213022452631517</v>
      </c>
      <c r="G189" s="21">
        <v>0.92961247738002695</v>
      </c>
      <c r="H189" s="21">
        <v>1.0137148298470653</v>
      </c>
      <c r="I189" s="21">
        <v>0.97154900616026019</v>
      </c>
      <c r="J189" s="21">
        <v>1.0041264778052106</v>
      </c>
      <c r="K189" s="21">
        <v>0.9994055522351043</v>
      </c>
      <c r="L189" s="21">
        <v>1.0000814630011214</v>
      </c>
      <c r="M189" s="22">
        <v>0</v>
      </c>
      <c r="N189" s="21">
        <v>0</v>
      </c>
      <c r="P189" s="42"/>
      <c r="X189" s="5">
        <v>2010</v>
      </c>
      <c r="Y189" s="114">
        <v>0.81820854460066816</v>
      </c>
      <c r="Z189" s="114">
        <v>1.0213022452631517</v>
      </c>
      <c r="AA189" s="114">
        <v>0.92961247738002695</v>
      </c>
      <c r="AB189" s="114">
        <v>1.0137148298470653</v>
      </c>
      <c r="AC189" s="114">
        <v>0.97154900616026019</v>
      </c>
      <c r="AD189" s="114">
        <v>1.0041264778052106</v>
      </c>
      <c r="AE189" s="114">
        <v>0.9994055522351043</v>
      </c>
      <c r="AF189" s="114">
        <v>1.0000814630011214</v>
      </c>
      <c r="AG189" s="115" t="e">
        <v>#N/A</v>
      </c>
      <c r="AH189" s="116" t="e">
        <v>#N/A</v>
      </c>
    </row>
    <row r="190" spans="1:34" s="3" customFormat="1" ht="13.5">
      <c r="A190" s="46"/>
      <c r="B190" s="8"/>
      <c r="C190"/>
      <c r="D190" s="13">
        <v>2011</v>
      </c>
      <c r="E190" s="21">
        <v>0.86243778194460197</v>
      </c>
      <c r="F190" s="21">
        <v>1.0240787125618438</v>
      </c>
      <c r="G190" s="21">
        <v>1.0283324331322188</v>
      </c>
      <c r="H190" s="21">
        <v>0.96283699062987527</v>
      </c>
      <c r="I190" s="21">
        <v>1.0457141516513559</v>
      </c>
      <c r="J190" s="21">
        <v>1.0104553035978656</v>
      </c>
      <c r="K190" s="21">
        <v>0.98587898229665483</v>
      </c>
      <c r="L190" s="22">
        <v>0</v>
      </c>
      <c r="M190" s="21">
        <v>0</v>
      </c>
      <c r="N190" s="21">
        <v>0</v>
      </c>
      <c r="P190" s="42"/>
      <c r="X190" s="5">
        <v>2011</v>
      </c>
      <c r="Y190" s="114">
        <v>0.86243778194460197</v>
      </c>
      <c r="Z190" s="114">
        <v>1.0240787125618438</v>
      </c>
      <c r="AA190" s="114">
        <v>1.0283324331322188</v>
      </c>
      <c r="AB190" s="114">
        <v>0.96283699062987527</v>
      </c>
      <c r="AC190" s="114">
        <v>1.0457141516513559</v>
      </c>
      <c r="AD190" s="114">
        <v>1.0104553035978656</v>
      </c>
      <c r="AE190" s="114">
        <v>0.98587898229665483</v>
      </c>
      <c r="AF190" s="115" t="e">
        <v>#N/A</v>
      </c>
      <c r="AG190" s="116" t="e">
        <v>#N/A</v>
      </c>
      <c r="AH190" s="116" t="e">
        <v>#N/A</v>
      </c>
    </row>
    <row r="191" spans="1:34" s="3" customFormat="1" ht="13.5">
      <c r="A191" s="46"/>
      <c r="B191" s="8"/>
      <c r="C191"/>
      <c r="D191" s="13">
        <v>2012</v>
      </c>
      <c r="E191" s="21">
        <v>1.1992553300317359</v>
      </c>
      <c r="F191" s="21">
        <v>0.91542591193268719</v>
      </c>
      <c r="G191" s="21">
        <v>1.1242537175864409</v>
      </c>
      <c r="H191" s="21">
        <v>0.9697635565187932</v>
      </c>
      <c r="I191" s="21">
        <v>0.98620246417134738</v>
      </c>
      <c r="J191" s="21">
        <v>0.99143851360185653</v>
      </c>
      <c r="K191" s="22">
        <v>0</v>
      </c>
      <c r="L191" s="21">
        <v>0</v>
      </c>
      <c r="M191" s="21">
        <v>0</v>
      </c>
      <c r="N191" s="21">
        <v>0</v>
      </c>
      <c r="P191" s="42"/>
      <c r="X191" s="5">
        <v>2012</v>
      </c>
      <c r="Y191" s="114">
        <v>1.1992553300317359</v>
      </c>
      <c r="Z191" s="114">
        <v>0.91542591193268719</v>
      </c>
      <c r="AA191" s="114">
        <v>1.1242537175864409</v>
      </c>
      <c r="AB191" s="114">
        <v>0.9697635565187932</v>
      </c>
      <c r="AC191" s="114">
        <v>0.98620246417134738</v>
      </c>
      <c r="AD191" s="114">
        <v>0.99143851360185653</v>
      </c>
      <c r="AE191" s="115" t="e">
        <v>#N/A</v>
      </c>
      <c r="AF191" s="116" t="e">
        <v>#N/A</v>
      </c>
      <c r="AG191" s="116" t="e">
        <v>#N/A</v>
      </c>
      <c r="AH191" s="116" t="e">
        <v>#N/A</v>
      </c>
    </row>
    <row r="192" spans="1:34" s="3" customFormat="1" ht="13.5">
      <c r="A192" s="46"/>
      <c r="B192" s="8"/>
      <c r="C192"/>
      <c r="D192" s="13">
        <v>2013</v>
      </c>
      <c r="E192" s="21">
        <v>0.8946547492365059</v>
      </c>
      <c r="F192" s="21">
        <v>0.93722208644107052</v>
      </c>
      <c r="G192" s="21">
        <v>0.95734027629176477</v>
      </c>
      <c r="H192" s="21">
        <v>0.9764383939310981</v>
      </c>
      <c r="I192" s="21">
        <v>1.0132795604198757</v>
      </c>
      <c r="J192" s="22">
        <v>0</v>
      </c>
      <c r="K192" s="21">
        <v>0</v>
      </c>
      <c r="L192" s="21">
        <v>0</v>
      </c>
      <c r="M192" s="21">
        <v>0</v>
      </c>
      <c r="N192" s="21">
        <v>0</v>
      </c>
      <c r="P192" s="42"/>
      <c r="X192" s="5">
        <v>2013</v>
      </c>
      <c r="Y192" s="114">
        <v>0.8946547492365059</v>
      </c>
      <c r="Z192" s="114">
        <v>0.93722208644107052</v>
      </c>
      <c r="AA192" s="114">
        <v>0.95734027629176477</v>
      </c>
      <c r="AB192" s="114">
        <v>0.9764383939310981</v>
      </c>
      <c r="AC192" s="114">
        <v>1.0132795604198757</v>
      </c>
      <c r="AD192" s="115" t="e">
        <v>#N/A</v>
      </c>
      <c r="AE192" s="116" t="e">
        <v>#N/A</v>
      </c>
      <c r="AF192" s="116" t="e">
        <v>#N/A</v>
      </c>
      <c r="AG192" s="116" t="e">
        <v>#N/A</v>
      </c>
      <c r="AH192" s="116" t="e">
        <v>#N/A</v>
      </c>
    </row>
    <row r="193" spans="1:34" s="3" customFormat="1" ht="13.5">
      <c r="A193" s="46"/>
      <c r="B193" s="8"/>
      <c r="C193"/>
      <c r="D193" s="13">
        <v>2014</v>
      </c>
      <c r="E193" s="21">
        <v>0.82862623761812226</v>
      </c>
      <c r="F193" s="21">
        <v>0.99354784226226256</v>
      </c>
      <c r="G193" s="21">
        <v>0.95858023420756822</v>
      </c>
      <c r="H193" s="21">
        <v>1.0754064893138904</v>
      </c>
      <c r="I193" s="22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P193" s="42"/>
      <c r="X193" s="5">
        <v>2014</v>
      </c>
      <c r="Y193" s="114">
        <v>0.82862623761812226</v>
      </c>
      <c r="Z193" s="114">
        <v>0.99354784226226256</v>
      </c>
      <c r="AA193" s="114">
        <v>0.95858023420756822</v>
      </c>
      <c r="AB193" s="114">
        <v>1.0754064893138904</v>
      </c>
      <c r="AC193" s="115" t="e">
        <v>#N/A</v>
      </c>
      <c r="AD193" s="116" t="e">
        <v>#N/A</v>
      </c>
      <c r="AE193" s="116" t="e">
        <v>#N/A</v>
      </c>
      <c r="AF193" s="116" t="e">
        <v>#N/A</v>
      </c>
      <c r="AG193" s="116" t="e">
        <v>#N/A</v>
      </c>
      <c r="AH193" s="116" t="e">
        <v>#N/A</v>
      </c>
    </row>
    <row r="194" spans="1:34" s="3" customFormat="1" ht="13.5">
      <c r="A194" s="46"/>
      <c r="B194" s="8"/>
      <c r="C194"/>
      <c r="D194" s="13">
        <v>2015</v>
      </c>
      <c r="E194" s="21">
        <v>0.73842063359640753</v>
      </c>
      <c r="F194" s="21">
        <v>1.0962240456647887</v>
      </c>
      <c r="G194" s="21">
        <v>0.93887156537774674</v>
      </c>
      <c r="H194" s="22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P194" s="42"/>
      <c r="X194" s="5">
        <v>2015</v>
      </c>
      <c r="Y194" s="114">
        <v>0.73842063359640753</v>
      </c>
      <c r="Z194" s="114">
        <v>1.0962240456647887</v>
      </c>
      <c r="AA194" s="114">
        <v>0.93887156537774674</v>
      </c>
      <c r="AB194" s="115" t="e">
        <v>#N/A</v>
      </c>
      <c r="AC194" s="116" t="e">
        <v>#N/A</v>
      </c>
      <c r="AD194" s="116" t="e">
        <v>#N/A</v>
      </c>
      <c r="AE194" s="116" t="e">
        <v>#N/A</v>
      </c>
      <c r="AF194" s="116" t="e">
        <v>#N/A</v>
      </c>
      <c r="AG194" s="116" t="e">
        <v>#N/A</v>
      </c>
      <c r="AH194" s="116" t="e">
        <v>#N/A</v>
      </c>
    </row>
    <row r="195" spans="1:34" s="3" customFormat="1" ht="13.5">
      <c r="A195" s="46"/>
      <c r="B195" s="8"/>
      <c r="C195"/>
      <c r="D195" s="13">
        <v>2016</v>
      </c>
      <c r="E195" s="21">
        <v>1.997914890812275</v>
      </c>
      <c r="F195" s="21">
        <v>1.0620119041300708</v>
      </c>
      <c r="G195" s="22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P195" s="42"/>
      <c r="X195" s="5">
        <v>2016</v>
      </c>
      <c r="Y195" s="114">
        <v>1.997914890812275</v>
      </c>
      <c r="Z195" s="114">
        <v>1.0620119041300708</v>
      </c>
      <c r="AA195" s="115" t="e">
        <v>#N/A</v>
      </c>
      <c r="AB195" s="116" t="e">
        <v>#N/A</v>
      </c>
      <c r="AC195" s="116" t="e">
        <v>#N/A</v>
      </c>
      <c r="AD195" s="116" t="e">
        <v>#N/A</v>
      </c>
      <c r="AE195" s="116" t="e">
        <v>#N/A</v>
      </c>
      <c r="AF195" s="116" t="e">
        <v>#N/A</v>
      </c>
      <c r="AG195" s="116" t="e">
        <v>#N/A</v>
      </c>
      <c r="AH195" s="116" t="e">
        <v>#N/A</v>
      </c>
    </row>
    <row r="196" spans="1:34" s="3" customFormat="1" ht="13.5">
      <c r="A196" s="46"/>
      <c r="B196" s="8"/>
      <c r="C196"/>
      <c r="D196" s="13">
        <v>2017</v>
      </c>
      <c r="E196" s="21">
        <v>0.97459197235767914</v>
      </c>
      <c r="F196" s="22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P196" s="42"/>
      <c r="X196" s="5">
        <v>2017</v>
      </c>
      <c r="Y196" s="114">
        <v>0.97459197235767914</v>
      </c>
      <c r="Z196" s="115" t="e">
        <v>#N/A</v>
      </c>
      <c r="AA196" s="116" t="e">
        <v>#N/A</v>
      </c>
      <c r="AB196" s="116" t="e">
        <v>#N/A</v>
      </c>
      <c r="AC196" s="116" t="e">
        <v>#N/A</v>
      </c>
      <c r="AD196" s="116" t="e">
        <v>#N/A</v>
      </c>
      <c r="AE196" s="116" t="e">
        <v>#N/A</v>
      </c>
      <c r="AF196" s="116" t="e">
        <v>#N/A</v>
      </c>
      <c r="AG196" s="116" t="e">
        <v>#N/A</v>
      </c>
      <c r="AH196" s="116" t="e">
        <v>#N/A</v>
      </c>
    </row>
    <row r="197" spans="1:34" s="3" customFormat="1" ht="13.5">
      <c r="A197" s="24"/>
      <c r="B197" s="8"/>
      <c r="C197"/>
      <c r="D197" s="13">
        <v>2018</v>
      </c>
      <c r="E197" s="22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P197" s="42"/>
      <c r="X197" s="5">
        <v>2018</v>
      </c>
      <c r="Y197" s="115" t="e">
        <v>#N/A</v>
      </c>
      <c r="Z197" s="116" t="e">
        <v>#N/A</v>
      </c>
      <c r="AA197" s="116" t="e">
        <v>#N/A</v>
      </c>
      <c r="AB197" s="116" t="e">
        <v>#N/A</v>
      </c>
      <c r="AC197" s="116" t="e">
        <v>#N/A</v>
      </c>
      <c r="AD197" s="116" t="e">
        <v>#N/A</v>
      </c>
      <c r="AE197" s="116" t="e">
        <v>#N/A</v>
      </c>
      <c r="AF197" s="116" t="e">
        <v>#N/A</v>
      </c>
      <c r="AG197" s="116" t="e">
        <v>#N/A</v>
      </c>
      <c r="AH197" s="116" t="e">
        <v>#N/A</v>
      </c>
    </row>
    <row r="198" spans="1:34" s="3" customFormat="1" ht="13.5">
      <c r="A198" s="24"/>
      <c r="B198" s="8"/>
      <c r="C198"/>
      <c r="D198"/>
      <c r="E198"/>
      <c r="F198"/>
      <c r="G198"/>
      <c r="H198"/>
      <c r="I198"/>
      <c r="J198"/>
      <c r="K198"/>
      <c r="L198"/>
      <c r="M198"/>
      <c r="N198"/>
      <c r="P198" s="42"/>
    </row>
    <row r="199" spans="1:34" s="3" customFormat="1" ht="15.75">
      <c r="A199" s="46"/>
      <c r="B199" s="8"/>
      <c r="C199" s="18" t="s">
        <v>136</v>
      </c>
      <c r="O199" s="42"/>
      <c r="P199" s="42"/>
      <c r="Z199" s="3" t="s">
        <v>289</v>
      </c>
      <c r="AC199" s="3" t="s">
        <v>290</v>
      </c>
    </row>
    <row r="200" spans="1:34" s="3" customFormat="1" ht="13.5">
      <c r="A200" s="46"/>
      <c r="B200" s="7" t="s">
        <v>138</v>
      </c>
      <c r="D200" s="13" t="s">
        <v>139</v>
      </c>
      <c r="E200" s="50">
        <v>2.5000000000000001E-2</v>
      </c>
      <c r="O200" s="42"/>
      <c r="P200" s="42"/>
      <c r="Y200" s="117">
        <v>0</v>
      </c>
      <c r="Z200" s="117">
        <v>2.5000000000000001E-2</v>
      </c>
      <c r="AB200" s="117">
        <v>0</v>
      </c>
      <c r="AC200" s="117">
        <v>0.97499999999999998</v>
      </c>
      <c r="AD200" s="117"/>
      <c r="AE200" s="117"/>
      <c r="AF200" s="117"/>
      <c r="AG200" s="117"/>
      <c r="AH200" s="117"/>
    </row>
    <row r="201" spans="1:34" s="3" customFormat="1" ht="13.5">
      <c r="A201" s="8"/>
      <c r="B201" s="8"/>
      <c r="D201" s="13" t="s">
        <v>140</v>
      </c>
      <c r="E201" s="50">
        <v>0.97499999999999998</v>
      </c>
      <c r="P201" s="42"/>
      <c r="Y201" s="117">
        <v>9</v>
      </c>
      <c r="Z201" s="117">
        <v>2.5000000000000001E-2</v>
      </c>
      <c r="AB201" s="117">
        <v>9</v>
      </c>
      <c r="AC201" s="117">
        <v>0.97499999999999998</v>
      </c>
      <c r="AD201" s="117"/>
      <c r="AE201" s="117"/>
      <c r="AF201" s="117"/>
      <c r="AG201" s="117"/>
      <c r="AH201" s="117"/>
    </row>
    <row r="202" spans="1:34" s="3" customFormat="1" ht="13.5">
      <c r="A202" s="46"/>
      <c r="B202" s="7" t="s">
        <v>127</v>
      </c>
      <c r="D202" s="12"/>
      <c r="E202" s="13" t="s">
        <v>15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42"/>
      <c r="P202" s="42"/>
      <c r="Y202" s="5" t="s">
        <v>15</v>
      </c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s="3" customFormat="1" ht="15.75">
      <c r="A203" s="46"/>
      <c r="B203" s="8"/>
      <c r="C203" s="18"/>
      <c r="D203" s="13" t="s">
        <v>16</v>
      </c>
      <c r="E203" s="13">
        <v>0</v>
      </c>
      <c r="F203" s="13">
        <v>1</v>
      </c>
      <c r="G203" s="13">
        <v>2</v>
      </c>
      <c r="H203" s="13">
        <v>3</v>
      </c>
      <c r="I203" s="13">
        <v>4</v>
      </c>
      <c r="J203" s="13">
        <v>5</v>
      </c>
      <c r="K203" s="13">
        <v>6</v>
      </c>
      <c r="L203" s="13">
        <v>7</v>
      </c>
      <c r="M203" s="13">
        <v>8</v>
      </c>
      <c r="N203" s="13">
        <v>9</v>
      </c>
      <c r="O203" s="42"/>
      <c r="P203" s="42"/>
      <c r="X203" s="5" t="s">
        <v>16</v>
      </c>
      <c r="Y203" s="5">
        <v>0</v>
      </c>
      <c r="Z203" s="5">
        <v>1</v>
      </c>
      <c r="AA203" s="5">
        <v>2</v>
      </c>
      <c r="AB203" s="5">
        <v>3</v>
      </c>
      <c r="AC203" s="5">
        <v>4</v>
      </c>
      <c r="AD203" s="5">
        <v>5</v>
      </c>
      <c r="AE203" s="5">
        <v>6</v>
      </c>
      <c r="AF203" s="5">
        <v>7</v>
      </c>
      <c r="AG203" s="5">
        <v>8</v>
      </c>
      <c r="AH203" s="5">
        <v>9</v>
      </c>
    </row>
    <row r="204" spans="1:34" s="3" customFormat="1" ht="13.5">
      <c r="A204" s="46"/>
      <c r="B204" s="8"/>
      <c r="D204" s="13">
        <v>2009</v>
      </c>
      <c r="E204" s="21">
        <v>0.21754818918491486</v>
      </c>
      <c r="F204" s="21">
        <v>0.21444901931641067</v>
      </c>
      <c r="G204" s="21">
        <v>0.80426096405544723</v>
      </c>
      <c r="H204" s="21">
        <v>0.51756108142838175</v>
      </c>
      <c r="I204" s="21">
        <v>0.28692925762194943</v>
      </c>
      <c r="J204" s="21">
        <v>0.24858913641433572</v>
      </c>
      <c r="K204" s="21">
        <v>0.84612734708870074</v>
      </c>
      <c r="L204" s="21">
        <v>0.23975006109377539</v>
      </c>
      <c r="M204" s="21">
        <v>0.5</v>
      </c>
      <c r="N204" s="22">
        <v>0</v>
      </c>
      <c r="O204" s="42"/>
      <c r="P204" s="42"/>
      <c r="X204" s="5">
        <v>2009</v>
      </c>
      <c r="Y204" s="114">
        <v>0.21754818918491486</v>
      </c>
      <c r="Z204" s="114">
        <v>0.21444901931641067</v>
      </c>
      <c r="AA204" s="114">
        <v>0.80426096405544723</v>
      </c>
      <c r="AB204" s="114">
        <v>0.51756108142838175</v>
      </c>
      <c r="AC204" s="114">
        <v>0.28692925762194943</v>
      </c>
      <c r="AD204" s="114">
        <v>0.24858913641433572</v>
      </c>
      <c r="AE204" s="114">
        <v>0.84612734708870074</v>
      </c>
      <c r="AF204" s="114">
        <v>0.23975006109377539</v>
      </c>
      <c r="AG204" s="114">
        <v>0.5</v>
      </c>
      <c r="AH204" s="115" t="e">
        <v>#N/A</v>
      </c>
    </row>
    <row r="205" spans="1:34" s="3" customFormat="1" ht="13.5">
      <c r="A205" s="46"/>
      <c r="B205" s="8"/>
      <c r="D205" s="13">
        <v>2010</v>
      </c>
      <c r="E205" s="21">
        <v>0.32573710268394784</v>
      </c>
      <c r="F205" s="21">
        <v>0.63243220069281758</v>
      </c>
      <c r="G205" s="21">
        <v>0.1692116070036887</v>
      </c>
      <c r="H205" s="21">
        <v>0.62864176645810077</v>
      </c>
      <c r="I205" s="21">
        <v>0.16965957300818857</v>
      </c>
      <c r="J205" s="21">
        <v>0.67916380359510975</v>
      </c>
      <c r="K205" s="21">
        <v>0.48356718588227432</v>
      </c>
      <c r="L205" s="21">
        <v>0.76024993890682191</v>
      </c>
      <c r="M205" s="22">
        <v>0</v>
      </c>
      <c r="N205" s="21">
        <v>0</v>
      </c>
      <c r="O205" s="42"/>
      <c r="P205" s="42"/>
      <c r="X205" s="5">
        <v>2010</v>
      </c>
      <c r="Y205" s="114">
        <v>0.32573710268394784</v>
      </c>
      <c r="Z205" s="114">
        <v>0.63243220069281758</v>
      </c>
      <c r="AA205" s="114">
        <v>0.1692116070036887</v>
      </c>
      <c r="AB205" s="114">
        <v>0.62864176645810077</v>
      </c>
      <c r="AC205" s="114">
        <v>0.16965957300818857</v>
      </c>
      <c r="AD205" s="114">
        <v>0.67916380359510975</v>
      </c>
      <c r="AE205" s="114">
        <v>0.48356718588227432</v>
      </c>
      <c r="AF205" s="114">
        <v>0.76024993890682191</v>
      </c>
      <c r="AG205" s="115" t="e">
        <v>#N/A</v>
      </c>
      <c r="AH205" s="116" t="e">
        <v>#N/A</v>
      </c>
    </row>
    <row r="206" spans="1:34" s="3" customFormat="1" ht="13.5">
      <c r="A206" s="8"/>
      <c r="B206" s="8"/>
      <c r="D206" s="13">
        <v>2011</v>
      </c>
      <c r="E206" s="21">
        <v>0.3662452855885252</v>
      </c>
      <c r="F206" s="21">
        <v>0.64891588982350334</v>
      </c>
      <c r="G206" s="21">
        <v>0.65000248386475756</v>
      </c>
      <c r="H206" s="21">
        <v>0.18687268770547857</v>
      </c>
      <c r="I206" s="21">
        <v>0.93764311903670805</v>
      </c>
      <c r="J206" s="21">
        <v>0.88081931602691033</v>
      </c>
      <c r="K206" s="21">
        <v>0.16384882675843282</v>
      </c>
      <c r="L206" s="22">
        <v>0</v>
      </c>
      <c r="M206" s="21">
        <v>0</v>
      </c>
      <c r="N206" s="21">
        <v>0</v>
      </c>
      <c r="O206" s="42"/>
      <c r="P206" s="42"/>
      <c r="X206" s="5">
        <v>2011</v>
      </c>
      <c r="Y206" s="114">
        <v>0.3662452855885252</v>
      </c>
      <c r="Z206" s="114">
        <v>0.64891588982350334</v>
      </c>
      <c r="AA206" s="114">
        <v>0.65000248386475756</v>
      </c>
      <c r="AB206" s="114">
        <v>0.18687268770547857</v>
      </c>
      <c r="AC206" s="114">
        <v>0.93764311903670805</v>
      </c>
      <c r="AD206" s="114">
        <v>0.88081931602691033</v>
      </c>
      <c r="AE206" s="114">
        <v>0.16384882675843282</v>
      </c>
      <c r="AF206" s="115" t="e">
        <v>#N/A</v>
      </c>
      <c r="AG206" s="116" t="e">
        <v>#N/A</v>
      </c>
      <c r="AH206" s="116" t="e">
        <v>#N/A</v>
      </c>
    </row>
    <row r="207" spans="1:34" s="3" customFormat="1" ht="13.5">
      <c r="A207" s="8"/>
      <c r="B207" s="8"/>
      <c r="D207" s="13">
        <v>2012</v>
      </c>
      <c r="E207" s="21">
        <v>0.689738535319394</v>
      </c>
      <c r="F207" s="21">
        <v>8.9615697640061581E-2</v>
      </c>
      <c r="G207" s="21">
        <v>0.9544742777723646</v>
      </c>
      <c r="H207" s="21">
        <v>0.23462636986225976</v>
      </c>
      <c r="I207" s="21">
        <v>0.32154498358315231</v>
      </c>
      <c r="J207" s="21">
        <v>0.16714271037409523</v>
      </c>
      <c r="K207" s="22">
        <v>0</v>
      </c>
      <c r="L207" s="21">
        <v>0</v>
      </c>
      <c r="M207" s="21">
        <v>0</v>
      </c>
      <c r="N207" s="21">
        <v>0</v>
      </c>
      <c r="O207" s="42"/>
      <c r="P207" s="42"/>
      <c r="X207" s="5">
        <v>2012</v>
      </c>
      <c r="Y207" s="114">
        <v>0.689738535319394</v>
      </c>
      <c r="Z207" s="114">
        <v>8.9615697640061581E-2</v>
      </c>
      <c r="AA207" s="114">
        <v>0.9544742777723646</v>
      </c>
      <c r="AB207" s="114">
        <v>0.23462636986225976</v>
      </c>
      <c r="AC207" s="114">
        <v>0.32154498358315231</v>
      </c>
      <c r="AD207" s="114">
        <v>0.16714271037409523</v>
      </c>
      <c r="AE207" s="115" t="e">
        <v>#N/A</v>
      </c>
      <c r="AF207" s="116" t="e">
        <v>#N/A</v>
      </c>
      <c r="AG207" s="116" t="e">
        <v>#N/A</v>
      </c>
      <c r="AH207" s="116" t="e">
        <v>#N/A</v>
      </c>
    </row>
    <row r="208" spans="1:34" s="3" customFormat="1" ht="13.5">
      <c r="A208" s="8"/>
      <c r="B208" s="8"/>
      <c r="D208" s="13">
        <v>2013</v>
      </c>
      <c r="E208" s="21">
        <v>0.39675257385506063</v>
      </c>
      <c r="F208" s="21">
        <v>0.1593873056313968</v>
      </c>
      <c r="G208" s="21">
        <v>0.2808961478063412</v>
      </c>
      <c r="H208" s="21">
        <v>0.28639875848275642</v>
      </c>
      <c r="I208" s="21">
        <v>0.67219665513653581</v>
      </c>
      <c r="J208" s="22">
        <v>0</v>
      </c>
      <c r="K208" s="21">
        <v>0</v>
      </c>
      <c r="L208" s="21">
        <v>0</v>
      </c>
      <c r="M208" s="21">
        <v>0</v>
      </c>
      <c r="N208" s="21">
        <v>0</v>
      </c>
      <c r="O208" s="42"/>
      <c r="P208" s="42"/>
      <c r="X208" s="5">
        <v>2013</v>
      </c>
      <c r="Y208" s="114">
        <v>0.39675257385506063</v>
      </c>
      <c r="Z208" s="114">
        <v>0.1593873056313968</v>
      </c>
      <c r="AA208" s="114">
        <v>0.2808961478063412</v>
      </c>
      <c r="AB208" s="114">
        <v>0.28639875848275642</v>
      </c>
      <c r="AC208" s="114">
        <v>0.67219665513653581</v>
      </c>
      <c r="AD208" s="115" t="e">
        <v>#N/A</v>
      </c>
      <c r="AE208" s="116" t="e">
        <v>#N/A</v>
      </c>
      <c r="AF208" s="116" t="e">
        <v>#N/A</v>
      </c>
      <c r="AG208" s="116" t="e">
        <v>#N/A</v>
      </c>
      <c r="AH208" s="116" t="e">
        <v>#N/A</v>
      </c>
    </row>
    <row r="209" spans="1:35" s="3" customFormat="1" ht="13.5">
      <c r="A209" s="8"/>
      <c r="B209" s="8"/>
      <c r="D209" s="13">
        <v>2014</v>
      </c>
      <c r="E209" s="21">
        <v>0.33511612569254734</v>
      </c>
      <c r="F209" s="21">
        <v>0.45919298660992885</v>
      </c>
      <c r="G209" s="21">
        <v>0.28660928178966288</v>
      </c>
      <c r="H209" s="21">
        <v>0.96444855698229592</v>
      </c>
      <c r="I209" s="22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42"/>
      <c r="P209" s="42"/>
      <c r="X209" s="5">
        <v>2014</v>
      </c>
      <c r="Y209" s="114">
        <v>0.33511612569254734</v>
      </c>
      <c r="Z209" s="114">
        <v>0.45919298660992885</v>
      </c>
      <c r="AA209" s="114">
        <v>0.28660928178966288</v>
      </c>
      <c r="AB209" s="114">
        <v>0.96444855698229592</v>
      </c>
      <c r="AC209" s="115" t="e">
        <v>#N/A</v>
      </c>
      <c r="AD209" s="116" t="e">
        <v>#N/A</v>
      </c>
      <c r="AE209" s="116" t="e">
        <v>#N/A</v>
      </c>
      <c r="AF209" s="116" t="e">
        <v>#N/A</v>
      </c>
      <c r="AG209" s="116" t="e">
        <v>#N/A</v>
      </c>
      <c r="AH209" s="116" t="e">
        <v>#N/A</v>
      </c>
    </row>
    <row r="210" spans="1:35" s="3" customFormat="1" ht="13.5">
      <c r="A210" s="8"/>
      <c r="B210" s="8"/>
      <c r="D210" s="13">
        <v>2015</v>
      </c>
      <c r="E210" s="21">
        <v>0.25785514361974665</v>
      </c>
      <c r="F210" s="21">
        <v>0.93676097110754075</v>
      </c>
      <c r="G210" s="21">
        <v>0.20288519166892036</v>
      </c>
      <c r="H210" s="22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42"/>
      <c r="P210" s="42"/>
      <c r="X210" s="5">
        <v>2015</v>
      </c>
      <c r="Y210" s="114">
        <v>0.25785514361974665</v>
      </c>
      <c r="Z210" s="114">
        <v>0.93676097110754075</v>
      </c>
      <c r="AA210" s="114">
        <v>0.20288519166892036</v>
      </c>
      <c r="AB210" s="115" t="e">
        <v>#N/A</v>
      </c>
      <c r="AC210" s="116" t="e">
        <v>#N/A</v>
      </c>
      <c r="AD210" s="116" t="e">
        <v>#N/A</v>
      </c>
      <c r="AE210" s="116" t="e">
        <v>#N/A</v>
      </c>
      <c r="AF210" s="116" t="e">
        <v>#N/A</v>
      </c>
      <c r="AG210" s="116" t="e">
        <v>#N/A</v>
      </c>
      <c r="AH210" s="116" t="e">
        <v>#N/A</v>
      </c>
    </row>
    <row r="211" spans="1:35" s="3" customFormat="1" ht="13.5">
      <c r="A211" s="8"/>
      <c r="B211" s="8"/>
      <c r="D211" s="13">
        <v>2016</v>
      </c>
      <c r="E211" s="21">
        <v>0.9934238302709355</v>
      </c>
      <c r="F211" s="21">
        <v>0.83764231693394564</v>
      </c>
      <c r="G211" s="22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42"/>
      <c r="P211" s="42"/>
      <c r="X211" s="5">
        <v>2016</v>
      </c>
      <c r="Y211" s="114">
        <v>0.9934238302709355</v>
      </c>
      <c r="Z211" s="114">
        <v>0.83764231693394564</v>
      </c>
      <c r="AA211" s="115" t="e">
        <v>#N/A</v>
      </c>
      <c r="AB211" s="116" t="e">
        <v>#N/A</v>
      </c>
      <c r="AC211" s="116" t="e">
        <v>#N/A</v>
      </c>
      <c r="AD211" s="116" t="e">
        <v>#N/A</v>
      </c>
      <c r="AE211" s="116" t="e">
        <v>#N/A</v>
      </c>
      <c r="AF211" s="116" t="e">
        <v>#N/A</v>
      </c>
      <c r="AG211" s="116" t="e">
        <v>#N/A</v>
      </c>
      <c r="AH211" s="116" t="e">
        <v>#N/A</v>
      </c>
    </row>
    <row r="212" spans="1:35" s="3" customFormat="1" ht="13.5">
      <c r="A212" s="8"/>
      <c r="B212" s="8"/>
      <c r="D212" s="13">
        <v>2017</v>
      </c>
      <c r="E212" s="21">
        <v>0.47482996760896895</v>
      </c>
      <c r="F212" s="22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42"/>
      <c r="P212" s="42"/>
      <c r="X212" s="5">
        <v>2017</v>
      </c>
      <c r="Y212" s="114">
        <v>0.47482996760896895</v>
      </c>
      <c r="Z212" s="115" t="e">
        <v>#N/A</v>
      </c>
      <c r="AA212" s="116" t="e">
        <v>#N/A</v>
      </c>
      <c r="AB212" s="116" t="e">
        <v>#N/A</v>
      </c>
      <c r="AC212" s="116" t="e">
        <v>#N/A</v>
      </c>
      <c r="AD212" s="116" t="e">
        <v>#N/A</v>
      </c>
      <c r="AE212" s="116" t="e">
        <v>#N/A</v>
      </c>
      <c r="AF212" s="116" t="e">
        <v>#N/A</v>
      </c>
      <c r="AG212" s="116" t="e">
        <v>#N/A</v>
      </c>
      <c r="AH212" s="116" t="e">
        <v>#N/A</v>
      </c>
      <c r="AI212"/>
    </row>
    <row r="213" spans="1:35" s="3" customFormat="1" ht="13.5">
      <c r="A213" s="8"/>
      <c r="B213" s="8"/>
      <c r="D213" s="13">
        <v>2018</v>
      </c>
      <c r="E213" s="22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42"/>
      <c r="P213" s="42"/>
      <c r="X213" s="5">
        <v>2018</v>
      </c>
      <c r="Y213" s="115" t="e">
        <v>#N/A</v>
      </c>
      <c r="Z213" s="116" t="e">
        <v>#N/A</v>
      </c>
      <c r="AA213" s="116" t="e">
        <v>#N/A</v>
      </c>
      <c r="AB213" s="116" t="e">
        <v>#N/A</v>
      </c>
      <c r="AC213" s="116" t="e">
        <v>#N/A</v>
      </c>
      <c r="AD213" s="116" t="e">
        <v>#N/A</v>
      </c>
      <c r="AE213" s="116" t="e">
        <v>#N/A</v>
      </c>
      <c r="AF213" s="116" t="e">
        <v>#N/A</v>
      </c>
      <c r="AG213" s="116" t="e">
        <v>#N/A</v>
      </c>
      <c r="AH213" s="116" t="e">
        <v>#N/A</v>
      </c>
    </row>
    <row r="215" spans="1:35" s="3" customFormat="1" ht="13.5" hidden="1" outlineLevel="1">
      <c r="A215" s="8"/>
      <c r="B215" s="67" t="s">
        <v>123</v>
      </c>
      <c r="D215" s="13" t="s">
        <v>145</v>
      </c>
      <c r="E215" s="63">
        <v>1</v>
      </c>
      <c r="O215" s="42"/>
      <c r="P215" s="42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hidden="1" outlineLevel="1"/>
    <row r="217" spans="1:35" ht="15.75" collapsed="1">
      <c r="C217" s="18" t="s">
        <v>128</v>
      </c>
    </row>
    <row r="218" spans="1:35">
      <c r="B218" s="7" t="s">
        <v>110</v>
      </c>
      <c r="D218" s="12"/>
      <c r="E218" s="13" t="s">
        <v>15</v>
      </c>
      <c r="F218" s="13"/>
      <c r="G218" s="13"/>
      <c r="H218" s="13"/>
      <c r="I218" s="13"/>
      <c r="J218" s="13"/>
      <c r="K218" s="13"/>
      <c r="L218" s="13"/>
      <c r="M218" s="13"/>
      <c r="N218" s="13"/>
      <c r="X218" s="3"/>
      <c r="Y218" s="5" t="s">
        <v>15</v>
      </c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5">
      <c r="D219" s="13" t="s">
        <v>16</v>
      </c>
      <c r="E219" s="13">
        <v>0</v>
      </c>
      <c r="F219" s="13">
        <v>1</v>
      </c>
      <c r="G219" s="13">
        <v>2</v>
      </c>
      <c r="H219" s="13">
        <v>3</v>
      </c>
      <c r="I219" s="13">
        <v>4</v>
      </c>
      <c r="J219" s="13">
        <v>5</v>
      </c>
      <c r="K219" s="13">
        <v>6</v>
      </c>
      <c r="L219" s="13">
        <v>7</v>
      </c>
      <c r="M219" s="13">
        <v>8</v>
      </c>
      <c r="N219" s="13">
        <v>9</v>
      </c>
      <c r="X219" s="5" t="s">
        <v>16</v>
      </c>
      <c r="Y219" s="5">
        <v>0</v>
      </c>
      <c r="Z219" s="5">
        <v>1</v>
      </c>
      <c r="AA219" s="5">
        <v>2</v>
      </c>
      <c r="AB219" s="5">
        <v>3</v>
      </c>
      <c r="AC219" s="5">
        <v>4</v>
      </c>
      <c r="AD219" s="5">
        <v>5</v>
      </c>
      <c r="AE219" s="5">
        <v>6</v>
      </c>
      <c r="AF219" s="5">
        <v>7</v>
      </c>
      <c r="AG219" s="5">
        <v>8</v>
      </c>
      <c r="AH219" s="5">
        <v>9</v>
      </c>
    </row>
    <row r="220" spans="1:35">
      <c r="D220" s="13">
        <v>2009</v>
      </c>
      <c r="E220" s="21">
        <v>2.0143949582559779</v>
      </c>
      <c r="F220" s="21">
        <v>1.2052768280176187</v>
      </c>
      <c r="G220" s="21">
        <v>1.1975205318007223</v>
      </c>
      <c r="H220" s="21">
        <v>1.067821547274584</v>
      </c>
      <c r="I220" s="21">
        <v>1.0176451004685676</v>
      </c>
      <c r="J220" s="21">
        <v>1.0041879440139114</v>
      </c>
      <c r="K220" s="21">
        <v>1.0467259935457793</v>
      </c>
      <c r="L220" s="21">
        <v>1.002644654228658</v>
      </c>
      <c r="M220" s="21">
        <v>1.0014856538826005</v>
      </c>
      <c r="N220" s="22">
        <v>1</v>
      </c>
      <c r="X220" s="5">
        <v>2009</v>
      </c>
      <c r="Y220" s="114">
        <v>2.0143949582559779</v>
      </c>
      <c r="Z220" s="114">
        <v>1.2052768280176187</v>
      </c>
      <c r="AA220" s="114">
        <v>1.1975205318007223</v>
      </c>
      <c r="AB220" s="114">
        <v>1.067821547274584</v>
      </c>
      <c r="AC220" s="114">
        <v>1.0176451004685676</v>
      </c>
      <c r="AD220" s="114">
        <v>1.0041879440139114</v>
      </c>
      <c r="AE220" s="114">
        <v>1.0467259935457793</v>
      </c>
      <c r="AF220" s="114">
        <v>1.002644654228658</v>
      </c>
      <c r="AG220" s="114">
        <v>1.0014856538826005</v>
      </c>
      <c r="AH220" s="115">
        <v>1</v>
      </c>
    </row>
    <row r="221" spans="1:35">
      <c r="D221" s="13">
        <v>2010</v>
      </c>
      <c r="E221" s="21">
        <v>2.4030026738131562</v>
      </c>
      <c r="F221" s="21">
        <v>1.2954835253352008</v>
      </c>
      <c r="G221" s="21">
        <v>1.0472439257533439</v>
      </c>
      <c r="H221" s="21">
        <v>1.0804787384083805</v>
      </c>
      <c r="I221" s="21">
        <v>1.005529867018828</v>
      </c>
      <c r="J221" s="21">
        <v>1.0144389248693455</v>
      </c>
      <c r="K221" s="21">
        <v>1.030933109052135</v>
      </c>
      <c r="L221" s="21">
        <v>1.0028080244224677</v>
      </c>
      <c r="M221" s="22">
        <v>1</v>
      </c>
      <c r="N221" s="21">
        <v>1</v>
      </c>
      <c r="X221" s="5">
        <v>2010</v>
      </c>
      <c r="Y221" s="114">
        <v>2.4030026738131562</v>
      </c>
      <c r="Z221" s="114">
        <v>1.2954835253352008</v>
      </c>
      <c r="AA221" s="114">
        <v>1.0472439257533439</v>
      </c>
      <c r="AB221" s="114">
        <v>1.0804787384083805</v>
      </c>
      <c r="AC221" s="114">
        <v>1.005529867018828</v>
      </c>
      <c r="AD221" s="114">
        <v>1.0144389248693455</v>
      </c>
      <c r="AE221" s="114">
        <v>1.030933109052135</v>
      </c>
      <c r="AF221" s="114">
        <v>1.0028080244224677</v>
      </c>
      <c r="AG221" s="115">
        <v>1</v>
      </c>
      <c r="AH221" s="116" t="e">
        <v>#N/A</v>
      </c>
    </row>
    <row r="222" spans="1:35">
      <c r="D222" s="13">
        <v>2011</v>
      </c>
      <c r="E222" s="21">
        <v>2.5328998452611295</v>
      </c>
      <c r="F222" s="21">
        <v>1.2990053697850394</v>
      </c>
      <c r="G222" s="21">
        <v>1.1584557226340115</v>
      </c>
      <c r="H222" s="21">
        <v>1.0262500520838178</v>
      </c>
      <c r="I222" s="21">
        <v>1.0822890098003421</v>
      </c>
      <c r="J222" s="21">
        <v>1.0208327481323465</v>
      </c>
      <c r="K222" s="21">
        <v>1.0169798257526077</v>
      </c>
      <c r="L222" s="22">
        <v>1</v>
      </c>
      <c r="M222" s="21">
        <v>1</v>
      </c>
      <c r="N222" s="21">
        <v>1</v>
      </c>
      <c r="X222" s="5">
        <v>2011</v>
      </c>
      <c r="Y222" s="114">
        <v>2.5328998452611295</v>
      </c>
      <c r="Z222" s="114">
        <v>1.2990053697850394</v>
      </c>
      <c r="AA222" s="114">
        <v>1.1584557226340115</v>
      </c>
      <c r="AB222" s="114">
        <v>1.0262500520838178</v>
      </c>
      <c r="AC222" s="114">
        <v>1.0822890098003421</v>
      </c>
      <c r="AD222" s="114">
        <v>1.0208327481323465</v>
      </c>
      <c r="AE222" s="114">
        <v>1.0169798257526077</v>
      </c>
      <c r="AF222" s="115">
        <v>1</v>
      </c>
      <c r="AG222" s="116" t="e">
        <v>#N/A</v>
      </c>
      <c r="AH222" s="116" t="e">
        <v>#N/A</v>
      </c>
    </row>
    <row r="223" spans="1:35">
      <c r="D223" s="13">
        <v>2012</v>
      </c>
      <c r="E223" s="21">
        <v>3.5221017718134782</v>
      </c>
      <c r="F223" s="21">
        <v>1.1611833745339328</v>
      </c>
      <c r="G223" s="21">
        <v>1.2665147095123443</v>
      </c>
      <c r="H223" s="21">
        <v>1.0336328060426305</v>
      </c>
      <c r="I223" s="21">
        <v>1.0206958438165274</v>
      </c>
      <c r="J223" s="21">
        <v>1.0016206544126549</v>
      </c>
      <c r="K223" s="22">
        <v>1</v>
      </c>
      <c r="L223" s="21">
        <v>1</v>
      </c>
      <c r="M223" s="21">
        <v>1</v>
      </c>
      <c r="N223" s="21">
        <v>1</v>
      </c>
      <c r="X223" s="5">
        <v>2012</v>
      </c>
      <c r="Y223" s="114">
        <v>3.5221017718134782</v>
      </c>
      <c r="Z223" s="114">
        <v>1.1611833745339328</v>
      </c>
      <c r="AA223" s="114">
        <v>1.2665147095123443</v>
      </c>
      <c r="AB223" s="114">
        <v>1.0336328060426305</v>
      </c>
      <c r="AC223" s="114">
        <v>1.0206958438165274</v>
      </c>
      <c r="AD223" s="114">
        <v>1.0016206544126549</v>
      </c>
      <c r="AE223" s="115">
        <v>1</v>
      </c>
      <c r="AF223" s="116" t="e">
        <v>#N/A</v>
      </c>
      <c r="AG223" s="116" t="e">
        <v>#N/A</v>
      </c>
      <c r="AH223" s="116" t="e">
        <v>#N/A</v>
      </c>
    </row>
    <row r="224" spans="1:35">
      <c r="D224" s="13">
        <v>2013</v>
      </c>
      <c r="E224" s="21">
        <v>2.6275180927182986</v>
      </c>
      <c r="F224" s="21">
        <v>1.1888310029631313</v>
      </c>
      <c r="G224" s="21">
        <v>1.0784803492000969</v>
      </c>
      <c r="H224" s="21">
        <v>1.0407472525259835</v>
      </c>
      <c r="I224" s="21">
        <v>1.0487199875472117</v>
      </c>
      <c r="J224" s="22">
        <v>1</v>
      </c>
      <c r="K224" s="21">
        <v>1</v>
      </c>
      <c r="L224" s="21">
        <v>1</v>
      </c>
      <c r="M224" s="21">
        <v>1</v>
      </c>
      <c r="N224" s="21">
        <v>1</v>
      </c>
      <c r="X224" s="5">
        <v>2013</v>
      </c>
      <c r="Y224" s="114">
        <v>2.6275180927182986</v>
      </c>
      <c r="Z224" s="114">
        <v>1.1888310029631313</v>
      </c>
      <c r="AA224" s="114">
        <v>1.0784803492000969</v>
      </c>
      <c r="AB224" s="114">
        <v>1.0407472525259835</v>
      </c>
      <c r="AC224" s="114">
        <v>1.0487199875472117</v>
      </c>
      <c r="AD224" s="115">
        <v>1</v>
      </c>
      <c r="AE224" s="116" t="e">
        <v>#N/A</v>
      </c>
      <c r="AF224" s="116" t="e">
        <v>#N/A</v>
      </c>
      <c r="AG224" s="116" t="e">
        <v>#N/A</v>
      </c>
      <c r="AH224" s="116" t="e">
        <v>#N/A</v>
      </c>
    </row>
    <row r="225" spans="1:35">
      <c r="D225" s="13">
        <v>2014</v>
      </c>
      <c r="E225" s="21">
        <v>2.433598472819539</v>
      </c>
      <c r="F225" s="21">
        <v>1.2602781079282301</v>
      </c>
      <c r="G225" s="21">
        <v>1.0798772091036717</v>
      </c>
      <c r="H225" s="21">
        <v>1.1462334501166926</v>
      </c>
      <c r="I225" s="22">
        <v>1</v>
      </c>
      <c r="J225" s="21">
        <v>1</v>
      </c>
      <c r="K225" s="21">
        <v>1</v>
      </c>
      <c r="L225" s="21">
        <v>1</v>
      </c>
      <c r="M225" s="21">
        <v>1</v>
      </c>
      <c r="N225" s="21">
        <v>1</v>
      </c>
      <c r="X225" s="5">
        <v>2014</v>
      </c>
      <c r="Y225" s="114">
        <v>2.433598472819539</v>
      </c>
      <c r="Z225" s="114">
        <v>1.2602781079282301</v>
      </c>
      <c r="AA225" s="114">
        <v>1.0798772091036717</v>
      </c>
      <c r="AB225" s="114">
        <v>1.1462334501166926</v>
      </c>
      <c r="AC225" s="115">
        <v>1</v>
      </c>
      <c r="AD225" s="116" t="e">
        <v>#N/A</v>
      </c>
      <c r="AE225" s="116" t="e">
        <v>#N/A</v>
      </c>
      <c r="AF225" s="116" t="e">
        <v>#N/A</v>
      </c>
      <c r="AG225" s="116" t="e">
        <v>#N/A</v>
      </c>
      <c r="AH225" s="116" t="e">
        <v>#N/A</v>
      </c>
    </row>
    <row r="226" spans="1:35">
      <c r="D226" s="13">
        <v>2015</v>
      </c>
      <c r="E226" s="21">
        <v>2.1686729729729142</v>
      </c>
      <c r="F226" s="21">
        <v>1.3905190141524846</v>
      </c>
      <c r="G226" s="21">
        <v>1.0576746416694598</v>
      </c>
      <c r="H226" s="22">
        <v>1</v>
      </c>
      <c r="I226" s="21">
        <v>1</v>
      </c>
      <c r="J226" s="21">
        <v>1</v>
      </c>
      <c r="K226" s="21">
        <v>1</v>
      </c>
      <c r="L226" s="21">
        <v>1</v>
      </c>
      <c r="M226" s="21">
        <v>1</v>
      </c>
      <c r="N226" s="21">
        <v>1</v>
      </c>
      <c r="X226" s="5">
        <v>2015</v>
      </c>
      <c r="Y226" s="114">
        <v>2.1686729729729142</v>
      </c>
      <c r="Z226" s="114">
        <v>1.3905190141524846</v>
      </c>
      <c r="AA226" s="114">
        <v>1.0576746416694598</v>
      </c>
      <c r="AB226" s="115">
        <v>1</v>
      </c>
      <c r="AC226" s="116" t="e">
        <v>#N/A</v>
      </c>
      <c r="AD226" s="116" t="e">
        <v>#N/A</v>
      </c>
      <c r="AE226" s="116" t="e">
        <v>#N/A</v>
      </c>
      <c r="AF226" s="116" t="e">
        <v>#N/A</v>
      </c>
      <c r="AG226" s="116" t="e">
        <v>#N/A</v>
      </c>
      <c r="AH226" s="116" t="e">
        <v>#N/A</v>
      </c>
    </row>
    <row r="227" spans="1:35">
      <c r="D227" s="13">
        <v>2016</v>
      </c>
      <c r="E227" s="21">
        <v>2.9369073320860477</v>
      </c>
      <c r="F227" s="21">
        <v>1.3471221980481167</v>
      </c>
      <c r="G227" s="22">
        <v>1</v>
      </c>
      <c r="H227" s="21">
        <v>1</v>
      </c>
      <c r="I227" s="21">
        <v>1</v>
      </c>
      <c r="J227" s="21">
        <v>1</v>
      </c>
      <c r="K227" s="21">
        <v>1</v>
      </c>
      <c r="L227" s="21">
        <v>1</v>
      </c>
      <c r="M227" s="21">
        <v>1</v>
      </c>
      <c r="N227" s="21">
        <v>1</v>
      </c>
      <c r="X227" s="5">
        <v>2016</v>
      </c>
      <c r="Y227" s="114">
        <v>2.9369073320860477</v>
      </c>
      <c r="Z227" s="114">
        <v>1.3471221980481167</v>
      </c>
      <c r="AA227" s="115">
        <v>1</v>
      </c>
      <c r="AB227" s="116" t="e">
        <v>#N/A</v>
      </c>
      <c r="AC227" s="116" t="e">
        <v>#N/A</v>
      </c>
      <c r="AD227" s="116" t="e">
        <v>#N/A</v>
      </c>
      <c r="AE227" s="116" t="e">
        <v>#N/A</v>
      </c>
      <c r="AF227" s="116" t="e">
        <v>#N/A</v>
      </c>
      <c r="AG227" s="116" t="e">
        <v>#N/A</v>
      </c>
      <c r="AH227" s="116" t="e">
        <v>#N/A</v>
      </c>
    </row>
    <row r="228" spans="1:35">
      <c r="D228" s="13">
        <v>2017</v>
      </c>
      <c r="E228" s="21">
        <v>2.8622863094094706</v>
      </c>
      <c r="F228" s="22">
        <v>1</v>
      </c>
      <c r="G228" s="21">
        <v>1</v>
      </c>
      <c r="H228" s="21">
        <v>1</v>
      </c>
      <c r="I228" s="21">
        <v>1</v>
      </c>
      <c r="J228" s="21">
        <v>1</v>
      </c>
      <c r="K228" s="21">
        <v>1</v>
      </c>
      <c r="L228" s="21">
        <v>1</v>
      </c>
      <c r="M228" s="21">
        <v>1</v>
      </c>
      <c r="N228" s="21">
        <v>1</v>
      </c>
      <c r="X228" s="5">
        <v>2017</v>
      </c>
      <c r="Y228" s="114">
        <v>2.8622863094094706</v>
      </c>
      <c r="Z228" s="115">
        <v>1</v>
      </c>
      <c r="AA228" s="116" t="e">
        <v>#N/A</v>
      </c>
      <c r="AB228" s="116" t="e">
        <v>#N/A</v>
      </c>
      <c r="AC228" s="116" t="e">
        <v>#N/A</v>
      </c>
      <c r="AD228" s="116" t="e">
        <v>#N/A</v>
      </c>
      <c r="AE228" s="116" t="e">
        <v>#N/A</v>
      </c>
      <c r="AF228" s="116" t="e">
        <v>#N/A</v>
      </c>
      <c r="AG228" s="116" t="e">
        <v>#N/A</v>
      </c>
      <c r="AH228" s="116" t="e">
        <v>#N/A</v>
      </c>
      <c r="AI228" s="3"/>
    </row>
    <row r="229" spans="1:35">
      <c r="D229" s="13">
        <v>2018</v>
      </c>
      <c r="E229" s="22">
        <v>1</v>
      </c>
      <c r="F229" s="21">
        <v>1</v>
      </c>
      <c r="G229" s="21">
        <v>1</v>
      </c>
      <c r="H229" s="21">
        <v>1</v>
      </c>
      <c r="I229" s="21">
        <v>1</v>
      </c>
      <c r="J229" s="21">
        <v>1</v>
      </c>
      <c r="K229" s="21">
        <v>1</v>
      </c>
      <c r="L229" s="21">
        <v>1</v>
      </c>
      <c r="M229" s="21">
        <v>1</v>
      </c>
      <c r="N229" s="21">
        <v>1</v>
      </c>
      <c r="X229" s="5">
        <v>2018</v>
      </c>
      <c r="Y229" s="115">
        <v>1</v>
      </c>
      <c r="Z229" s="116" t="e">
        <v>#N/A</v>
      </c>
      <c r="AA229" s="116" t="e">
        <v>#N/A</v>
      </c>
      <c r="AB229" s="116" t="e">
        <v>#N/A</v>
      </c>
      <c r="AC229" s="116" t="e">
        <v>#N/A</v>
      </c>
      <c r="AD229" s="116" t="e">
        <v>#N/A</v>
      </c>
      <c r="AE229" s="116" t="e">
        <v>#N/A</v>
      </c>
      <c r="AF229" s="116" t="e">
        <v>#N/A</v>
      </c>
      <c r="AG229" s="116" t="e">
        <v>#N/A</v>
      </c>
      <c r="AH229" s="116" t="e">
        <v>#N/A</v>
      </c>
      <c r="AI229" s="3"/>
    </row>
    <row r="230" spans="1:35" s="3" customFormat="1" ht="13.5">
      <c r="A230" s="46"/>
      <c r="B230" s="8"/>
      <c r="O230" s="42"/>
      <c r="P230" s="42"/>
    </row>
    <row r="231" spans="1:35" s="3" customFormat="1" ht="15.75">
      <c r="A231" s="8"/>
      <c r="B231" s="8"/>
      <c r="C231" s="18" t="s">
        <v>147</v>
      </c>
      <c r="O231" s="42"/>
      <c r="P231" s="42"/>
    </row>
    <row r="232" spans="1:35" s="3" customFormat="1" ht="13.5">
      <c r="A232" s="8"/>
      <c r="B232" s="7" t="s">
        <v>35</v>
      </c>
      <c r="D232" s="48" t="s">
        <v>18</v>
      </c>
      <c r="E232" s="50">
        <v>2.6112647143500012</v>
      </c>
      <c r="F232" s="50">
        <v>1.2684624275954695</v>
      </c>
      <c r="G232" s="50">
        <v>1.1265381556676644</v>
      </c>
      <c r="H232" s="50">
        <v>1.0658606410753482</v>
      </c>
      <c r="I232" s="50">
        <v>1.0349759617302954</v>
      </c>
      <c r="J232" s="50">
        <v>1.0102700678570646</v>
      </c>
      <c r="K232" s="50">
        <v>1.031546309450174</v>
      </c>
      <c r="L232" s="50">
        <v>1.0027263393255628</v>
      </c>
      <c r="M232" s="50">
        <v>1.0014856538826005</v>
      </c>
      <c r="N232" s="50">
        <v>0</v>
      </c>
      <c r="O232" s="42"/>
      <c r="P232" s="42"/>
    </row>
    <row r="233" spans="1:35" s="3" customFormat="1" ht="13.5">
      <c r="A233" s="8"/>
      <c r="B233" s="7" t="s">
        <v>36</v>
      </c>
      <c r="D233" s="48" t="s">
        <v>131</v>
      </c>
      <c r="E233" s="21">
        <v>0.20402045651496017</v>
      </c>
      <c r="F233" s="21">
        <v>6.3796489924932307E-3</v>
      </c>
      <c r="G233" s="21">
        <v>6.8612032638977888E-3</v>
      </c>
      <c r="H233" s="21">
        <v>1.9831273503079999E-3</v>
      </c>
      <c r="I233" s="21">
        <v>9.4969394419892547E-4</v>
      </c>
      <c r="J233" s="21">
        <v>8.0251388920820002E-5</v>
      </c>
      <c r="K233" s="21">
        <v>2.214906356409967E-4</v>
      </c>
      <c r="L233" s="21">
        <v>1.3344910112716339E-8</v>
      </c>
      <c r="M233" s="21">
        <v>1.3344910112716339E-8</v>
      </c>
      <c r="N233" s="21">
        <v>0</v>
      </c>
      <c r="O233" s="42"/>
      <c r="P233" s="42"/>
    </row>
    <row r="234" spans="1:35" s="3" customFormat="1" ht="13.5">
      <c r="A234" s="8"/>
      <c r="B234" s="7" t="s">
        <v>124</v>
      </c>
      <c r="D234" s="13" t="s">
        <v>133</v>
      </c>
      <c r="E234" s="21">
        <v>2.6112647143500012</v>
      </c>
      <c r="F234" s="21">
        <v>1.2684624275954695</v>
      </c>
      <c r="G234" s="21">
        <v>1.1265381556676644</v>
      </c>
      <c r="H234" s="21">
        <v>1.0658606410753482</v>
      </c>
      <c r="I234" s="21">
        <v>1.0349759617302954</v>
      </c>
      <c r="J234" s="21">
        <v>1.0102700678570646</v>
      </c>
      <c r="K234" s="21">
        <v>1.031546309450174</v>
      </c>
      <c r="L234" s="21">
        <v>1.0027263393255628</v>
      </c>
      <c r="M234" s="21">
        <v>1.0014856538826005</v>
      </c>
      <c r="N234" s="21">
        <v>0</v>
      </c>
      <c r="O234" s="42"/>
      <c r="P234" s="42"/>
    </row>
    <row r="235" spans="1:35" s="3" customFormat="1" ht="13.5">
      <c r="A235" s="46"/>
      <c r="B235" s="7" t="s">
        <v>125</v>
      </c>
      <c r="D235" s="13" t="s">
        <v>134</v>
      </c>
      <c r="E235" s="21">
        <v>0.45168623680045883</v>
      </c>
      <c r="F235" s="21">
        <v>7.9872704927861499E-2</v>
      </c>
      <c r="G235" s="21">
        <v>8.2832380527773003E-2</v>
      </c>
      <c r="H235" s="21">
        <v>4.4532318043281782E-2</v>
      </c>
      <c r="I235" s="21">
        <v>3.0817104734204435E-2</v>
      </c>
      <c r="J235" s="21">
        <v>8.9583139552496145E-3</v>
      </c>
      <c r="K235" s="21">
        <v>1.488256146101862E-2</v>
      </c>
      <c r="L235" s="21">
        <v>1.1552017188662914E-4</v>
      </c>
      <c r="M235" s="21">
        <v>1.1552017188662914E-4</v>
      </c>
      <c r="N235" s="21">
        <v>0</v>
      </c>
      <c r="O235" s="42"/>
      <c r="P235" s="42"/>
    </row>
    <row r="236" spans="1:35" s="3" customFormat="1" ht="13.5">
      <c r="A236" s="46"/>
      <c r="B236" s="8"/>
      <c r="O236" s="42"/>
      <c r="P236" s="42"/>
      <c r="Y236" s="3" t="s">
        <v>411</v>
      </c>
    </row>
    <row r="237" spans="1:35" ht="15.75">
      <c r="C237" s="18" t="s">
        <v>304</v>
      </c>
    </row>
    <row r="238" spans="1:35" hidden="1" outlineLevel="1">
      <c r="B238" s="119" t="s">
        <v>300</v>
      </c>
      <c r="D238" s="13" t="s">
        <v>132</v>
      </c>
      <c r="E238" s="13">
        <v>0</v>
      </c>
      <c r="F238" s="13">
        <v>1</v>
      </c>
      <c r="G238" s="13">
        <v>2</v>
      </c>
      <c r="H238" s="13">
        <v>3</v>
      </c>
      <c r="I238" s="13">
        <v>4</v>
      </c>
      <c r="J238" s="13">
        <v>5</v>
      </c>
      <c r="K238" s="13">
        <v>6</v>
      </c>
      <c r="L238" s="13">
        <v>7</v>
      </c>
      <c r="M238" s="13">
        <v>8</v>
      </c>
      <c r="N238" s="13">
        <v>9</v>
      </c>
    </row>
    <row r="239" spans="1:35" hidden="1" outlineLevel="1">
      <c r="B239" s="376" t="s">
        <v>10</v>
      </c>
      <c r="D239" s="60" t="s">
        <v>454</v>
      </c>
      <c r="E239" s="32">
        <v>2.518981613459351</v>
      </c>
      <c r="F239" s="32">
        <v>1.2564421376931214</v>
      </c>
      <c r="G239" s="32">
        <v>1.1235158782542691</v>
      </c>
      <c r="H239" s="32">
        <v>1.0648138676491632</v>
      </c>
      <c r="I239" s="32">
        <v>1.0365831003278339</v>
      </c>
      <c r="J239" s="32">
        <v>1.0102822038077623</v>
      </c>
      <c r="K239" s="32">
        <v>1.0311698755168011</v>
      </c>
      <c r="L239" s="32">
        <v>1.0027188524242463</v>
      </c>
      <c r="M239" s="32">
        <v>1.0014856538826005</v>
      </c>
      <c r="N239" s="32">
        <v>1</v>
      </c>
    </row>
    <row r="240" spans="1:35" hidden="1" outlineLevel="1">
      <c r="B240" s="376" t="s">
        <v>11</v>
      </c>
      <c r="D240" s="60" t="s">
        <v>443</v>
      </c>
      <c r="E240" s="32">
        <v>2.6112647143500012</v>
      </c>
      <c r="F240" s="32">
        <v>1.2684624275954695</v>
      </c>
      <c r="G240" s="32">
        <v>1.1265381556676644</v>
      </c>
      <c r="H240" s="32">
        <v>1.0658606410753482</v>
      </c>
      <c r="I240" s="32">
        <v>1.0349759617302954</v>
      </c>
      <c r="J240" s="32">
        <v>1.0102700678570646</v>
      </c>
      <c r="K240" s="32">
        <v>1.031546309450174</v>
      </c>
      <c r="L240" s="32">
        <v>1.0027263393255628</v>
      </c>
      <c r="M240" s="32">
        <v>1.0014856538826005</v>
      </c>
      <c r="N240" s="32">
        <v>1</v>
      </c>
    </row>
    <row r="241" spans="2:34" hidden="1" outlineLevel="1">
      <c r="B241" s="376" t="s">
        <v>9</v>
      </c>
      <c r="D241" s="60" t="s">
        <v>627</v>
      </c>
      <c r="E241" s="32">
        <v>2.7033880207702956</v>
      </c>
      <c r="F241" s="32">
        <v>1.293097443259017</v>
      </c>
      <c r="G241" s="32">
        <v>1.111029352913127</v>
      </c>
      <c r="H241" s="32">
        <v>1.071050415344277</v>
      </c>
      <c r="I241" s="32">
        <v>1.0380685917684949</v>
      </c>
      <c r="J241" s="32">
        <v>1.0102403395493198</v>
      </c>
      <c r="K241" s="32">
        <v>1.0298937445727756</v>
      </c>
      <c r="L241" s="32">
        <v>1.0027326227945557</v>
      </c>
      <c r="M241" s="32">
        <v>1.0014856538826005</v>
      </c>
      <c r="N241" s="32">
        <v>1</v>
      </c>
    </row>
    <row r="242" spans="2:34" hidden="1" outlineLevel="1">
      <c r="B242" s="376" t="s">
        <v>40</v>
      </c>
      <c r="D242" s="60" t="s">
        <v>628</v>
      </c>
      <c r="E242" s="32">
        <v>3.5221017718134782</v>
      </c>
      <c r="F242" s="32">
        <v>1.3905190141524846</v>
      </c>
      <c r="G242" s="32">
        <v>1.2665147095123443</v>
      </c>
      <c r="H242" s="32">
        <v>1.1462334501166926</v>
      </c>
      <c r="I242" s="32">
        <v>1.0822890098003421</v>
      </c>
      <c r="J242" s="32">
        <v>1.0208327481323465</v>
      </c>
      <c r="K242" s="32">
        <v>1.0467259935457793</v>
      </c>
      <c r="L242" s="32">
        <v>1.0028080244224677</v>
      </c>
      <c r="M242" s="32">
        <v>1.0014856538826005</v>
      </c>
      <c r="N242" s="32">
        <v>1</v>
      </c>
    </row>
    <row r="243" spans="2:34" hidden="1" outlineLevel="1">
      <c r="B243" s="376" t="s">
        <v>41</v>
      </c>
      <c r="D243" s="60" t="s">
        <v>629</v>
      </c>
      <c r="E243" s="32">
        <v>2.6112647143500012</v>
      </c>
      <c r="F243" s="32">
        <v>1.2684624275954695</v>
      </c>
      <c r="G243" s="32">
        <v>1.1265381556676644</v>
      </c>
      <c r="H243" s="32">
        <v>1.0658606410753482</v>
      </c>
      <c r="I243" s="32">
        <v>1.0349759617302954</v>
      </c>
      <c r="J243" s="32">
        <v>1.0102700678570646</v>
      </c>
      <c r="K243" s="32">
        <v>1.031546309450174</v>
      </c>
      <c r="L243" s="32">
        <v>1.0027263393255628</v>
      </c>
      <c r="M243" s="32">
        <v>1.0014856538826005</v>
      </c>
      <c r="N243" s="32">
        <v>1</v>
      </c>
    </row>
    <row r="244" spans="2:34" hidden="1" outlineLevel="1">
      <c r="B244" s="376" t="s">
        <v>47</v>
      </c>
      <c r="D244" s="60" t="s">
        <v>630</v>
      </c>
      <c r="E244" s="32">
        <v>2.6112647143500012</v>
      </c>
      <c r="F244" s="32">
        <v>1.2684624275954695</v>
      </c>
      <c r="G244" s="32">
        <v>1.1265381556676644</v>
      </c>
      <c r="H244" s="32">
        <v>1.0658606410753482</v>
      </c>
      <c r="I244" s="32">
        <v>1.0349759617302954</v>
      </c>
      <c r="J244" s="32">
        <v>1.0102700678570646</v>
      </c>
      <c r="K244" s="32">
        <v>1.031546309450174</v>
      </c>
      <c r="L244" s="32">
        <v>1.0027263393255628</v>
      </c>
      <c r="M244" s="32">
        <v>1.0014856538826005</v>
      </c>
      <c r="N244" s="32">
        <v>1</v>
      </c>
    </row>
    <row r="245" spans="2:34" hidden="1" outlineLevel="1">
      <c r="B245" s="376" t="s">
        <v>42</v>
      </c>
      <c r="D245" s="60" t="s">
        <v>631</v>
      </c>
      <c r="E245" s="32">
        <v>2.6112647143500012</v>
      </c>
      <c r="F245" s="32">
        <v>1.2684624275954695</v>
      </c>
      <c r="G245" s="32">
        <v>1.1265381556676644</v>
      </c>
      <c r="H245" s="32">
        <v>1.0658606410753482</v>
      </c>
      <c r="I245" s="32">
        <v>1.0349759617302954</v>
      </c>
      <c r="J245" s="32">
        <v>1.0102700678570646</v>
      </c>
      <c r="K245" s="32">
        <v>1.031546309450174</v>
      </c>
      <c r="L245" s="32">
        <v>1.0027263393255628</v>
      </c>
      <c r="M245" s="32">
        <v>1.0014856538826005</v>
      </c>
      <c r="N245" s="32">
        <v>1</v>
      </c>
    </row>
    <row r="246" spans="2:34" hidden="1" outlineLevel="1">
      <c r="B246" s="376" t="s">
        <v>8</v>
      </c>
      <c r="D246" s="60" t="s">
        <v>632</v>
      </c>
      <c r="E246" s="32">
        <v>2.6112647143500012</v>
      </c>
      <c r="F246" s="32">
        <v>1.2684624275954695</v>
      </c>
      <c r="G246" s="32">
        <v>1.1265381556676644</v>
      </c>
      <c r="H246" s="32">
        <v>1.0658606410753482</v>
      </c>
      <c r="I246" s="32">
        <v>1.0349759617302954</v>
      </c>
      <c r="J246" s="32">
        <v>1.0102700678570646</v>
      </c>
      <c r="K246" s="32">
        <v>1.031546309450174</v>
      </c>
      <c r="L246" s="32">
        <v>1.0027263393255628</v>
      </c>
      <c r="M246" s="32">
        <v>1.0014856538826005</v>
      </c>
      <c r="N246" s="32">
        <v>1</v>
      </c>
    </row>
    <row r="247" spans="2:34" hidden="1" outlineLevel="1">
      <c r="B247" s="376" t="s">
        <v>13</v>
      </c>
      <c r="D247" s="60" t="s">
        <v>633</v>
      </c>
      <c r="E247" s="32">
        <v>2.6112647143500012</v>
      </c>
      <c r="F247" s="32">
        <v>1.2684624275954695</v>
      </c>
      <c r="G247" s="32">
        <v>1.1265381556676644</v>
      </c>
      <c r="H247" s="32">
        <v>1.0658606410753482</v>
      </c>
      <c r="I247" s="32">
        <v>1.0349759617302954</v>
      </c>
      <c r="J247" s="32">
        <v>1.0102700678570646</v>
      </c>
      <c r="K247" s="32">
        <v>1.031546309450174</v>
      </c>
      <c r="L247" s="32">
        <v>1.0027263393255628</v>
      </c>
      <c r="M247" s="32">
        <v>1.0014856538826005</v>
      </c>
      <c r="N247" s="32">
        <v>1</v>
      </c>
    </row>
    <row r="248" spans="2:34" hidden="1" outlineLevel="1" collapsed="1">
      <c r="E248" s="33"/>
      <c r="F248" s="33"/>
      <c r="G248" s="33"/>
      <c r="H248" s="33"/>
      <c r="I248" s="33"/>
      <c r="J248" s="33"/>
      <c r="K248" s="33"/>
      <c r="L248" s="33"/>
      <c r="M248" s="33"/>
      <c r="N248" s="33"/>
    </row>
    <row r="249" spans="2:34" ht="15.75" hidden="1" outlineLevel="1">
      <c r="C249" s="18" t="s">
        <v>305</v>
      </c>
      <c r="E249" s="33"/>
      <c r="F249" s="33"/>
      <c r="G249" s="33"/>
      <c r="H249" s="33"/>
      <c r="I249" s="33"/>
      <c r="J249" s="33"/>
      <c r="K249" s="33"/>
      <c r="L249" s="33"/>
      <c r="M249" s="33"/>
      <c r="N249" s="33"/>
    </row>
    <row r="250" spans="2:34" hidden="1" outlineLevel="1">
      <c r="B250" s="136" t="s">
        <v>37</v>
      </c>
      <c r="C250" s="3"/>
      <c r="D250" s="13" t="s">
        <v>37</v>
      </c>
      <c r="E250" s="63">
        <v>1</v>
      </c>
    </row>
    <row r="251" spans="2:34" ht="13.5" hidden="1" outlineLevel="1" thickBot="1">
      <c r="B251" s="136" t="s">
        <v>38</v>
      </c>
      <c r="C251" s="3"/>
      <c r="D251" s="13" t="s">
        <v>38</v>
      </c>
      <c r="E251" s="63">
        <v>1</v>
      </c>
      <c r="F251" s="40" t="s">
        <v>17</v>
      </c>
    </row>
    <row r="252" spans="2:34" ht="13.5" hidden="1" outlineLevel="1" thickBot="1">
      <c r="B252" s="136" t="s">
        <v>300</v>
      </c>
      <c r="D252" s="34" t="s">
        <v>454</v>
      </c>
      <c r="E252" s="32">
        <v>2.518981613459351</v>
      </c>
      <c r="F252" s="32">
        <v>1.2564421376931214</v>
      </c>
      <c r="G252" s="32">
        <v>1.1235158782542691</v>
      </c>
      <c r="H252" s="32">
        <v>1.0648138676491632</v>
      </c>
      <c r="I252" s="32">
        <v>1.0365831003278339</v>
      </c>
      <c r="J252" s="32">
        <v>1.0102822038077623</v>
      </c>
      <c r="K252" s="32">
        <v>1.0311698755168011</v>
      </c>
      <c r="L252" s="32">
        <v>1.0027188524242463</v>
      </c>
      <c r="M252" s="32">
        <v>1.0014856538826005</v>
      </c>
      <c r="N252" s="32">
        <v>1</v>
      </c>
    </row>
    <row r="253" spans="2:34" hidden="1" outlineLevel="1" collapsed="1">
      <c r="B253" s="136" t="s">
        <v>300</v>
      </c>
      <c r="D253" s="13" t="s">
        <v>634</v>
      </c>
      <c r="E253" s="138">
        <v>2.518981613459351</v>
      </c>
      <c r="F253" s="138">
        <v>1.2564421376931214</v>
      </c>
      <c r="G253" s="138">
        <v>1.1235158782542691</v>
      </c>
      <c r="H253" s="138">
        <v>1.0648138676491632</v>
      </c>
      <c r="I253" s="138">
        <v>1.0365831003278339</v>
      </c>
      <c r="J253" s="138">
        <v>1.0102822038077623</v>
      </c>
      <c r="K253" s="138">
        <v>1.0311698755168011</v>
      </c>
      <c r="L253" s="138">
        <v>1.0027188524242463</v>
      </c>
      <c r="M253" s="138">
        <v>1.0014856538826005</v>
      </c>
      <c r="N253" s="138">
        <v>1</v>
      </c>
    </row>
    <row r="254" spans="2:34" collapsed="1">
      <c r="B254" s="136"/>
    </row>
    <row r="255" spans="2:34" ht="15.75">
      <c r="C255" s="18" t="s">
        <v>154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X255" s="3"/>
      <c r="Y255" s="5" t="s">
        <v>15</v>
      </c>
      <c r="Z255" s="5"/>
      <c r="AA255" s="5"/>
      <c r="AB255" s="5"/>
      <c r="AC255" s="5"/>
      <c r="AD255" s="5"/>
      <c r="AE255" s="5"/>
      <c r="AF255" s="5"/>
      <c r="AG255" s="5"/>
      <c r="AH255" s="5"/>
    </row>
    <row r="256" spans="2:34">
      <c r="C256" s="3"/>
      <c r="D256" s="59" t="s">
        <v>132</v>
      </c>
      <c r="E256" s="59">
        <v>0</v>
      </c>
      <c r="F256" s="59">
        <v>1</v>
      </c>
      <c r="G256" s="59">
        <v>2</v>
      </c>
      <c r="H256" s="59">
        <v>3</v>
      </c>
      <c r="I256" s="59">
        <v>4</v>
      </c>
      <c r="J256" s="59">
        <v>5</v>
      </c>
      <c r="K256" s="59">
        <v>6</v>
      </c>
      <c r="L256" s="59">
        <v>7</v>
      </c>
      <c r="M256" s="59">
        <v>8</v>
      </c>
      <c r="N256" s="59">
        <v>9</v>
      </c>
      <c r="O256" s="29"/>
      <c r="X256" s="5" t="s">
        <v>16</v>
      </c>
      <c r="Y256" s="5">
        <v>0</v>
      </c>
      <c r="Z256" s="5">
        <v>1</v>
      </c>
      <c r="AA256" s="5">
        <v>2</v>
      </c>
      <c r="AB256" s="5">
        <v>3</v>
      </c>
      <c r="AC256" s="5">
        <v>4</v>
      </c>
      <c r="AD256" s="5">
        <v>5</v>
      </c>
      <c r="AE256" s="5">
        <v>6</v>
      </c>
      <c r="AF256" s="5">
        <v>7</v>
      </c>
      <c r="AG256" s="5">
        <v>8</v>
      </c>
      <c r="AH256" s="5">
        <v>9</v>
      </c>
    </row>
    <row r="257" spans="2:34" ht="14.25">
      <c r="B257" s="7" t="s">
        <v>162</v>
      </c>
      <c r="C257" s="3"/>
      <c r="D257" s="13" t="s">
        <v>161</v>
      </c>
      <c r="E257" s="50">
        <v>0.75</v>
      </c>
      <c r="F257" s="49"/>
      <c r="G257" s="49"/>
      <c r="H257" s="49"/>
      <c r="I257" s="49"/>
      <c r="J257" s="49"/>
      <c r="K257" s="49"/>
      <c r="L257" s="49"/>
      <c r="M257" s="49"/>
      <c r="N257" s="49"/>
      <c r="O257" s="29"/>
      <c r="X257" s="5">
        <v>1</v>
      </c>
      <c r="Y257" s="114">
        <v>0.77142502910027766</v>
      </c>
      <c r="Z257" s="114">
        <v>0.95018725174412377</v>
      </c>
      <c r="AA257" s="114">
        <v>1.0630092960242334</v>
      </c>
      <c r="AB257" s="114">
        <v>1.001839739759278</v>
      </c>
      <c r="AC257" s="114">
        <v>0.98325481759716071</v>
      </c>
      <c r="AD257" s="114">
        <v>0.99397970499506705</v>
      </c>
      <c r="AE257" s="114">
        <v>1.0147154654682409</v>
      </c>
      <c r="AF257" s="114">
        <v>0.99991853699887878</v>
      </c>
      <c r="AG257" s="114">
        <v>1</v>
      </c>
      <c r="AH257" s="115">
        <v>1</v>
      </c>
    </row>
    <row r="258" spans="2:34" ht="15">
      <c r="B258" s="47" t="s">
        <v>150</v>
      </c>
      <c r="C258" s="43"/>
      <c r="D258" s="51" t="s">
        <v>151</v>
      </c>
      <c r="E258" s="50">
        <v>0.10302299821666193</v>
      </c>
      <c r="F258" s="50">
        <v>0.25367497907062453</v>
      </c>
      <c r="G258" s="50">
        <v>0.16359236860713061</v>
      </c>
      <c r="H258" s="50">
        <v>0.11315293102982656</v>
      </c>
      <c r="I258" s="50">
        <v>0.15735925721775432</v>
      </c>
      <c r="J258" s="50">
        <v>3.5533821900841684E-4</v>
      </c>
      <c r="K258" s="50">
        <v>0.99872675860403648</v>
      </c>
      <c r="L258" s="50">
        <v>0</v>
      </c>
      <c r="M258" s="50">
        <v>0</v>
      </c>
      <c r="N258" s="50">
        <v>0</v>
      </c>
      <c r="O258" s="29"/>
      <c r="X258" s="5">
        <v>2</v>
      </c>
      <c r="Y258" s="114">
        <v>0.9202447613249024</v>
      </c>
      <c r="Z258" s="114">
        <v>1.0213022452631517</v>
      </c>
      <c r="AA258" s="114">
        <v>0.92961247738002695</v>
      </c>
      <c r="AB258" s="114">
        <v>1.0137148298470653</v>
      </c>
      <c r="AC258" s="114">
        <v>0.97154900616026019</v>
      </c>
      <c r="AD258" s="114">
        <v>1.0041264778052106</v>
      </c>
      <c r="AE258" s="114">
        <v>0.9994055522351043</v>
      </c>
      <c r="AF258" s="114">
        <v>1.0000814630011214</v>
      </c>
      <c r="AG258" s="115">
        <v>0.99851655001063588</v>
      </c>
      <c r="AH258" s="116">
        <v>1</v>
      </c>
    </row>
    <row r="259" spans="2:34" ht="13.5">
      <c r="B259" s="47" t="s">
        <v>148</v>
      </c>
      <c r="C259" s="43"/>
      <c r="D259" s="51" t="s">
        <v>152</v>
      </c>
      <c r="E259" s="50">
        <v>5.293870559770459E-2</v>
      </c>
      <c r="F259" s="50">
        <v>1.6423343775698516E-2</v>
      </c>
      <c r="G259" s="50">
        <v>-1.5508802754537374E-2</v>
      </c>
      <c r="H259" s="50">
        <v>8.0070803006332871E-3</v>
      </c>
      <c r="I259" s="50">
        <v>7.7315750954987774E-3</v>
      </c>
      <c r="J259" s="50">
        <v>-1.3080455407685765E-4</v>
      </c>
      <c r="K259" s="50">
        <v>-1.4873083896585815E-2</v>
      </c>
      <c r="L259" s="50">
        <v>0</v>
      </c>
      <c r="M259" s="50">
        <v>0</v>
      </c>
      <c r="N259" s="50">
        <v>0</v>
      </c>
      <c r="O259" s="29"/>
      <c r="X259" s="5">
        <v>3</v>
      </c>
      <c r="Y259" s="114">
        <v>0.96998968788640094</v>
      </c>
      <c r="Z259" s="114">
        <v>1.0240787125618438</v>
      </c>
      <c r="AA259" s="114">
        <v>1.0283324331322188</v>
      </c>
      <c r="AB259" s="114">
        <v>0.96283699062987527</v>
      </c>
      <c r="AC259" s="114">
        <v>1.0457141516513559</v>
      </c>
      <c r="AD259" s="114">
        <v>1.0104553035978656</v>
      </c>
      <c r="AE259" s="114">
        <v>0.98587898229665483</v>
      </c>
      <c r="AF259" s="115">
        <v>0.99728107339097471</v>
      </c>
      <c r="AG259" s="116" t="e">
        <v>#N/A</v>
      </c>
      <c r="AH259" s="116">
        <v>1</v>
      </c>
    </row>
    <row r="260" spans="2:34" ht="13.5">
      <c r="B260" s="47" t="s">
        <v>149</v>
      </c>
      <c r="C260" s="43"/>
      <c r="D260" s="51" t="s">
        <v>153</v>
      </c>
      <c r="E260" s="50">
        <v>2.3465711863614782</v>
      </c>
      <c r="F260" s="50">
        <v>1.1945573806048262</v>
      </c>
      <c r="G260" s="50">
        <v>1.1885733666858138</v>
      </c>
      <c r="H260" s="50">
        <v>1.0378358600231317</v>
      </c>
      <c r="I260" s="50">
        <v>1.011781236443799</v>
      </c>
      <c r="J260" s="50">
        <v>1.0105970792422567</v>
      </c>
      <c r="K260" s="50">
        <v>1.0612924772433456</v>
      </c>
      <c r="L260" s="50">
        <v>0</v>
      </c>
      <c r="M260" s="50">
        <v>0</v>
      </c>
      <c r="N260" s="50">
        <v>0</v>
      </c>
      <c r="O260" s="29"/>
      <c r="X260" s="5">
        <v>4</v>
      </c>
      <c r="Y260" s="114">
        <v>1.3488106940893596</v>
      </c>
      <c r="Z260" s="114">
        <v>0.91542591193268719</v>
      </c>
      <c r="AA260" s="114">
        <v>1.1242537175864409</v>
      </c>
      <c r="AB260" s="114">
        <v>0.9697635565187932</v>
      </c>
      <c r="AC260" s="114">
        <v>0.98620246417134738</v>
      </c>
      <c r="AD260" s="114">
        <v>0.99143851360185653</v>
      </c>
      <c r="AE260" s="115">
        <v>0.96941842633610065</v>
      </c>
      <c r="AF260" s="116" t="e">
        <v>#N/A</v>
      </c>
      <c r="AG260" s="116" t="e">
        <v>#N/A</v>
      </c>
      <c r="AH260" s="116">
        <v>1</v>
      </c>
    </row>
    <row r="261" spans="2:34" ht="14.25">
      <c r="B261" s="47" t="s">
        <v>155</v>
      </c>
      <c r="C261" s="43"/>
      <c r="D261" s="55" t="s">
        <v>159</v>
      </c>
      <c r="E261" s="56">
        <v>2.7386127875258306</v>
      </c>
      <c r="F261" s="56">
        <v>2.4494897427831779</v>
      </c>
      <c r="G261" s="56">
        <v>2.1602468994692869</v>
      </c>
      <c r="H261" s="56">
        <v>1.8708286933869707</v>
      </c>
      <c r="I261" s="56">
        <v>1.5811388300841898</v>
      </c>
      <c r="J261" s="56">
        <v>1.2909944487358056</v>
      </c>
      <c r="K261" s="56">
        <v>1</v>
      </c>
      <c r="L261" s="56">
        <v>2.2360679774997898</v>
      </c>
      <c r="M261" s="56">
        <v>0</v>
      </c>
      <c r="N261" s="56">
        <v>0</v>
      </c>
      <c r="O261" s="29"/>
      <c r="X261" s="5">
        <v>5</v>
      </c>
      <c r="Y261" s="114">
        <v>1.0062243319411388</v>
      </c>
      <c r="Z261" s="114">
        <v>0.93722208644107052</v>
      </c>
      <c r="AA261" s="114">
        <v>0.95734027629176477</v>
      </c>
      <c r="AB261" s="114">
        <v>0.9764383939310981</v>
      </c>
      <c r="AC261" s="114">
        <v>1.0132795604198757</v>
      </c>
      <c r="AD261" s="115">
        <v>0.98983433422030509</v>
      </c>
      <c r="AE261" s="116" t="e">
        <v>#N/A</v>
      </c>
      <c r="AF261" s="116" t="e">
        <v>#N/A</v>
      </c>
      <c r="AG261" s="116" t="e">
        <v>#N/A</v>
      </c>
      <c r="AH261" s="116">
        <v>1</v>
      </c>
    </row>
    <row r="262" spans="2:34" ht="14.25">
      <c r="B262" s="47" t="s">
        <v>125</v>
      </c>
      <c r="C262" s="43"/>
      <c r="D262" s="51" t="s">
        <v>163</v>
      </c>
      <c r="E262" s="50">
        <v>0.45168623680045883</v>
      </c>
      <c r="F262" s="50">
        <v>7.9872704927861499E-2</v>
      </c>
      <c r="G262" s="50">
        <v>8.2832380527773003E-2</v>
      </c>
      <c r="H262" s="50">
        <v>4.4532318043281782E-2</v>
      </c>
      <c r="I262" s="50">
        <v>3.0817104734204435E-2</v>
      </c>
      <c r="J262" s="50">
        <v>8.9583139552496145E-3</v>
      </c>
      <c r="K262" s="50">
        <v>1.488256146101862E-2</v>
      </c>
      <c r="L262" s="50">
        <v>1.1552017188662914E-4</v>
      </c>
      <c r="M262" s="50">
        <v>1.1552017188662914E-4</v>
      </c>
      <c r="N262" s="50">
        <v>0</v>
      </c>
      <c r="O262" s="29"/>
      <c r="X262" s="5">
        <v>6</v>
      </c>
      <c r="Y262" s="114">
        <v>0.93196161210538664</v>
      </c>
      <c r="Z262" s="114">
        <v>0.99354784226226256</v>
      </c>
      <c r="AA262" s="114">
        <v>0.95858023420756822</v>
      </c>
      <c r="AB262" s="114">
        <v>1.0754064893138904</v>
      </c>
      <c r="AC262" s="115">
        <v>0.9662060153824038</v>
      </c>
      <c r="AD262" s="116" t="e">
        <v>#N/A</v>
      </c>
      <c r="AE262" s="116" t="e">
        <v>#N/A</v>
      </c>
      <c r="AF262" s="116" t="e">
        <v>#N/A</v>
      </c>
      <c r="AG262" s="116" t="e">
        <v>#N/A</v>
      </c>
      <c r="AH262" s="116">
        <v>1</v>
      </c>
    </row>
    <row r="263" spans="2:34" ht="14.25">
      <c r="B263" s="47" t="s">
        <v>156</v>
      </c>
      <c r="C263" s="43"/>
      <c r="D263" s="51" t="s">
        <v>160</v>
      </c>
      <c r="E263" s="50">
        <v>0.45732346462839857</v>
      </c>
      <c r="F263" s="50">
        <v>7.4530800875557551E-2</v>
      </c>
      <c r="G263" s="50">
        <v>8.2985030725752765E-2</v>
      </c>
      <c r="H263" s="50">
        <v>4.6887240775279636E-2</v>
      </c>
      <c r="I263" s="50">
        <v>3.2664982484929897E-2</v>
      </c>
      <c r="J263" s="50">
        <v>1.0969699576689048E-2</v>
      </c>
      <c r="K263" s="50">
        <v>7.5101404263354496E-4</v>
      </c>
      <c r="L263" s="50">
        <v>0</v>
      </c>
      <c r="M263" s="50">
        <v>0</v>
      </c>
      <c r="N263" s="50">
        <v>0</v>
      </c>
      <c r="O263" s="29"/>
      <c r="X263" s="5">
        <v>7</v>
      </c>
      <c r="Y263" s="114">
        <v>0.83050675063893031</v>
      </c>
      <c r="Z263" s="114">
        <v>1.0962240456647887</v>
      </c>
      <c r="AA263" s="114">
        <v>0.93887156537774674</v>
      </c>
      <c r="AB263" s="115">
        <v>0.93820895665224935</v>
      </c>
      <c r="AC263" s="116" t="e">
        <v>#N/A</v>
      </c>
      <c r="AD263" s="116" t="e">
        <v>#N/A</v>
      </c>
      <c r="AE263" s="116" t="e">
        <v>#N/A</v>
      </c>
      <c r="AF263" s="116" t="e">
        <v>#N/A</v>
      </c>
      <c r="AG263" s="116" t="e">
        <v>#N/A</v>
      </c>
      <c r="AH263" s="116">
        <v>1</v>
      </c>
    </row>
    <row r="264" spans="2:34" ht="14.25">
      <c r="B264" s="47" t="s">
        <v>157</v>
      </c>
      <c r="C264" s="43"/>
      <c r="D264" s="51" t="s">
        <v>164</v>
      </c>
      <c r="E264" s="50">
        <v>5.9040205411188811E-2</v>
      </c>
      <c r="F264" s="50">
        <v>1.1500352250456142E-2</v>
      </c>
      <c r="G264" s="50">
        <v>1.5682696702956835E-2</v>
      </c>
      <c r="H264" s="50">
        <v>1.120819431747287E-2</v>
      </c>
      <c r="I264" s="50">
        <v>1.032957443818852E-2</v>
      </c>
      <c r="J264" s="50">
        <v>4.9057987892454765E-3</v>
      </c>
      <c r="K264" s="50">
        <v>5.3104712231250256E-4</v>
      </c>
      <c r="L264" s="50">
        <v>0</v>
      </c>
      <c r="M264" s="50">
        <v>0</v>
      </c>
      <c r="N264" s="50">
        <v>0</v>
      </c>
      <c r="X264" s="5">
        <v>8</v>
      </c>
      <c r="Y264" s="114">
        <v>1.1247068579246304</v>
      </c>
      <c r="Z264" s="114">
        <v>1.0620119041300708</v>
      </c>
      <c r="AA264" s="115">
        <v>0.88767521541010819</v>
      </c>
      <c r="AB264" s="116" t="e">
        <v>#N/A</v>
      </c>
      <c r="AC264" s="116" t="e">
        <v>#N/A</v>
      </c>
      <c r="AD264" s="116" t="e">
        <v>#N/A</v>
      </c>
      <c r="AE264" s="116" t="e">
        <v>#N/A</v>
      </c>
      <c r="AF264" s="116" t="e">
        <v>#N/A</v>
      </c>
      <c r="AG264" s="116" t="e">
        <v>#N/A</v>
      </c>
      <c r="AH264" s="116">
        <v>1</v>
      </c>
    </row>
    <row r="265" spans="2:34" ht="13.5">
      <c r="B265" s="47" t="s">
        <v>158</v>
      </c>
      <c r="C265" s="43"/>
      <c r="D265" s="51" t="s">
        <v>30</v>
      </c>
      <c r="E265" s="50">
        <v>0.89665517301320374</v>
      </c>
      <c r="F265" s="50">
        <v>1.4280731075039124</v>
      </c>
      <c r="G265" s="50">
        <v>-0.98891173171852043</v>
      </c>
      <c r="H265" s="50">
        <v>0.71439520709868065</v>
      </c>
      <c r="I265" s="50">
        <v>0.74848921819228897</v>
      </c>
      <c r="J265" s="50">
        <v>-2.6663252957623992E-2</v>
      </c>
      <c r="K265" s="50">
        <v>-28.00708877174468</v>
      </c>
      <c r="L265" s="50">
        <v>0</v>
      </c>
      <c r="M265" s="50">
        <v>0</v>
      </c>
      <c r="N265" s="50">
        <v>0</v>
      </c>
      <c r="X265" s="5">
        <v>9</v>
      </c>
      <c r="Y265" s="114">
        <v>1.0961302749889736</v>
      </c>
      <c r="Z265" s="115">
        <v>0.78835602714352848</v>
      </c>
      <c r="AA265" s="116" t="e">
        <v>#N/A</v>
      </c>
      <c r="AB265" s="116" t="e">
        <v>#N/A</v>
      </c>
      <c r="AC265" s="116" t="e">
        <v>#N/A</v>
      </c>
      <c r="AD265" s="116" t="e">
        <v>#N/A</v>
      </c>
      <c r="AE265" s="116" t="e">
        <v>#N/A</v>
      </c>
      <c r="AF265" s="116" t="e">
        <v>#N/A</v>
      </c>
      <c r="AG265" s="116" t="e">
        <v>#N/A</v>
      </c>
      <c r="AH265" s="116">
        <v>1</v>
      </c>
    </row>
    <row r="266" spans="2:34">
      <c r="B266" s="7" t="s">
        <v>138</v>
      </c>
      <c r="C266" s="3"/>
      <c r="D266" s="13" t="s">
        <v>139</v>
      </c>
      <c r="E266" s="50">
        <v>0.05</v>
      </c>
      <c r="O266" s="148"/>
      <c r="X266" s="5">
        <v>10</v>
      </c>
      <c r="Y266" s="115">
        <v>0.38295619532733627</v>
      </c>
      <c r="Z266" s="116" t="e">
        <v>#N/A</v>
      </c>
      <c r="AA266" s="116" t="e">
        <v>#N/A</v>
      </c>
      <c r="AB266" s="116" t="e">
        <v>#N/A</v>
      </c>
      <c r="AC266" s="116" t="e">
        <v>#N/A</v>
      </c>
      <c r="AD266" s="116" t="e">
        <v>#N/A</v>
      </c>
      <c r="AE266" s="116" t="e">
        <v>#N/A</v>
      </c>
      <c r="AF266" s="116" t="e">
        <v>#N/A</v>
      </c>
      <c r="AG266" s="116" t="e">
        <v>#N/A</v>
      </c>
      <c r="AH266" s="116">
        <v>1</v>
      </c>
    </row>
    <row r="267" spans="2:34">
      <c r="B267" s="7" t="s">
        <v>165</v>
      </c>
      <c r="D267" s="51" t="s">
        <v>137</v>
      </c>
      <c r="E267" s="50">
        <v>0.39968812656069141</v>
      </c>
      <c r="F267" s="50">
        <v>0.20318830474152183</v>
      </c>
      <c r="G267" s="50">
        <v>0.3681162470525825</v>
      </c>
      <c r="H267" s="50">
        <v>0.51445813060930856</v>
      </c>
      <c r="I267" s="50">
        <v>0.50850264102457665</v>
      </c>
      <c r="J267" s="50">
        <v>0.98114958305478583</v>
      </c>
      <c r="K267" s="50">
        <v>2.2721013584479779E-2</v>
      </c>
      <c r="L267" s="50">
        <v>1</v>
      </c>
      <c r="M267" s="50">
        <v>1</v>
      </c>
      <c r="N267" s="50">
        <v>0</v>
      </c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2:34">
      <c r="E268" s="30" t="s">
        <v>635</v>
      </c>
      <c r="F268" s="30" t="s">
        <v>635</v>
      </c>
      <c r="G268" s="30" t="s">
        <v>635</v>
      </c>
      <c r="H268" s="30" t="s">
        <v>635</v>
      </c>
      <c r="I268" s="30" t="s">
        <v>635</v>
      </c>
      <c r="J268" s="30" t="s">
        <v>635</v>
      </c>
      <c r="K268" s="30" t="s">
        <v>636</v>
      </c>
      <c r="L268" s="30" t="s">
        <v>635</v>
      </c>
      <c r="M268" s="30" t="s">
        <v>635</v>
      </c>
    </row>
    <row r="269" spans="2:34" ht="15.75" outlineLevel="1">
      <c r="C269" s="18" t="s">
        <v>129</v>
      </c>
    </row>
    <row r="270" spans="2:34" outlineLevel="1">
      <c r="B270" s="7" t="s">
        <v>34</v>
      </c>
      <c r="D270" s="12"/>
      <c r="E270" s="13" t="s">
        <v>15</v>
      </c>
      <c r="F270" s="13"/>
      <c r="G270" s="13"/>
      <c r="H270" s="13"/>
      <c r="I270" s="13"/>
      <c r="J270" s="13"/>
      <c r="K270" s="13"/>
      <c r="L270" s="13"/>
      <c r="M270" s="13"/>
      <c r="N270" s="13"/>
      <c r="X270" s="3"/>
      <c r="Y270" s="5" t="s">
        <v>15</v>
      </c>
      <c r="Z270" s="5"/>
      <c r="AA270" s="5"/>
      <c r="AB270" s="5"/>
      <c r="AC270" s="5"/>
      <c r="AD270" s="5"/>
      <c r="AE270" s="5"/>
      <c r="AF270" s="5"/>
      <c r="AG270" s="5"/>
      <c r="AH270" s="5"/>
    </row>
    <row r="271" spans="2:34" outlineLevel="1">
      <c r="D271" s="13" t="s">
        <v>16</v>
      </c>
      <c r="E271" s="13">
        <v>0</v>
      </c>
      <c r="F271" s="13">
        <v>1</v>
      </c>
      <c r="G271" s="13">
        <v>2</v>
      </c>
      <c r="H271" s="13">
        <v>3</v>
      </c>
      <c r="I271" s="13">
        <v>4</v>
      </c>
      <c r="J271" s="13">
        <v>5</v>
      </c>
      <c r="K271" s="13">
        <v>6</v>
      </c>
      <c r="L271" s="13">
        <v>7</v>
      </c>
      <c r="M271" s="13">
        <v>8</v>
      </c>
      <c r="N271" s="13">
        <v>9</v>
      </c>
      <c r="X271" s="5" t="s">
        <v>16</v>
      </c>
      <c r="Y271" s="5">
        <v>0</v>
      </c>
      <c r="Z271" s="5">
        <v>1</v>
      </c>
      <c r="AA271" s="5">
        <v>2</v>
      </c>
      <c r="AB271" s="5">
        <v>3</v>
      </c>
      <c r="AC271" s="5">
        <v>4</v>
      </c>
      <c r="AD271" s="5">
        <v>5</v>
      </c>
      <c r="AE271" s="5">
        <v>6</v>
      </c>
      <c r="AF271" s="5">
        <v>7</v>
      </c>
      <c r="AG271" s="5">
        <v>8</v>
      </c>
      <c r="AH271" s="5">
        <v>9</v>
      </c>
    </row>
    <row r="272" spans="2:34" outlineLevel="1">
      <c r="D272" s="13">
        <v>2009</v>
      </c>
      <c r="E272" s="21">
        <v>2.0143949582559779</v>
      </c>
      <c r="F272" s="21">
        <v>1.2052768280176187</v>
      </c>
      <c r="G272" s="21">
        <v>1.1975205318007223</v>
      </c>
      <c r="H272" s="21">
        <v>1.067821547274584</v>
      </c>
      <c r="I272" s="21">
        <v>1.0176451004685676</v>
      </c>
      <c r="J272" s="21">
        <v>1.0041879440139114</v>
      </c>
      <c r="K272" s="21">
        <v>1.0318529096491935</v>
      </c>
      <c r="L272" s="21">
        <v>1.002644654228658</v>
      </c>
      <c r="M272" s="21">
        <v>1.0014856538826005</v>
      </c>
      <c r="N272" s="22">
        <v>1</v>
      </c>
      <c r="O272" s="355">
        <v>1.0318529096491935</v>
      </c>
      <c r="X272" s="5">
        <v>2009</v>
      </c>
      <c r="Y272" s="114">
        <v>2.0143949582559779</v>
      </c>
      <c r="Z272" s="114">
        <v>1.2052768280176187</v>
      </c>
      <c r="AA272" s="114">
        <v>1.1975205318007223</v>
      </c>
      <c r="AB272" s="114">
        <v>1.067821547274584</v>
      </c>
      <c r="AC272" s="114">
        <v>1.0176451004685676</v>
      </c>
      <c r="AD272" s="114">
        <v>1.0041879440139114</v>
      </c>
      <c r="AE272" s="114">
        <v>1.0318529096491935</v>
      </c>
      <c r="AF272" s="114">
        <v>1.002644654228658</v>
      </c>
      <c r="AG272" s="114">
        <v>1.0014856538826005</v>
      </c>
      <c r="AH272" s="115">
        <v>1</v>
      </c>
    </row>
    <row r="273" spans="2:34" outlineLevel="1">
      <c r="D273" s="13">
        <v>2010</v>
      </c>
      <c r="E273" s="21">
        <v>2.4030026738131562</v>
      </c>
      <c r="F273" s="21">
        <v>1.2954835253352008</v>
      </c>
      <c r="G273" s="21">
        <v>1.0472439257533439</v>
      </c>
      <c r="H273" s="21">
        <v>1.0804787384083805</v>
      </c>
      <c r="I273" s="21">
        <v>1.005529867018828</v>
      </c>
      <c r="J273" s="21">
        <v>1.0144389248693455</v>
      </c>
      <c r="K273" s="21">
        <v>1.030933109052135</v>
      </c>
      <c r="L273" s="21">
        <v>1.0028080244224677</v>
      </c>
      <c r="M273" s="22">
        <v>1</v>
      </c>
      <c r="N273" s="21">
        <v>1</v>
      </c>
      <c r="O273" s="355">
        <v>1.030933109052135</v>
      </c>
      <c r="X273" s="5">
        <v>2010</v>
      </c>
      <c r="Y273" s="114">
        <v>2.4030026738131562</v>
      </c>
      <c r="Z273" s="114">
        <v>1.2954835253352008</v>
      </c>
      <c r="AA273" s="114">
        <v>1.0472439257533439</v>
      </c>
      <c r="AB273" s="114">
        <v>1.0804787384083805</v>
      </c>
      <c r="AC273" s="114">
        <v>1.005529867018828</v>
      </c>
      <c r="AD273" s="114">
        <v>1.0144389248693455</v>
      </c>
      <c r="AE273" s="114">
        <v>1.030933109052135</v>
      </c>
      <c r="AF273" s="114">
        <v>1.0028080244224677</v>
      </c>
      <c r="AG273" s="115">
        <v>1</v>
      </c>
      <c r="AH273" s="116" t="e">
        <v>#N/A</v>
      </c>
    </row>
    <row r="274" spans="2:34" outlineLevel="1">
      <c r="D274" s="13">
        <v>2011</v>
      </c>
      <c r="E274" s="21">
        <v>2.5328998452611295</v>
      </c>
      <c r="F274" s="21">
        <v>1.2990053697850394</v>
      </c>
      <c r="G274" s="21">
        <v>1.1584557226340115</v>
      </c>
      <c r="H274" s="21">
        <v>1.0262500520838178</v>
      </c>
      <c r="I274" s="21">
        <v>1.0822890098003421</v>
      </c>
      <c r="J274" s="21">
        <v>1.0208327481323465</v>
      </c>
      <c r="K274" s="21">
        <v>1.0318529096491935</v>
      </c>
      <c r="L274" s="22">
        <v>1</v>
      </c>
      <c r="M274" s="21">
        <v>1</v>
      </c>
      <c r="N274" s="21">
        <v>1</v>
      </c>
      <c r="O274" s="355">
        <v>1.0318529096491935</v>
      </c>
      <c r="X274" s="5">
        <v>2011</v>
      </c>
      <c r="Y274" s="114">
        <v>2.5328998452611295</v>
      </c>
      <c r="Z274" s="114">
        <v>1.2990053697850394</v>
      </c>
      <c r="AA274" s="114">
        <v>1.1584557226340115</v>
      </c>
      <c r="AB274" s="114">
        <v>1.0262500520838178</v>
      </c>
      <c r="AC274" s="114">
        <v>1.0822890098003421</v>
      </c>
      <c r="AD274" s="114">
        <v>1.0208327481323465</v>
      </c>
      <c r="AE274" s="114">
        <v>1.0318529096491935</v>
      </c>
      <c r="AF274" s="115">
        <v>1</v>
      </c>
      <c r="AG274" s="116" t="e">
        <v>#N/A</v>
      </c>
      <c r="AH274" s="116" t="e">
        <v>#N/A</v>
      </c>
    </row>
    <row r="275" spans="2:34" outlineLevel="1">
      <c r="D275" s="13">
        <v>2012</v>
      </c>
      <c r="E275" s="21">
        <v>3.5221017718134782</v>
      </c>
      <c r="F275" s="21">
        <v>1.1611833745339328</v>
      </c>
      <c r="G275" s="21">
        <v>1.2665147095123443</v>
      </c>
      <c r="H275" s="21">
        <v>1.0336328060426305</v>
      </c>
      <c r="I275" s="21">
        <v>1.0206958438165274</v>
      </c>
      <c r="J275" s="21">
        <v>1.0016206544126549</v>
      </c>
      <c r="K275" s="22">
        <v>1</v>
      </c>
      <c r="L275" s="21">
        <v>1</v>
      </c>
      <c r="M275" s="21">
        <v>1</v>
      </c>
      <c r="N275" s="21">
        <v>1</v>
      </c>
      <c r="O275" s="166"/>
      <c r="X275" s="5">
        <v>2012</v>
      </c>
      <c r="Y275" s="114">
        <v>3.5221017718134782</v>
      </c>
      <c r="Z275" s="114">
        <v>1.1611833745339328</v>
      </c>
      <c r="AA275" s="114">
        <v>1.2665147095123443</v>
      </c>
      <c r="AB275" s="114">
        <v>1.0336328060426305</v>
      </c>
      <c r="AC275" s="114">
        <v>1.0206958438165274</v>
      </c>
      <c r="AD275" s="114">
        <v>1.0016206544126549</v>
      </c>
      <c r="AE275" s="115">
        <v>1</v>
      </c>
      <c r="AF275" s="116" t="e">
        <v>#N/A</v>
      </c>
      <c r="AG275" s="116" t="e">
        <v>#N/A</v>
      </c>
      <c r="AH275" s="116" t="e">
        <v>#N/A</v>
      </c>
    </row>
    <row r="276" spans="2:34" outlineLevel="1">
      <c r="D276" s="13">
        <v>2013</v>
      </c>
      <c r="E276" s="21">
        <v>2.6275180927182986</v>
      </c>
      <c r="F276" s="21">
        <v>1.1888310029631313</v>
      </c>
      <c r="G276" s="21">
        <v>1.0784803492000969</v>
      </c>
      <c r="H276" s="21">
        <v>1.0407472525259835</v>
      </c>
      <c r="I276" s="21">
        <v>1.0487199875472117</v>
      </c>
      <c r="J276" s="22">
        <v>1</v>
      </c>
      <c r="K276" s="21">
        <v>1</v>
      </c>
      <c r="L276" s="21">
        <v>1</v>
      </c>
      <c r="M276" s="21">
        <v>1</v>
      </c>
      <c r="N276" s="21">
        <v>1</v>
      </c>
      <c r="X276" s="5">
        <v>2013</v>
      </c>
      <c r="Y276" s="114">
        <v>2.6275180927182986</v>
      </c>
      <c r="Z276" s="114">
        <v>1.1888310029631313</v>
      </c>
      <c r="AA276" s="114">
        <v>1.0784803492000969</v>
      </c>
      <c r="AB276" s="114">
        <v>1.0407472525259835</v>
      </c>
      <c r="AC276" s="114">
        <v>1.0487199875472117</v>
      </c>
      <c r="AD276" s="115">
        <v>1</v>
      </c>
      <c r="AE276" s="116" t="e">
        <v>#N/A</v>
      </c>
      <c r="AF276" s="116" t="e">
        <v>#N/A</v>
      </c>
      <c r="AG276" s="116" t="e">
        <v>#N/A</v>
      </c>
      <c r="AH276" s="116" t="e">
        <v>#N/A</v>
      </c>
    </row>
    <row r="277" spans="2:34" outlineLevel="1">
      <c r="D277" s="13">
        <v>2014</v>
      </c>
      <c r="E277" s="21">
        <v>2.433598472819539</v>
      </c>
      <c r="F277" s="21">
        <v>1.2602781079282301</v>
      </c>
      <c r="G277" s="21">
        <v>1.0798772091036717</v>
      </c>
      <c r="H277" s="21">
        <v>1.1462334501166926</v>
      </c>
      <c r="I277" s="22">
        <v>1</v>
      </c>
      <c r="J277" s="21">
        <v>1</v>
      </c>
      <c r="K277" s="21">
        <v>1</v>
      </c>
      <c r="L277" s="21">
        <v>1</v>
      </c>
      <c r="M277" s="21">
        <v>1</v>
      </c>
      <c r="N277" s="21">
        <v>1</v>
      </c>
      <c r="X277" s="5">
        <v>2014</v>
      </c>
      <c r="Y277" s="114">
        <v>2.433598472819539</v>
      </c>
      <c r="Z277" s="114">
        <v>1.2602781079282301</v>
      </c>
      <c r="AA277" s="114">
        <v>1.0798772091036717</v>
      </c>
      <c r="AB277" s="114">
        <v>1.1462334501166926</v>
      </c>
      <c r="AC277" s="115">
        <v>1</v>
      </c>
      <c r="AD277" s="116" t="e">
        <v>#N/A</v>
      </c>
      <c r="AE277" s="116" t="e">
        <v>#N/A</v>
      </c>
      <c r="AF277" s="116" t="e">
        <v>#N/A</v>
      </c>
      <c r="AG277" s="116" t="e">
        <v>#N/A</v>
      </c>
      <c r="AH277" s="116" t="e">
        <v>#N/A</v>
      </c>
    </row>
    <row r="278" spans="2:34" outlineLevel="1">
      <c r="D278" s="13">
        <v>2015</v>
      </c>
      <c r="E278" s="21">
        <v>2.1686729729729142</v>
      </c>
      <c r="F278" s="21">
        <v>1.3905190141524846</v>
      </c>
      <c r="G278" s="21">
        <v>1.0576746416694598</v>
      </c>
      <c r="H278" s="22">
        <v>1</v>
      </c>
      <c r="I278" s="21">
        <v>1</v>
      </c>
      <c r="J278" s="21">
        <v>1</v>
      </c>
      <c r="K278" s="21">
        <v>1</v>
      </c>
      <c r="L278" s="21">
        <v>1</v>
      </c>
      <c r="M278" s="21">
        <v>1</v>
      </c>
      <c r="N278" s="21">
        <v>1</v>
      </c>
      <c r="X278" s="5">
        <v>2015</v>
      </c>
      <c r="Y278" s="114">
        <v>2.1686729729729142</v>
      </c>
      <c r="Z278" s="114">
        <v>1.3905190141524846</v>
      </c>
      <c r="AA278" s="114">
        <v>1.0576746416694598</v>
      </c>
      <c r="AB278" s="115">
        <v>1</v>
      </c>
      <c r="AC278" s="116" t="e">
        <v>#N/A</v>
      </c>
      <c r="AD278" s="116" t="e">
        <v>#N/A</v>
      </c>
      <c r="AE278" s="116" t="e">
        <v>#N/A</v>
      </c>
      <c r="AF278" s="116" t="e">
        <v>#N/A</v>
      </c>
      <c r="AG278" s="116" t="e">
        <v>#N/A</v>
      </c>
      <c r="AH278" s="116" t="e">
        <v>#N/A</v>
      </c>
    </row>
    <row r="279" spans="2:34" outlineLevel="1">
      <c r="D279" s="13">
        <v>2016</v>
      </c>
      <c r="E279" s="21">
        <v>2.9369073320860477</v>
      </c>
      <c r="F279" s="21">
        <v>1.3471221980481167</v>
      </c>
      <c r="G279" s="22">
        <v>1</v>
      </c>
      <c r="H279" s="21">
        <v>1</v>
      </c>
      <c r="I279" s="21">
        <v>1</v>
      </c>
      <c r="J279" s="21">
        <v>1</v>
      </c>
      <c r="K279" s="21">
        <v>1</v>
      </c>
      <c r="L279" s="21">
        <v>1</v>
      </c>
      <c r="M279" s="21">
        <v>1</v>
      </c>
      <c r="N279" s="21">
        <v>1</v>
      </c>
      <c r="X279" s="5">
        <v>2016</v>
      </c>
      <c r="Y279" s="114">
        <v>2.9369073320860477</v>
      </c>
      <c r="Z279" s="114">
        <v>1.3471221980481167</v>
      </c>
      <c r="AA279" s="115">
        <v>1</v>
      </c>
      <c r="AB279" s="116" t="e">
        <v>#N/A</v>
      </c>
      <c r="AC279" s="116" t="e">
        <v>#N/A</v>
      </c>
      <c r="AD279" s="116" t="e">
        <v>#N/A</v>
      </c>
      <c r="AE279" s="116" t="e">
        <v>#N/A</v>
      </c>
      <c r="AF279" s="116" t="e">
        <v>#N/A</v>
      </c>
      <c r="AG279" s="116" t="e">
        <v>#N/A</v>
      </c>
      <c r="AH279" s="116" t="e">
        <v>#N/A</v>
      </c>
    </row>
    <row r="280" spans="2:34" outlineLevel="1">
      <c r="D280" s="13">
        <v>2017</v>
      </c>
      <c r="E280" s="21">
        <v>2.8622863094094706</v>
      </c>
      <c r="F280" s="22">
        <v>1</v>
      </c>
      <c r="G280" s="21">
        <v>1</v>
      </c>
      <c r="H280" s="21">
        <v>1</v>
      </c>
      <c r="I280" s="21">
        <v>1</v>
      </c>
      <c r="J280" s="21">
        <v>1</v>
      </c>
      <c r="K280" s="21">
        <v>1</v>
      </c>
      <c r="L280" s="21">
        <v>1</v>
      </c>
      <c r="M280" s="21">
        <v>1</v>
      </c>
      <c r="N280" s="21">
        <v>1</v>
      </c>
      <c r="X280" s="5">
        <v>2017</v>
      </c>
      <c r="Y280" s="114">
        <v>2.8622863094094706</v>
      </c>
      <c r="Z280" s="115">
        <v>1</v>
      </c>
      <c r="AA280" s="116" t="e">
        <v>#N/A</v>
      </c>
      <c r="AB280" s="116" t="e">
        <v>#N/A</v>
      </c>
      <c r="AC280" s="116" t="e">
        <v>#N/A</v>
      </c>
      <c r="AD280" s="116" t="e">
        <v>#N/A</v>
      </c>
      <c r="AE280" s="116" t="e">
        <v>#N/A</v>
      </c>
      <c r="AF280" s="116" t="e">
        <v>#N/A</v>
      </c>
      <c r="AG280" s="116" t="e">
        <v>#N/A</v>
      </c>
      <c r="AH280" s="116" t="e">
        <v>#N/A</v>
      </c>
    </row>
    <row r="281" spans="2:34" outlineLevel="1">
      <c r="D281" s="13">
        <v>2018</v>
      </c>
      <c r="E281" s="22">
        <v>1</v>
      </c>
      <c r="F281" s="21">
        <v>1</v>
      </c>
      <c r="G281" s="21">
        <v>1</v>
      </c>
      <c r="H281" s="21">
        <v>1</v>
      </c>
      <c r="I281" s="21">
        <v>1</v>
      </c>
      <c r="J281" s="21">
        <v>1</v>
      </c>
      <c r="K281" s="21">
        <v>1</v>
      </c>
      <c r="L281" s="21">
        <v>1</v>
      </c>
      <c r="M281" s="21">
        <v>1</v>
      </c>
      <c r="N281" s="21">
        <v>1</v>
      </c>
      <c r="X281" s="5">
        <v>2018</v>
      </c>
      <c r="Y281" s="115">
        <v>1</v>
      </c>
      <c r="Z281" s="116" t="e">
        <v>#N/A</v>
      </c>
      <c r="AA281" s="116" t="e">
        <v>#N/A</v>
      </c>
      <c r="AB281" s="116" t="e">
        <v>#N/A</v>
      </c>
      <c r="AC281" s="116" t="e">
        <v>#N/A</v>
      </c>
      <c r="AD281" s="116" t="e">
        <v>#N/A</v>
      </c>
      <c r="AE281" s="116" t="e">
        <v>#N/A</v>
      </c>
      <c r="AF281" s="116" t="e">
        <v>#N/A</v>
      </c>
      <c r="AG281" s="116" t="e">
        <v>#N/A</v>
      </c>
      <c r="AH281" s="116" t="e">
        <v>#N/A</v>
      </c>
    </row>
    <row r="282" spans="2:34" outlineLevel="1"/>
    <row r="283" spans="2:34" ht="15.75">
      <c r="C283" s="134" t="s">
        <v>87</v>
      </c>
    </row>
    <row r="284" spans="2:34">
      <c r="B284" s="119" t="s">
        <v>85</v>
      </c>
      <c r="D284" s="12"/>
      <c r="E284" s="13" t="s">
        <v>15</v>
      </c>
      <c r="F284" s="13"/>
      <c r="G284" s="13"/>
      <c r="H284" s="13"/>
      <c r="I284" s="13"/>
      <c r="J284" s="13"/>
      <c r="K284" s="13"/>
      <c r="L284" s="13"/>
      <c r="M284" s="13"/>
      <c r="N284" s="13"/>
      <c r="X284" s="3"/>
      <c r="Y284" s="5" t="s">
        <v>15</v>
      </c>
      <c r="Z284" s="5"/>
      <c r="AA284" s="5"/>
      <c r="AB284" s="5"/>
      <c r="AC284" s="5"/>
      <c r="AD284" s="5"/>
      <c r="AE284" s="5"/>
      <c r="AF284" s="5"/>
      <c r="AG284" s="5"/>
      <c r="AH284" s="5"/>
    </row>
    <row r="285" spans="2:34">
      <c r="D285" s="13" t="s">
        <v>16</v>
      </c>
      <c r="E285" s="13">
        <v>0</v>
      </c>
      <c r="F285" s="13">
        <v>1</v>
      </c>
      <c r="G285" s="13">
        <v>2</v>
      </c>
      <c r="H285" s="13">
        <v>3</v>
      </c>
      <c r="I285" s="13">
        <v>4</v>
      </c>
      <c r="J285" s="13">
        <v>5</v>
      </c>
      <c r="K285" s="13">
        <v>6</v>
      </c>
      <c r="L285" s="13">
        <v>7</v>
      </c>
      <c r="M285" s="13">
        <v>8</v>
      </c>
      <c r="N285" s="13">
        <v>9</v>
      </c>
      <c r="X285" s="5" t="s">
        <v>16</v>
      </c>
      <c r="Y285" s="5">
        <v>0</v>
      </c>
      <c r="Z285" s="5">
        <v>1</v>
      </c>
      <c r="AA285" s="5">
        <v>2</v>
      </c>
      <c r="AB285" s="5">
        <v>3</v>
      </c>
      <c r="AC285" s="5">
        <v>4</v>
      </c>
      <c r="AD285" s="5">
        <v>5</v>
      </c>
      <c r="AE285" s="5">
        <v>6</v>
      </c>
      <c r="AF285" s="5">
        <v>7</v>
      </c>
      <c r="AG285" s="5">
        <v>8</v>
      </c>
      <c r="AH285" s="5">
        <v>9</v>
      </c>
    </row>
    <row r="286" spans="2:34">
      <c r="D286" s="13">
        <v>2009</v>
      </c>
      <c r="E286" s="64">
        <v>2.0143949582559779</v>
      </c>
      <c r="F286" s="64">
        <v>1.2052768280176187</v>
      </c>
      <c r="G286" s="64">
        <v>1.1975205318007223</v>
      </c>
      <c r="H286" s="64">
        <v>1.067821547274584</v>
      </c>
      <c r="I286" s="64">
        <v>1.0176451004685676</v>
      </c>
      <c r="J286" s="64">
        <v>1.0041879440139114</v>
      </c>
      <c r="K286" s="64">
        <v>1.0318529096491935</v>
      </c>
      <c r="L286" s="64">
        <v>1.002644654228658</v>
      </c>
      <c r="M286" s="64">
        <v>1.0014856538826005</v>
      </c>
      <c r="N286" s="65">
        <v>1</v>
      </c>
      <c r="X286" s="5">
        <v>2009</v>
      </c>
      <c r="Y286" s="114">
        <v>2.0143949582559779</v>
      </c>
      <c r="Z286" s="114">
        <v>1.2052768280176187</v>
      </c>
      <c r="AA286" s="114">
        <v>1.1975205318007223</v>
      </c>
      <c r="AB286" s="114">
        <v>1.067821547274584</v>
      </c>
      <c r="AC286" s="114">
        <v>1.0176451004685676</v>
      </c>
      <c r="AD286" s="114">
        <v>1.0041879440139114</v>
      </c>
      <c r="AE286" s="114">
        <v>1.0318529096491935</v>
      </c>
      <c r="AF286" s="114">
        <v>1.002644654228658</v>
      </c>
      <c r="AG286" s="114">
        <v>1.0014856538826005</v>
      </c>
      <c r="AH286" s="115">
        <v>1</v>
      </c>
    </row>
    <row r="287" spans="2:34">
      <c r="D287" s="13">
        <v>2010</v>
      </c>
      <c r="E287" s="64">
        <v>2.4030026738131562</v>
      </c>
      <c r="F287" s="64">
        <v>1.2954835253352008</v>
      </c>
      <c r="G287" s="64">
        <v>1.0472439257533439</v>
      </c>
      <c r="H287" s="64">
        <v>1.0804787384083805</v>
      </c>
      <c r="I287" s="64">
        <v>1.005529867018828</v>
      </c>
      <c r="J287" s="64">
        <v>1.0144389248693455</v>
      </c>
      <c r="K287" s="64">
        <v>1.030933109052135</v>
      </c>
      <c r="L287" s="64">
        <v>1.0028080244224677</v>
      </c>
      <c r="M287" s="65">
        <v>1</v>
      </c>
      <c r="N287" s="64">
        <v>1</v>
      </c>
      <c r="X287" s="5">
        <v>2010</v>
      </c>
      <c r="Y287" s="114">
        <v>2.4030026738131562</v>
      </c>
      <c r="Z287" s="114">
        <v>1.2954835253352008</v>
      </c>
      <c r="AA287" s="114">
        <v>1.0472439257533439</v>
      </c>
      <c r="AB287" s="114">
        <v>1.0804787384083805</v>
      </c>
      <c r="AC287" s="114">
        <v>1.005529867018828</v>
      </c>
      <c r="AD287" s="114">
        <v>1.0144389248693455</v>
      </c>
      <c r="AE287" s="114">
        <v>1.030933109052135</v>
      </c>
      <c r="AF287" s="114">
        <v>1.0028080244224677</v>
      </c>
      <c r="AG287" s="115">
        <v>1</v>
      </c>
      <c r="AH287" s="116" t="e">
        <v>#N/A</v>
      </c>
    </row>
    <row r="288" spans="2:34">
      <c r="D288" s="13">
        <v>2011</v>
      </c>
      <c r="E288" s="64">
        <v>2.5328998452611295</v>
      </c>
      <c r="F288" s="64">
        <v>1.2990053697850394</v>
      </c>
      <c r="G288" s="64">
        <v>1.1584557226340115</v>
      </c>
      <c r="H288" s="64">
        <v>1.0262500520838178</v>
      </c>
      <c r="I288" s="64">
        <v>1.0822890098003421</v>
      </c>
      <c r="J288" s="64">
        <v>1.0208327481323465</v>
      </c>
      <c r="K288" s="64">
        <v>1.0318529096491935</v>
      </c>
      <c r="L288" s="65">
        <v>1</v>
      </c>
      <c r="M288" s="64">
        <v>1</v>
      </c>
      <c r="N288" s="64">
        <v>1</v>
      </c>
      <c r="X288" s="5">
        <v>2011</v>
      </c>
      <c r="Y288" s="114">
        <v>2.5328998452611295</v>
      </c>
      <c r="Z288" s="114">
        <v>1.2990053697850394</v>
      </c>
      <c r="AA288" s="114">
        <v>1.1584557226340115</v>
      </c>
      <c r="AB288" s="114">
        <v>1.0262500520838178</v>
      </c>
      <c r="AC288" s="114">
        <v>1.0822890098003421</v>
      </c>
      <c r="AD288" s="114">
        <v>1.0208327481323465</v>
      </c>
      <c r="AE288" s="114">
        <v>1.0318529096491935</v>
      </c>
      <c r="AF288" s="115">
        <v>1</v>
      </c>
      <c r="AG288" s="116" t="e">
        <v>#N/A</v>
      </c>
      <c r="AH288" s="116" t="e">
        <v>#N/A</v>
      </c>
    </row>
    <row r="289" spans="1:34">
      <c r="D289" s="13">
        <v>2012</v>
      </c>
      <c r="E289" s="64">
        <v>3.5221017718134782</v>
      </c>
      <c r="F289" s="64">
        <v>1.1611833745339328</v>
      </c>
      <c r="G289" s="64">
        <v>1.2665147095123443</v>
      </c>
      <c r="H289" s="64">
        <v>1.0336328060426305</v>
      </c>
      <c r="I289" s="64">
        <v>1.0206958438165274</v>
      </c>
      <c r="J289" s="64">
        <v>1.0016206544126549</v>
      </c>
      <c r="K289" s="65">
        <v>1</v>
      </c>
      <c r="L289" s="64">
        <v>1</v>
      </c>
      <c r="M289" s="64">
        <v>1</v>
      </c>
      <c r="N289" s="64">
        <v>1</v>
      </c>
      <c r="X289" s="5">
        <v>2012</v>
      </c>
      <c r="Y289" s="114">
        <v>3.5221017718134782</v>
      </c>
      <c r="Z289" s="114">
        <v>1.1611833745339328</v>
      </c>
      <c r="AA289" s="114">
        <v>1.2665147095123443</v>
      </c>
      <c r="AB289" s="114">
        <v>1.0336328060426305</v>
      </c>
      <c r="AC289" s="114">
        <v>1.0206958438165274</v>
      </c>
      <c r="AD289" s="114">
        <v>1.0016206544126549</v>
      </c>
      <c r="AE289" s="115">
        <v>1</v>
      </c>
      <c r="AF289" s="116" t="e">
        <v>#N/A</v>
      </c>
      <c r="AG289" s="116" t="e">
        <v>#N/A</v>
      </c>
      <c r="AH289" s="116" t="e">
        <v>#N/A</v>
      </c>
    </row>
    <row r="290" spans="1:34">
      <c r="D290" s="13">
        <v>2013</v>
      </c>
      <c r="E290" s="64">
        <v>2.6275180927182986</v>
      </c>
      <c r="F290" s="64">
        <v>1.1888310029631313</v>
      </c>
      <c r="G290" s="64">
        <v>1.0784803492000969</v>
      </c>
      <c r="H290" s="64">
        <v>1.0407472525259835</v>
      </c>
      <c r="I290" s="64">
        <v>1.0487199875472117</v>
      </c>
      <c r="J290" s="65">
        <v>1</v>
      </c>
      <c r="K290" s="64">
        <v>1</v>
      </c>
      <c r="L290" s="64">
        <v>1</v>
      </c>
      <c r="M290" s="64">
        <v>1</v>
      </c>
      <c r="N290" s="64">
        <v>1</v>
      </c>
      <c r="X290" s="5">
        <v>2013</v>
      </c>
      <c r="Y290" s="114">
        <v>2.6275180927182986</v>
      </c>
      <c r="Z290" s="114">
        <v>1.1888310029631313</v>
      </c>
      <c r="AA290" s="114">
        <v>1.0784803492000969</v>
      </c>
      <c r="AB290" s="114">
        <v>1.0407472525259835</v>
      </c>
      <c r="AC290" s="114">
        <v>1.0487199875472117</v>
      </c>
      <c r="AD290" s="115">
        <v>1</v>
      </c>
      <c r="AE290" s="116" t="e">
        <v>#N/A</v>
      </c>
      <c r="AF290" s="116" t="e">
        <v>#N/A</v>
      </c>
      <c r="AG290" s="116" t="e">
        <v>#N/A</v>
      </c>
      <c r="AH290" s="116" t="e">
        <v>#N/A</v>
      </c>
    </row>
    <row r="291" spans="1:34">
      <c r="D291" s="13">
        <v>2014</v>
      </c>
      <c r="E291" s="64">
        <v>2.433598472819539</v>
      </c>
      <c r="F291" s="64">
        <v>1.2602781079282301</v>
      </c>
      <c r="G291" s="64">
        <v>1.0798772091036717</v>
      </c>
      <c r="H291" s="64">
        <v>1.1462334501166926</v>
      </c>
      <c r="I291" s="65">
        <v>1</v>
      </c>
      <c r="J291" s="64">
        <v>1</v>
      </c>
      <c r="K291" s="64">
        <v>1</v>
      </c>
      <c r="L291" s="64">
        <v>1</v>
      </c>
      <c r="M291" s="64">
        <v>1</v>
      </c>
      <c r="N291" s="64">
        <v>1</v>
      </c>
      <c r="X291" s="5">
        <v>2014</v>
      </c>
      <c r="Y291" s="114">
        <v>2.433598472819539</v>
      </c>
      <c r="Z291" s="114">
        <v>1.2602781079282301</v>
      </c>
      <c r="AA291" s="114">
        <v>1.0798772091036717</v>
      </c>
      <c r="AB291" s="114">
        <v>1.1462334501166926</v>
      </c>
      <c r="AC291" s="115">
        <v>1</v>
      </c>
      <c r="AD291" s="116" t="e">
        <v>#N/A</v>
      </c>
      <c r="AE291" s="116" t="e">
        <v>#N/A</v>
      </c>
      <c r="AF291" s="116" t="e">
        <v>#N/A</v>
      </c>
      <c r="AG291" s="116" t="e">
        <v>#N/A</v>
      </c>
      <c r="AH291" s="116" t="e">
        <v>#N/A</v>
      </c>
    </row>
    <row r="292" spans="1:34">
      <c r="D292" s="13">
        <v>2015</v>
      </c>
      <c r="E292" s="64">
        <v>2.1686729729729142</v>
      </c>
      <c r="F292" s="64">
        <v>1.3905190141524846</v>
      </c>
      <c r="G292" s="64">
        <v>1.0576746416694598</v>
      </c>
      <c r="H292" s="65">
        <v>1</v>
      </c>
      <c r="I292" s="64">
        <v>1</v>
      </c>
      <c r="J292" s="64">
        <v>1</v>
      </c>
      <c r="K292" s="64">
        <v>1</v>
      </c>
      <c r="L292" s="64">
        <v>1</v>
      </c>
      <c r="M292" s="64">
        <v>1</v>
      </c>
      <c r="N292" s="64">
        <v>1</v>
      </c>
      <c r="X292" s="5">
        <v>2015</v>
      </c>
      <c r="Y292" s="114">
        <v>2.1686729729729142</v>
      </c>
      <c r="Z292" s="114">
        <v>1.3905190141524846</v>
      </c>
      <c r="AA292" s="114">
        <v>1.0576746416694598</v>
      </c>
      <c r="AB292" s="115">
        <v>1</v>
      </c>
      <c r="AC292" s="116" t="e">
        <v>#N/A</v>
      </c>
      <c r="AD292" s="116" t="e">
        <v>#N/A</v>
      </c>
      <c r="AE292" s="116" t="e">
        <v>#N/A</v>
      </c>
      <c r="AF292" s="116" t="e">
        <v>#N/A</v>
      </c>
      <c r="AG292" s="116" t="e">
        <v>#N/A</v>
      </c>
      <c r="AH292" s="116" t="e">
        <v>#N/A</v>
      </c>
    </row>
    <row r="293" spans="1:34">
      <c r="D293" s="13">
        <v>2016</v>
      </c>
      <c r="E293" s="64">
        <v>2.9369073320860477</v>
      </c>
      <c r="F293" s="64">
        <v>1.3471221980481167</v>
      </c>
      <c r="G293" s="65">
        <v>1</v>
      </c>
      <c r="H293" s="64">
        <v>1</v>
      </c>
      <c r="I293" s="64">
        <v>1</v>
      </c>
      <c r="J293" s="64">
        <v>1</v>
      </c>
      <c r="K293" s="64">
        <v>1</v>
      </c>
      <c r="L293" s="64">
        <v>1</v>
      </c>
      <c r="M293" s="64">
        <v>1</v>
      </c>
      <c r="N293" s="64">
        <v>1</v>
      </c>
      <c r="X293" s="5">
        <v>2016</v>
      </c>
      <c r="Y293" s="114">
        <v>2.9369073320860477</v>
      </c>
      <c r="Z293" s="114">
        <v>1.3471221980481167</v>
      </c>
      <c r="AA293" s="115">
        <v>1</v>
      </c>
      <c r="AB293" s="116" t="e">
        <v>#N/A</v>
      </c>
      <c r="AC293" s="116" t="e">
        <v>#N/A</v>
      </c>
      <c r="AD293" s="116" t="e">
        <v>#N/A</v>
      </c>
      <c r="AE293" s="116" t="e">
        <v>#N/A</v>
      </c>
      <c r="AF293" s="116" t="e">
        <v>#N/A</v>
      </c>
      <c r="AG293" s="116" t="e">
        <v>#N/A</v>
      </c>
      <c r="AH293" s="116" t="e">
        <v>#N/A</v>
      </c>
    </row>
    <row r="294" spans="1:34">
      <c r="D294" s="13">
        <v>2017</v>
      </c>
      <c r="E294" s="64">
        <v>2.8622863094094706</v>
      </c>
      <c r="F294" s="65">
        <v>1</v>
      </c>
      <c r="G294" s="64">
        <v>1</v>
      </c>
      <c r="H294" s="64">
        <v>1</v>
      </c>
      <c r="I294" s="64">
        <v>1</v>
      </c>
      <c r="J294" s="64">
        <v>1</v>
      </c>
      <c r="K294" s="64">
        <v>1</v>
      </c>
      <c r="L294" s="64">
        <v>1</v>
      </c>
      <c r="M294" s="64">
        <v>1</v>
      </c>
      <c r="N294" s="64">
        <v>1</v>
      </c>
      <c r="X294" s="5">
        <v>2017</v>
      </c>
      <c r="Y294" s="114">
        <v>2.8622863094094706</v>
      </c>
      <c r="Z294" s="115">
        <v>1</v>
      </c>
      <c r="AA294" s="116" t="e">
        <v>#N/A</v>
      </c>
      <c r="AB294" s="116" t="e">
        <v>#N/A</v>
      </c>
      <c r="AC294" s="116" t="e">
        <v>#N/A</v>
      </c>
      <c r="AD294" s="116" t="e">
        <v>#N/A</v>
      </c>
      <c r="AE294" s="116" t="e">
        <v>#N/A</v>
      </c>
      <c r="AF294" s="116" t="e">
        <v>#N/A</v>
      </c>
      <c r="AG294" s="116" t="e">
        <v>#N/A</v>
      </c>
      <c r="AH294" s="116" t="e">
        <v>#N/A</v>
      </c>
    </row>
    <row r="295" spans="1:34">
      <c r="D295" s="13">
        <v>2018</v>
      </c>
      <c r="E295" s="65">
        <v>1</v>
      </c>
      <c r="F295" s="64">
        <v>1</v>
      </c>
      <c r="G295" s="64">
        <v>1</v>
      </c>
      <c r="H295" s="64">
        <v>1</v>
      </c>
      <c r="I295" s="64">
        <v>1</v>
      </c>
      <c r="J295" s="64">
        <v>1</v>
      </c>
      <c r="K295" s="64">
        <v>1</v>
      </c>
      <c r="L295" s="64">
        <v>1</v>
      </c>
      <c r="M295" s="64">
        <v>1</v>
      </c>
      <c r="N295" s="64">
        <v>1</v>
      </c>
      <c r="X295" s="5">
        <v>2018</v>
      </c>
      <c r="Y295" s="115">
        <v>1</v>
      </c>
      <c r="Z295" s="116" t="e">
        <v>#N/A</v>
      </c>
      <c r="AA295" s="116" t="e">
        <v>#N/A</v>
      </c>
      <c r="AB295" s="116" t="e">
        <v>#N/A</v>
      </c>
      <c r="AC295" s="116" t="e">
        <v>#N/A</v>
      </c>
      <c r="AD295" s="116" t="e">
        <v>#N/A</v>
      </c>
      <c r="AE295" s="116" t="e">
        <v>#N/A</v>
      </c>
      <c r="AF295" s="116" t="e">
        <v>#N/A</v>
      </c>
      <c r="AG295" s="116" t="e">
        <v>#N/A</v>
      </c>
      <c r="AH295" s="116" t="e">
        <v>#N/A</v>
      </c>
    </row>
    <row r="297" spans="1:34" s="3" customFormat="1" ht="15.75">
      <c r="A297" s="8"/>
      <c r="B297" s="8"/>
      <c r="C297" s="18" t="s">
        <v>306</v>
      </c>
      <c r="O297" s="42"/>
      <c r="P297" s="42"/>
    </row>
    <row r="298" spans="1:34" s="3" customFormat="1" ht="13.5">
      <c r="A298" s="8"/>
      <c r="B298" s="7" t="s">
        <v>171</v>
      </c>
      <c r="D298" s="48" t="s">
        <v>18</v>
      </c>
      <c r="E298" s="50">
        <v>2.6112647143500012</v>
      </c>
      <c r="F298" s="50">
        <v>1.2684624275954695</v>
      </c>
      <c r="G298" s="50">
        <v>1.1265381556676644</v>
      </c>
      <c r="H298" s="50">
        <v>1.0658606410753482</v>
      </c>
      <c r="I298" s="50">
        <v>1.0349759617302954</v>
      </c>
      <c r="J298" s="50">
        <v>1.0102700678570646</v>
      </c>
      <c r="K298" s="50">
        <v>1.031546309450174</v>
      </c>
      <c r="L298" s="50">
        <v>1.0027263393255628</v>
      </c>
      <c r="M298" s="50">
        <v>1.0014856538826005</v>
      </c>
      <c r="N298" s="50">
        <v>0</v>
      </c>
      <c r="O298" s="42"/>
      <c r="P298" s="42"/>
    </row>
    <row r="299" spans="1:34" s="3" customFormat="1" ht="13.5">
      <c r="A299" s="8"/>
      <c r="B299" s="7" t="s">
        <v>172</v>
      </c>
      <c r="D299" s="48" t="s">
        <v>131</v>
      </c>
      <c r="E299" s="21">
        <v>0.20402045651496017</v>
      </c>
      <c r="F299" s="21">
        <v>6.3796489924932307E-3</v>
      </c>
      <c r="G299" s="21">
        <v>6.8612032638977888E-3</v>
      </c>
      <c r="H299" s="21">
        <v>1.9831273503079999E-3</v>
      </c>
      <c r="I299" s="21">
        <v>9.4969394419892547E-4</v>
      </c>
      <c r="J299" s="21">
        <v>8.0251388920820002E-5</v>
      </c>
      <c r="K299" s="21">
        <v>2.8201104611641547E-7</v>
      </c>
      <c r="L299" s="21">
        <v>1.3344910112716339E-8</v>
      </c>
      <c r="M299" s="21">
        <v>1.3344910112716339E-8</v>
      </c>
      <c r="N299" s="21">
        <v>0</v>
      </c>
      <c r="O299" s="42"/>
      <c r="P299" s="42"/>
    </row>
    <row r="300" spans="1:34" s="3" customFormat="1" ht="13.5">
      <c r="A300" s="8"/>
      <c r="B300" s="7" t="s">
        <v>33</v>
      </c>
      <c r="D300" s="13" t="s">
        <v>133</v>
      </c>
      <c r="E300" s="21">
        <v>2.6112647143500012</v>
      </c>
      <c r="F300" s="21">
        <v>1.2684624275954695</v>
      </c>
      <c r="G300" s="21">
        <v>1.1265381556676644</v>
      </c>
      <c r="H300" s="21">
        <v>1.0658606410753482</v>
      </c>
      <c r="I300" s="21">
        <v>1.0349759617302954</v>
      </c>
      <c r="J300" s="21">
        <v>1.0102700678570646</v>
      </c>
      <c r="K300" s="21">
        <v>1.031546309450174</v>
      </c>
      <c r="L300" s="21">
        <v>1.0027263393255628</v>
      </c>
      <c r="M300" s="21">
        <v>1.0014856538826005</v>
      </c>
      <c r="N300" s="21">
        <v>0</v>
      </c>
      <c r="O300" s="42"/>
      <c r="P300" s="42"/>
    </row>
    <row r="301" spans="1:34" s="3" customFormat="1" ht="13.5">
      <c r="A301" s="46"/>
      <c r="B301" s="7" t="s">
        <v>321</v>
      </c>
      <c r="D301" s="13" t="s">
        <v>134</v>
      </c>
      <c r="E301" s="21">
        <v>0.45168623680045883</v>
      </c>
      <c r="F301" s="21">
        <v>7.9872704927861499E-2</v>
      </c>
      <c r="G301" s="21">
        <v>8.2832380527773003E-2</v>
      </c>
      <c r="H301" s="21">
        <v>4.4532318043281782E-2</v>
      </c>
      <c r="I301" s="21">
        <v>3.0817104734204435E-2</v>
      </c>
      <c r="J301" s="21">
        <v>8.9583139552496145E-3</v>
      </c>
      <c r="K301" s="21">
        <v>5.3104712231252652E-4</v>
      </c>
      <c r="L301" s="21">
        <v>1.1552017188662914E-4</v>
      </c>
      <c r="M301" s="21">
        <v>1.1552017188662914E-4</v>
      </c>
      <c r="N301" s="21">
        <v>0</v>
      </c>
      <c r="O301" s="42"/>
      <c r="P301" s="42"/>
    </row>
    <row r="302" spans="1:34" s="3" customFormat="1" ht="13.5">
      <c r="A302" s="46"/>
      <c r="B302" s="8"/>
      <c r="E302" s="370">
        <v>0.94509375884907776</v>
      </c>
      <c r="F302" s="370">
        <v>0.23582690739004242</v>
      </c>
      <c r="O302" s="42"/>
      <c r="P302" s="42"/>
    </row>
    <row r="303" spans="1:34" ht="15.75">
      <c r="C303" s="18" t="s">
        <v>88</v>
      </c>
      <c r="E303" s="370">
        <v>0.17170270823100106</v>
      </c>
      <c r="F303" s="370">
        <v>6.2905845106279557E-2</v>
      </c>
      <c r="G303" s="148" t="s">
        <v>637</v>
      </c>
    </row>
    <row r="304" spans="1:34" ht="15.75">
      <c r="C304" s="18"/>
      <c r="E304" s="13" t="s">
        <v>132</v>
      </c>
      <c r="F304" s="370"/>
      <c r="G304" s="148"/>
    </row>
    <row r="305" spans="2:14">
      <c r="B305" s="7" t="s">
        <v>39</v>
      </c>
      <c r="D305" t="s">
        <v>640</v>
      </c>
      <c r="E305" s="13">
        <v>0</v>
      </c>
      <c r="F305" s="13">
        <v>1</v>
      </c>
      <c r="G305" s="13">
        <v>2</v>
      </c>
      <c r="H305" s="13">
        <v>3</v>
      </c>
      <c r="I305" s="13">
        <v>4</v>
      </c>
      <c r="J305" s="13">
        <v>5</v>
      </c>
      <c r="K305" s="13">
        <v>6</v>
      </c>
      <c r="L305" s="13">
        <v>7</v>
      </c>
      <c r="M305" s="13">
        <v>8</v>
      </c>
      <c r="N305" s="13">
        <v>9</v>
      </c>
    </row>
    <row r="306" spans="2:14">
      <c r="B306" s="376" t="s">
        <v>10</v>
      </c>
      <c r="D306" s="60" t="s">
        <v>454</v>
      </c>
      <c r="E306" s="32">
        <v>2.518981613459351</v>
      </c>
      <c r="F306" s="32">
        <v>1.2564421376931214</v>
      </c>
      <c r="G306" s="32">
        <v>1.1235158782542691</v>
      </c>
      <c r="H306" s="32">
        <v>1.0648138676491632</v>
      </c>
      <c r="I306" s="32">
        <v>1.0365831003278339</v>
      </c>
      <c r="J306" s="32">
        <v>1.0102822038077623</v>
      </c>
      <c r="K306" s="32">
        <v>1.0315874256060051</v>
      </c>
      <c r="L306" s="32">
        <v>1.0027188524242463</v>
      </c>
      <c r="M306" s="32">
        <v>1.0014856538826005</v>
      </c>
      <c r="N306" s="32">
        <v>1</v>
      </c>
    </row>
    <row r="307" spans="2:14">
      <c r="B307" s="376" t="s">
        <v>11</v>
      </c>
      <c r="D307" s="60" t="s">
        <v>443</v>
      </c>
      <c r="E307" s="32">
        <v>2.6112647143500012</v>
      </c>
      <c r="F307" s="32">
        <v>1.2684624275954695</v>
      </c>
      <c r="G307" s="32">
        <v>1.1265381556676644</v>
      </c>
      <c r="H307" s="32">
        <v>1.0658606410753482</v>
      </c>
      <c r="I307" s="32">
        <v>1.0349759617302954</v>
      </c>
      <c r="J307" s="32">
        <v>1.0102700678570646</v>
      </c>
      <c r="K307" s="32">
        <v>1.031546309450174</v>
      </c>
      <c r="L307" s="32">
        <v>1.0027263393255628</v>
      </c>
      <c r="M307" s="32">
        <v>1.0014856538826005</v>
      </c>
      <c r="N307" s="32">
        <v>1</v>
      </c>
    </row>
    <row r="308" spans="2:14">
      <c r="B308" s="376" t="s">
        <v>9</v>
      </c>
      <c r="D308" s="60" t="s">
        <v>627</v>
      </c>
      <c r="E308" s="32">
        <v>2.7033880207702956</v>
      </c>
      <c r="F308" s="32">
        <v>1.293097443259017</v>
      </c>
      <c r="G308" s="32">
        <v>1.111029352913127</v>
      </c>
      <c r="H308" s="32">
        <v>1.071050415344277</v>
      </c>
      <c r="I308" s="32">
        <v>1.0380685917684949</v>
      </c>
      <c r="J308" s="32">
        <v>1.0102403395493198</v>
      </c>
      <c r="K308" s="32">
        <v>1.031546309450174</v>
      </c>
      <c r="L308" s="32">
        <v>1.0027326227945557</v>
      </c>
      <c r="M308" s="32">
        <v>1.0014856538826005</v>
      </c>
      <c r="N308" s="32">
        <v>1</v>
      </c>
    </row>
    <row r="309" spans="2:14">
      <c r="B309" s="376" t="s">
        <v>40</v>
      </c>
      <c r="D309" s="60" t="s">
        <v>628</v>
      </c>
      <c r="E309" s="32">
        <v>3.5221017718134782</v>
      </c>
      <c r="F309" s="32">
        <v>1.3905190141524846</v>
      </c>
      <c r="G309" s="32">
        <v>1.2665147095123443</v>
      </c>
      <c r="H309" s="32">
        <v>1.1462334501166926</v>
      </c>
      <c r="I309" s="32">
        <v>1.0822890098003421</v>
      </c>
      <c r="J309" s="32">
        <v>1.0208327481323465</v>
      </c>
      <c r="K309" s="32">
        <v>1.0318529096491935</v>
      </c>
      <c r="L309" s="32">
        <v>1.0028080244224677</v>
      </c>
      <c r="M309" s="32">
        <v>1.0014856538826005</v>
      </c>
      <c r="N309" s="32">
        <v>1</v>
      </c>
    </row>
    <row r="310" spans="2:14">
      <c r="B310" s="376" t="s">
        <v>41</v>
      </c>
      <c r="D310" s="60" t="s">
        <v>629</v>
      </c>
      <c r="E310" s="32">
        <v>2.0143949582559779</v>
      </c>
      <c r="F310" s="32">
        <v>1.2052768280176187</v>
      </c>
      <c r="G310" s="32">
        <v>1.1975205318007223</v>
      </c>
      <c r="H310" s="32">
        <v>1.067821547274584</v>
      </c>
      <c r="I310" s="32">
        <v>1.0176451004685676</v>
      </c>
      <c r="J310" s="32">
        <v>1.0041879440139114</v>
      </c>
      <c r="K310" s="32">
        <v>1.0318529096491935</v>
      </c>
      <c r="L310" s="32">
        <v>1.002644654228658</v>
      </c>
      <c r="M310" s="32">
        <v>1.0014856538826005</v>
      </c>
      <c r="N310" s="32">
        <v>1</v>
      </c>
    </row>
    <row r="311" spans="2:14">
      <c r="B311" s="376" t="s">
        <v>47</v>
      </c>
      <c r="D311" s="60" t="s">
        <v>630</v>
      </c>
      <c r="E311" s="32">
        <v>2.0143949582559779</v>
      </c>
      <c r="F311" s="32">
        <v>1.2052768280176187</v>
      </c>
      <c r="G311" s="32">
        <v>1.1975205318007223</v>
      </c>
      <c r="H311" s="32">
        <v>1.067821547274584</v>
      </c>
      <c r="I311" s="32">
        <v>1.0176451004685676</v>
      </c>
      <c r="J311" s="32">
        <v>1.0041879440139114</v>
      </c>
      <c r="K311" s="32">
        <v>1.0318529096491935</v>
      </c>
      <c r="L311" s="32">
        <v>1.002644654228658</v>
      </c>
      <c r="M311" s="32">
        <v>1.0014856538826005</v>
      </c>
      <c r="N311" s="32">
        <v>1</v>
      </c>
    </row>
    <row r="312" spans="2:14">
      <c r="B312" s="376" t="s">
        <v>42</v>
      </c>
      <c r="D312" s="60" t="s">
        <v>631</v>
      </c>
      <c r="E312" s="32">
        <v>2.0143949582559779</v>
      </c>
      <c r="F312" s="32">
        <v>1.2052768280176187</v>
      </c>
      <c r="G312" s="32">
        <v>1.1975205318007223</v>
      </c>
      <c r="H312" s="32">
        <v>1.067821547274584</v>
      </c>
      <c r="I312" s="32">
        <v>1.0176451004685676</v>
      </c>
      <c r="J312" s="32">
        <v>1.0041879440139114</v>
      </c>
      <c r="K312" s="32">
        <v>1.0318529096491935</v>
      </c>
      <c r="L312" s="32">
        <v>1.002644654228658</v>
      </c>
      <c r="M312" s="32">
        <v>1.0014856538826005</v>
      </c>
      <c r="N312" s="32">
        <v>1</v>
      </c>
    </row>
    <row r="313" spans="2:14">
      <c r="B313" s="376" t="s">
        <v>8</v>
      </c>
      <c r="D313" s="60" t="s">
        <v>632</v>
      </c>
      <c r="E313" s="32">
        <v>2.6654094412002287</v>
      </c>
      <c r="F313" s="32">
        <v>1.2870791166165969</v>
      </c>
      <c r="G313" s="32">
        <v>1.139168659055253</v>
      </c>
      <c r="H313" s="32">
        <v>1.072994521354089</v>
      </c>
      <c r="I313" s="32">
        <v>1.0409972881575116</v>
      </c>
      <c r="J313" s="32">
        <v>1.0116630842613361</v>
      </c>
      <c r="K313" s="32">
        <v>1.0345256807383432</v>
      </c>
      <c r="L313" s="32">
        <v>1.0029557038123564</v>
      </c>
      <c r="M313" s="32">
        <v>1.0015911353082652</v>
      </c>
      <c r="N313" s="32">
        <v>1</v>
      </c>
    </row>
    <row r="314" spans="2:14">
      <c r="B314" s="376" t="s">
        <v>13</v>
      </c>
      <c r="D314" s="60" t="s">
        <v>633</v>
      </c>
      <c r="E314" s="32">
        <v>2.5761561393210317</v>
      </c>
      <c r="F314" s="32">
        <v>1.2675771118118579</v>
      </c>
      <c r="G314" s="32">
        <v>1.1284997365010634</v>
      </c>
      <c r="H314" s="32">
        <v>1.0670235718461918</v>
      </c>
      <c r="I314" s="32">
        <v>1.0375178921649366</v>
      </c>
      <c r="J314" s="32">
        <v>1.0106626964816414</v>
      </c>
      <c r="K314" s="32">
        <v>1.0314710812731729</v>
      </c>
      <c r="L314" s="32">
        <v>1.0026934987139924</v>
      </c>
      <c r="M314" s="32">
        <v>1.0014497785723895</v>
      </c>
      <c r="N314" s="32">
        <v>1</v>
      </c>
    </row>
    <row r="315" spans="2:14">
      <c r="E315" s="33"/>
      <c r="F315" s="33"/>
      <c r="G315" s="33"/>
      <c r="H315" s="33"/>
      <c r="I315" s="33"/>
      <c r="J315" s="33"/>
      <c r="K315" s="33"/>
      <c r="L315" s="33"/>
      <c r="M315" s="33"/>
      <c r="N315" s="33"/>
    </row>
    <row r="316" spans="2:14" ht="15.75">
      <c r="C316" s="18" t="s">
        <v>89</v>
      </c>
      <c r="E316" s="33"/>
      <c r="F316" s="33"/>
      <c r="G316" s="33"/>
      <c r="H316" s="33"/>
      <c r="I316" s="33"/>
      <c r="J316" s="33"/>
      <c r="K316" s="33"/>
      <c r="L316" s="33"/>
      <c r="M316" s="33"/>
      <c r="N316" s="33"/>
    </row>
    <row r="317" spans="2:14">
      <c r="B317" s="7" t="s">
        <v>37</v>
      </c>
      <c r="C317" s="3"/>
      <c r="D317" s="13" t="s">
        <v>37</v>
      </c>
      <c r="E317" s="63">
        <v>1</v>
      </c>
    </row>
    <row r="318" spans="2:14" ht="13.5" thickBot="1">
      <c r="B318" s="7" t="s">
        <v>38</v>
      </c>
      <c r="C318" s="3"/>
      <c r="D318" s="13" t="s">
        <v>38</v>
      </c>
      <c r="E318" s="63">
        <v>1</v>
      </c>
      <c r="F318" s="40" t="s">
        <v>17</v>
      </c>
    </row>
    <row r="319" spans="2:14" ht="13.5" thickBot="1">
      <c r="B319" s="52" t="s">
        <v>39</v>
      </c>
      <c r="D319" s="34" t="s">
        <v>443</v>
      </c>
      <c r="E319" s="32">
        <v>2.6112647143500012</v>
      </c>
      <c r="F319" s="32">
        <v>1.2684624275954695</v>
      </c>
      <c r="G319" s="32">
        <v>1.1265381556676644</v>
      </c>
      <c r="H319" s="32">
        <v>1.0658606410753482</v>
      </c>
      <c r="I319" s="32">
        <v>1.0349759617302954</v>
      </c>
      <c r="J319" s="32">
        <v>1.0102700678570646</v>
      </c>
      <c r="K319" s="32">
        <v>1.031546309450174</v>
      </c>
      <c r="L319" s="32">
        <v>1.0027263393255628</v>
      </c>
      <c r="M319" s="32">
        <v>1.0014856538826005</v>
      </c>
      <c r="N319" s="32">
        <v>1</v>
      </c>
    </row>
    <row r="320" spans="2:14">
      <c r="B320" s="7" t="s">
        <v>39</v>
      </c>
      <c r="D320" s="13" t="s">
        <v>634</v>
      </c>
      <c r="E320" s="138">
        <v>2.518981613459351</v>
      </c>
      <c r="F320" s="138">
        <v>1.2564421376931214</v>
      </c>
      <c r="G320" s="138">
        <v>1.1235158782542691</v>
      </c>
      <c r="H320" s="138">
        <v>1.0648138676491632</v>
      </c>
      <c r="I320" s="138">
        <v>1.0365831003278339</v>
      </c>
      <c r="J320" s="138">
        <v>1.0102822038077623</v>
      </c>
      <c r="K320" s="138">
        <v>1.0315874256060051</v>
      </c>
      <c r="L320" s="138">
        <v>1.0027188524242463</v>
      </c>
      <c r="M320" s="138">
        <v>1.0014856538826005</v>
      </c>
      <c r="N320" s="138">
        <v>1</v>
      </c>
    </row>
    <row r="321" spans="2:35" hidden="1" outlineLevel="1">
      <c r="B321" s="171" t="s">
        <v>299</v>
      </c>
    </row>
    <row r="322" spans="2:35" hidden="1" outlineLevel="1">
      <c r="B322" s="7"/>
      <c r="D322" s="13" t="s">
        <v>322</v>
      </c>
      <c r="E322" s="146">
        <v>1</v>
      </c>
      <c r="F322" s="146">
        <v>2</v>
      </c>
      <c r="G322" s="146">
        <v>3</v>
      </c>
      <c r="H322" s="146">
        <v>4</v>
      </c>
      <c r="I322" s="146">
        <v>5</v>
      </c>
      <c r="J322" s="146">
        <v>6</v>
      </c>
      <c r="K322" s="146">
        <v>7</v>
      </c>
      <c r="L322" s="146">
        <v>8</v>
      </c>
      <c r="M322" s="146">
        <v>9</v>
      </c>
      <c r="N322" s="146">
        <v>10</v>
      </c>
    </row>
    <row r="323" spans="2:35" hidden="1" outlineLevel="1">
      <c r="B323" s="7" t="s">
        <v>46</v>
      </c>
      <c r="D323" s="13" t="s">
        <v>435</v>
      </c>
      <c r="E323" s="138">
        <v>1</v>
      </c>
      <c r="F323" s="138">
        <v>1.0014856538826005</v>
      </c>
      <c r="G323" s="138">
        <v>1.004208545580507</v>
      </c>
      <c r="H323" s="138">
        <v>1.0359289083069461</v>
      </c>
      <c r="I323" s="138">
        <v>1.0465805404725108</v>
      </c>
      <c r="J323" s="138">
        <v>1.0848677013857753</v>
      </c>
      <c r="K323" s="138">
        <v>1.1551821730002447</v>
      </c>
      <c r="L323" s="138">
        <v>1.2978655136420452</v>
      </c>
      <c r="M323" s="138">
        <v>1.630692920398592</v>
      </c>
      <c r="N323" s="138">
        <v>4.1076854836823866</v>
      </c>
    </row>
    <row r="324" spans="2:35" collapsed="1">
      <c r="B324" s="7"/>
    </row>
    <row r="325" spans="2:35" ht="15.75">
      <c r="C325" s="18" t="s">
        <v>436</v>
      </c>
      <c r="F325" s="69"/>
    </row>
    <row r="326" spans="2:35">
      <c r="B326" s="7" t="s">
        <v>170</v>
      </c>
      <c r="D326" s="12"/>
      <c r="E326" s="13" t="s">
        <v>15</v>
      </c>
      <c r="F326" s="13"/>
      <c r="G326" s="13"/>
      <c r="H326" s="13"/>
      <c r="I326" s="13"/>
      <c r="J326" s="13"/>
      <c r="K326" s="13"/>
      <c r="L326" s="13"/>
      <c r="M326" s="13"/>
      <c r="N326" s="13"/>
      <c r="X326" s="3"/>
      <c r="Y326" s="5" t="s">
        <v>15</v>
      </c>
      <c r="Z326" s="5"/>
      <c r="AA326" s="5"/>
      <c r="AB326" s="5"/>
      <c r="AC326" s="5"/>
      <c r="AD326" s="5"/>
      <c r="AE326" s="5"/>
      <c r="AF326" s="5"/>
      <c r="AG326" s="5"/>
      <c r="AH326" s="5"/>
    </row>
    <row r="327" spans="2:35">
      <c r="D327" s="13" t="s">
        <v>16</v>
      </c>
      <c r="E327" s="13">
        <v>0</v>
      </c>
      <c r="F327" s="13">
        <v>1</v>
      </c>
      <c r="G327" s="13">
        <v>2</v>
      </c>
      <c r="H327" s="13">
        <v>3</v>
      </c>
      <c r="I327" s="13">
        <v>4</v>
      </c>
      <c r="J327" s="13">
        <v>5</v>
      </c>
      <c r="K327" s="13">
        <v>6</v>
      </c>
      <c r="L327" s="13">
        <v>7</v>
      </c>
      <c r="M327" s="13">
        <v>8</v>
      </c>
      <c r="N327" s="13">
        <v>9</v>
      </c>
      <c r="X327" s="5" t="s">
        <v>16</v>
      </c>
      <c r="Y327" s="5">
        <v>0</v>
      </c>
      <c r="Z327" s="5">
        <v>1</v>
      </c>
      <c r="AA327" s="5">
        <v>2</v>
      </c>
      <c r="AB327" s="5">
        <v>3</v>
      </c>
      <c r="AC327" s="5">
        <v>4</v>
      </c>
      <c r="AD327" s="5">
        <v>5</v>
      </c>
      <c r="AE327" s="5">
        <v>6</v>
      </c>
      <c r="AF327" s="5">
        <v>7</v>
      </c>
      <c r="AG327" s="5">
        <v>8</v>
      </c>
      <c r="AH327" s="5">
        <v>9</v>
      </c>
    </row>
    <row r="328" spans="2:35">
      <c r="D328" s="13">
        <v>2009</v>
      </c>
      <c r="E328" s="64">
        <v>1</v>
      </c>
      <c r="F328" s="64">
        <v>1</v>
      </c>
      <c r="G328" s="64">
        <v>1</v>
      </c>
      <c r="H328" s="64">
        <v>1</v>
      </c>
      <c r="I328" s="64">
        <v>1</v>
      </c>
      <c r="J328" s="64">
        <v>1</v>
      </c>
      <c r="K328" s="64">
        <v>1</v>
      </c>
      <c r="L328" s="64">
        <v>1</v>
      </c>
      <c r="M328" s="64">
        <v>1</v>
      </c>
      <c r="N328" s="65">
        <v>1</v>
      </c>
      <c r="X328" s="5">
        <v>2009</v>
      </c>
      <c r="Y328" s="116" t="e">
        <v>#N/A</v>
      </c>
      <c r="Z328" s="116" t="e">
        <v>#N/A</v>
      </c>
      <c r="AA328" s="116" t="e">
        <v>#N/A</v>
      </c>
      <c r="AB328" s="116" t="e">
        <v>#N/A</v>
      </c>
      <c r="AC328" s="116" t="e">
        <v>#N/A</v>
      </c>
      <c r="AD328" s="116" t="e">
        <v>#N/A</v>
      </c>
      <c r="AE328" s="116" t="e">
        <v>#N/A</v>
      </c>
      <c r="AF328" s="116" t="e">
        <v>#N/A</v>
      </c>
      <c r="AG328" s="116" t="e">
        <v>#N/A</v>
      </c>
      <c r="AH328" s="115">
        <v>1</v>
      </c>
    </row>
    <row r="329" spans="2:35">
      <c r="D329" s="13">
        <v>2010</v>
      </c>
      <c r="E329" s="64">
        <v>1</v>
      </c>
      <c r="F329" s="64">
        <v>1</v>
      </c>
      <c r="G329" s="64">
        <v>1</v>
      </c>
      <c r="H329" s="64">
        <v>1</v>
      </c>
      <c r="I329" s="64">
        <v>1</v>
      </c>
      <c r="J329" s="64">
        <v>1</v>
      </c>
      <c r="K329" s="64">
        <v>1</v>
      </c>
      <c r="L329" s="64">
        <v>1</v>
      </c>
      <c r="M329" s="65">
        <v>1.0014856538826005</v>
      </c>
      <c r="N329" s="66">
        <v>1.0014856538826005</v>
      </c>
      <c r="X329" s="5">
        <v>2010</v>
      </c>
      <c r="Y329" s="116" t="e">
        <v>#N/A</v>
      </c>
      <c r="Z329" s="116" t="e">
        <v>#N/A</v>
      </c>
      <c r="AA329" s="116" t="e">
        <v>#N/A</v>
      </c>
      <c r="AB329" s="116" t="e">
        <v>#N/A</v>
      </c>
      <c r="AC329" s="116" t="e">
        <v>#N/A</v>
      </c>
      <c r="AD329" s="116" t="e">
        <v>#N/A</v>
      </c>
      <c r="AE329" s="116" t="e">
        <v>#N/A</v>
      </c>
      <c r="AF329" s="116" t="e">
        <v>#N/A</v>
      </c>
      <c r="AG329" s="120">
        <v>1.0014856538826005</v>
      </c>
      <c r="AH329" s="121">
        <v>1.0014856538826005</v>
      </c>
    </row>
    <row r="330" spans="2:35">
      <c r="D330" s="13">
        <v>2011</v>
      </c>
      <c r="E330" s="64">
        <v>1</v>
      </c>
      <c r="F330" s="64">
        <v>1</v>
      </c>
      <c r="G330" s="64">
        <v>1</v>
      </c>
      <c r="H330" s="64">
        <v>1</v>
      </c>
      <c r="I330" s="64">
        <v>1</v>
      </c>
      <c r="J330" s="64">
        <v>1</v>
      </c>
      <c r="K330" s="64">
        <v>1</v>
      </c>
      <c r="L330" s="65">
        <v>1.0027188524242463</v>
      </c>
      <c r="M330" s="66">
        <v>1.004208545580507</v>
      </c>
      <c r="N330" s="66">
        <v>1.004208545580507</v>
      </c>
      <c r="X330" s="5">
        <v>2011</v>
      </c>
      <c r="Y330" s="116" t="e">
        <v>#N/A</v>
      </c>
      <c r="Z330" s="116" t="e">
        <v>#N/A</v>
      </c>
      <c r="AA330" s="116" t="e">
        <v>#N/A</v>
      </c>
      <c r="AB330" s="116" t="e">
        <v>#N/A</v>
      </c>
      <c r="AC330" s="116" t="e">
        <v>#N/A</v>
      </c>
      <c r="AD330" s="116" t="e">
        <v>#N/A</v>
      </c>
      <c r="AE330" s="116" t="e">
        <v>#N/A</v>
      </c>
      <c r="AF330" s="115">
        <v>1.0027188524242463</v>
      </c>
      <c r="AG330" s="121">
        <v>1.004208545580507</v>
      </c>
      <c r="AH330" s="121">
        <v>1.004208545580507</v>
      </c>
      <c r="AI330" s="122"/>
    </row>
    <row r="331" spans="2:35">
      <c r="D331" s="13">
        <v>2012</v>
      </c>
      <c r="E331" s="64">
        <v>1</v>
      </c>
      <c r="F331" s="64">
        <v>1</v>
      </c>
      <c r="G331" s="64">
        <v>1</v>
      </c>
      <c r="H331" s="64">
        <v>1</v>
      </c>
      <c r="I331" s="64">
        <v>1</v>
      </c>
      <c r="J331" s="64">
        <v>1</v>
      </c>
      <c r="K331" s="65">
        <v>1.0315874256060051</v>
      </c>
      <c r="L331" s="66">
        <v>1.034392159578936</v>
      </c>
      <c r="M331" s="66">
        <v>1.0359289083069461</v>
      </c>
      <c r="N331" s="66">
        <v>1.0359289083069461</v>
      </c>
      <c r="X331" s="5">
        <v>2012</v>
      </c>
      <c r="Y331" s="116" t="e">
        <v>#N/A</v>
      </c>
      <c r="Z331" s="116" t="e">
        <v>#N/A</v>
      </c>
      <c r="AA331" s="116" t="e">
        <v>#N/A</v>
      </c>
      <c r="AB331" s="116" t="e">
        <v>#N/A</v>
      </c>
      <c r="AC331" s="116" t="e">
        <v>#N/A</v>
      </c>
      <c r="AD331" s="116" t="e">
        <v>#N/A</v>
      </c>
      <c r="AE331" s="115">
        <v>1.0315874256060051</v>
      </c>
      <c r="AF331" s="121">
        <v>1.034392159578936</v>
      </c>
      <c r="AG331" s="121">
        <v>1.0359289083069461</v>
      </c>
      <c r="AH331" s="121">
        <v>1.0359289083069461</v>
      </c>
    </row>
    <row r="332" spans="2:35">
      <c r="D332" s="13">
        <v>2013</v>
      </c>
      <c r="E332" s="64">
        <v>1</v>
      </c>
      <c r="F332" s="64">
        <v>1</v>
      </c>
      <c r="G332" s="64">
        <v>1</v>
      </c>
      <c r="H332" s="64">
        <v>1</v>
      </c>
      <c r="I332" s="64">
        <v>1</v>
      </c>
      <c r="J332" s="65">
        <v>1.0102822038077623</v>
      </c>
      <c r="K332" s="66">
        <v>1.0421944177616109</v>
      </c>
      <c r="L332" s="66">
        <v>1.0450279905808781</v>
      </c>
      <c r="M332" s="66">
        <v>1.0465805404725108</v>
      </c>
      <c r="N332" s="66">
        <v>1.0465805404725108</v>
      </c>
      <c r="X332" s="5">
        <v>2013</v>
      </c>
      <c r="Y332" s="116" t="e">
        <v>#N/A</v>
      </c>
      <c r="Z332" s="116" t="e">
        <v>#N/A</v>
      </c>
      <c r="AA332" s="116" t="e">
        <v>#N/A</v>
      </c>
      <c r="AB332" s="116" t="e">
        <v>#N/A</v>
      </c>
      <c r="AC332" s="116" t="e">
        <v>#N/A</v>
      </c>
      <c r="AD332" s="115">
        <v>1.0102822038077623</v>
      </c>
      <c r="AE332" s="121">
        <v>1.0421944177616109</v>
      </c>
      <c r="AF332" s="121">
        <v>1.0450279905808781</v>
      </c>
      <c r="AG332" s="121">
        <v>1.0465805404725108</v>
      </c>
      <c r="AH332" s="121">
        <v>1.0465805404725108</v>
      </c>
    </row>
    <row r="333" spans="2:35">
      <c r="D333" s="13">
        <v>2014</v>
      </c>
      <c r="E333" s="64">
        <v>1</v>
      </c>
      <c r="F333" s="64">
        <v>1</v>
      </c>
      <c r="G333" s="64">
        <v>1</v>
      </c>
      <c r="H333" s="64">
        <v>1</v>
      </c>
      <c r="I333" s="65">
        <v>1.0365831003278339</v>
      </c>
      <c r="J333" s="66">
        <v>1.0472414590290868</v>
      </c>
      <c r="K333" s="66">
        <v>1.0803211207076924</v>
      </c>
      <c r="L333" s="66">
        <v>1.0832583544056931</v>
      </c>
      <c r="M333" s="66">
        <v>1.0848677013857753</v>
      </c>
      <c r="N333" s="66">
        <v>1.0848677013857753</v>
      </c>
      <c r="X333" s="5">
        <v>2014</v>
      </c>
      <c r="Y333" s="116" t="e">
        <v>#N/A</v>
      </c>
      <c r="Z333" s="116" t="e">
        <v>#N/A</v>
      </c>
      <c r="AA333" s="116" t="e">
        <v>#N/A</v>
      </c>
      <c r="AB333" s="116" t="e">
        <v>#N/A</v>
      </c>
      <c r="AC333" s="115">
        <v>1.0365831003278339</v>
      </c>
      <c r="AD333" s="121">
        <v>1.0472414590290868</v>
      </c>
      <c r="AE333" s="121">
        <v>1.0803211207076924</v>
      </c>
      <c r="AF333" s="121">
        <v>1.0832583544056931</v>
      </c>
      <c r="AG333" s="121">
        <v>1.0848677013857753</v>
      </c>
      <c r="AH333" s="121">
        <v>1.0848677013857753</v>
      </c>
    </row>
    <row r="334" spans="2:35">
      <c r="D334" s="13">
        <v>2015</v>
      </c>
      <c r="E334" s="64">
        <v>1</v>
      </c>
      <c r="F334" s="64">
        <v>1</v>
      </c>
      <c r="G334" s="64">
        <v>1</v>
      </c>
      <c r="H334" s="65">
        <v>1.0648138676491632</v>
      </c>
      <c r="I334" s="66">
        <v>1.1037680601998414</v>
      </c>
      <c r="J334" s="66">
        <v>1.1151172283513147</v>
      </c>
      <c r="K334" s="66">
        <v>1.1503409108438365</v>
      </c>
      <c r="L334" s="66">
        <v>1.153468518017994</v>
      </c>
      <c r="M334" s="66">
        <v>1.1551821730002447</v>
      </c>
      <c r="N334" s="66">
        <v>1.1551821730002447</v>
      </c>
      <c r="X334" s="5">
        <v>2015</v>
      </c>
      <c r="Y334" s="116" t="e">
        <v>#N/A</v>
      </c>
      <c r="Z334" s="116" t="e">
        <v>#N/A</v>
      </c>
      <c r="AA334" s="116" t="e">
        <v>#N/A</v>
      </c>
      <c r="AB334" s="120">
        <v>1.0648138676491632</v>
      </c>
      <c r="AC334" s="121">
        <v>1.1037680601998414</v>
      </c>
      <c r="AD334" s="121">
        <v>1.1151172283513147</v>
      </c>
      <c r="AE334" s="121">
        <v>1.1503409108438365</v>
      </c>
      <c r="AF334" s="121">
        <v>1.153468518017994</v>
      </c>
      <c r="AG334" s="121">
        <v>1.1551821730002447</v>
      </c>
      <c r="AH334" s="121">
        <v>1.1551821730002447</v>
      </c>
    </row>
    <row r="335" spans="2:35">
      <c r="D335" s="13">
        <v>2016</v>
      </c>
      <c r="E335" s="64">
        <v>1</v>
      </c>
      <c r="F335" s="64">
        <v>1</v>
      </c>
      <c r="G335" s="65">
        <v>1.1235158782542691</v>
      </c>
      <c r="H335" s="66">
        <v>1.1963352876891746</v>
      </c>
      <c r="I335" s="66">
        <v>1.2401009415444357</v>
      </c>
      <c r="J335" s="66">
        <v>1.2528519121675936</v>
      </c>
      <c r="K335" s="66">
        <v>1.2924262787385288</v>
      </c>
      <c r="L335" s="66">
        <v>1.2959401950596368</v>
      </c>
      <c r="M335" s="66">
        <v>1.2978655136420452</v>
      </c>
      <c r="N335" s="66">
        <v>1.2978655136420452</v>
      </c>
      <c r="X335" s="5">
        <v>2016</v>
      </c>
      <c r="Y335" s="116" t="e">
        <v>#N/A</v>
      </c>
      <c r="Z335" s="116" t="e">
        <v>#N/A</v>
      </c>
      <c r="AA335" s="115">
        <v>1.1235158782542691</v>
      </c>
      <c r="AB335" s="121">
        <v>1.1963352876891746</v>
      </c>
      <c r="AC335" s="121">
        <v>1.2401009415444357</v>
      </c>
      <c r="AD335" s="121">
        <v>1.2528519121675936</v>
      </c>
      <c r="AE335" s="121">
        <v>1.2924262787385288</v>
      </c>
      <c r="AF335" s="121">
        <v>1.2959401950596368</v>
      </c>
      <c r="AG335" s="121">
        <v>1.2978655136420452</v>
      </c>
      <c r="AH335" s="121">
        <v>1.2978655136420452</v>
      </c>
    </row>
    <row r="336" spans="2:35">
      <c r="D336" s="13">
        <v>2017</v>
      </c>
      <c r="E336" s="64">
        <v>1</v>
      </c>
      <c r="F336" s="65">
        <v>1.2564421376931214</v>
      </c>
      <c r="G336" s="66">
        <v>1.4116326918059587</v>
      </c>
      <c r="H336" s="66">
        <v>1.5031260662619021</v>
      </c>
      <c r="I336" s="66">
        <v>1.5581150779493436</v>
      </c>
      <c r="J336" s="66">
        <v>1.5741359347367663</v>
      </c>
      <c r="K336" s="66">
        <v>1.6238588364690032</v>
      </c>
      <c r="L336" s="66">
        <v>1.6282738690031706</v>
      </c>
      <c r="M336" s="66">
        <v>1.630692920398592</v>
      </c>
      <c r="N336" s="66">
        <v>1.630692920398592</v>
      </c>
      <c r="X336" s="5">
        <v>2017</v>
      </c>
      <c r="Y336" s="116" t="e">
        <v>#N/A</v>
      </c>
      <c r="Z336" s="120">
        <v>1.2564421376931214</v>
      </c>
      <c r="AA336" s="121">
        <v>1.4116326918059587</v>
      </c>
      <c r="AB336" s="121">
        <v>1.5031260662619021</v>
      </c>
      <c r="AC336" s="121">
        <v>1.5581150779493436</v>
      </c>
      <c r="AD336" s="121">
        <v>1.5741359347367663</v>
      </c>
      <c r="AE336" s="121">
        <v>1.6238588364690032</v>
      </c>
      <c r="AF336" s="121">
        <v>1.6282738690031706</v>
      </c>
      <c r="AG336" s="121">
        <v>1.630692920398592</v>
      </c>
      <c r="AH336" s="121">
        <v>1.630692920398592</v>
      </c>
    </row>
    <row r="337" spans="2:34">
      <c r="D337" s="13">
        <v>2018</v>
      </c>
      <c r="E337" s="65">
        <v>2.518981613459351</v>
      </c>
      <c r="F337" s="66">
        <v>3.1649546432245352</v>
      </c>
      <c r="G337" s="66">
        <v>3.5558767956173409</v>
      </c>
      <c r="H337" s="66">
        <v>3.7863469236252136</v>
      </c>
      <c r="I337" s="66">
        <v>3.9248632330081801</v>
      </c>
      <c r="J337" s="66">
        <v>3.965219476687563</v>
      </c>
      <c r="K337" s="66">
        <v>4.090470551918914</v>
      </c>
      <c r="L337" s="66">
        <v>4.1015919376953072</v>
      </c>
      <c r="M337" s="66">
        <v>4.1076854836823866</v>
      </c>
      <c r="N337" s="66">
        <v>4.1076854836823866</v>
      </c>
      <c r="X337" s="5">
        <v>2018</v>
      </c>
      <c r="Y337" s="115">
        <v>2.518981613459351</v>
      </c>
      <c r="Z337" s="121">
        <v>3.1649546432245352</v>
      </c>
      <c r="AA337" s="121">
        <v>3.5558767956173409</v>
      </c>
      <c r="AB337" s="121">
        <v>3.7863469236252136</v>
      </c>
      <c r="AC337" s="121">
        <v>3.9248632330081801</v>
      </c>
      <c r="AD337" s="121">
        <v>3.965219476687563</v>
      </c>
      <c r="AE337" s="121">
        <v>4.090470551918914</v>
      </c>
      <c r="AF337" s="121">
        <v>4.1015919376953072</v>
      </c>
      <c r="AG337" s="121">
        <v>4.1076854836823866</v>
      </c>
      <c r="AH337" s="121">
        <v>4.1076854836823866</v>
      </c>
    </row>
    <row r="339" spans="2:34" ht="15.75">
      <c r="C339" s="18" t="s">
        <v>437</v>
      </c>
    </row>
    <row r="340" spans="2:34" hidden="1" outlineLevel="1">
      <c r="B340" s="7" t="s">
        <v>192</v>
      </c>
      <c r="D340" s="12"/>
      <c r="E340" s="13" t="s">
        <v>15</v>
      </c>
      <c r="F340" s="13"/>
      <c r="G340" s="13"/>
      <c r="H340" s="13"/>
      <c r="I340" s="13"/>
      <c r="J340" s="13"/>
      <c r="K340" s="13"/>
      <c r="L340" s="13"/>
      <c r="M340" s="13"/>
      <c r="N340" s="13"/>
    </row>
    <row r="341" spans="2:34" hidden="1" outlineLevel="1">
      <c r="D341" s="13" t="s">
        <v>16</v>
      </c>
      <c r="E341" s="13">
        <v>0</v>
      </c>
      <c r="F341" s="13">
        <v>1</v>
      </c>
      <c r="G341" s="13">
        <v>2</v>
      </c>
      <c r="H341" s="13">
        <v>3</v>
      </c>
      <c r="I341" s="13">
        <v>4</v>
      </c>
      <c r="J341" s="13">
        <v>5</v>
      </c>
      <c r="K341" s="13">
        <v>6</v>
      </c>
      <c r="L341" s="13">
        <v>7</v>
      </c>
      <c r="M341" s="13">
        <v>8</v>
      </c>
      <c r="N341" s="13">
        <v>9</v>
      </c>
    </row>
    <row r="342" spans="2:34" hidden="1" outlineLevel="1">
      <c r="D342" s="13">
        <v>2009</v>
      </c>
      <c r="E342" s="14" t="s">
        <v>626</v>
      </c>
      <c r="F342" s="14" t="s">
        <v>626</v>
      </c>
      <c r="G342" s="14" t="s">
        <v>626</v>
      </c>
      <c r="H342" s="14" t="s">
        <v>626</v>
      </c>
      <c r="I342" s="14" t="s">
        <v>626</v>
      </c>
      <c r="J342" s="14" t="s">
        <v>626</v>
      </c>
      <c r="K342" s="14" t="s">
        <v>626</v>
      </c>
      <c r="L342" s="14" t="s">
        <v>626</v>
      </c>
      <c r="M342" s="14" t="s">
        <v>626</v>
      </c>
      <c r="N342" s="15" t="s">
        <v>626</v>
      </c>
    </row>
    <row r="343" spans="2:34" hidden="1" outlineLevel="1">
      <c r="D343" s="13">
        <v>2010</v>
      </c>
      <c r="E343" s="14" t="s">
        <v>626</v>
      </c>
      <c r="F343" s="14" t="s">
        <v>626</v>
      </c>
      <c r="G343" s="14" t="s">
        <v>626</v>
      </c>
      <c r="H343" s="14" t="s">
        <v>626</v>
      </c>
      <c r="I343" s="14" t="s">
        <v>626</v>
      </c>
      <c r="J343" s="14" t="s">
        <v>626</v>
      </c>
      <c r="K343" s="14" t="s">
        <v>626</v>
      </c>
      <c r="L343" s="14" t="s">
        <v>626</v>
      </c>
      <c r="M343" s="15" t="s">
        <v>626</v>
      </c>
      <c r="N343" s="9" t="s">
        <v>626</v>
      </c>
    </row>
    <row r="344" spans="2:34" hidden="1" outlineLevel="1">
      <c r="D344" s="13">
        <v>2011</v>
      </c>
      <c r="E344" s="14" t="s">
        <v>626</v>
      </c>
      <c r="F344" s="14" t="s">
        <v>626</v>
      </c>
      <c r="G344" s="14" t="s">
        <v>626</v>
      </c>
      <c r="H344" s="14" t="s">
        <v>626</v>
      </c>
      <c r="I344" s="14" t="s">
        <v>626</v>
      </c>
      <c r="J344" s="14" t="s">
        <v>626</v>
      </c>
      <c r="K344" s="14" t="s">
        <v>626</v>
      </c>
      <c r="L344" s="15" t="s">
        <v>626</v>
      </c>
      <c r="M344" s="9" t="s">
        <v>626</v>
      </c>
      <c r="N344" s="9" t="s">
        <v>626</v>
      </c>
    </row>
    <row r="345" spans="2:34" hidden="1" outlineLevel="1">
      <c r="D345" s="13">
        <v>2012</v>
      </c>
      <c r="E345" s="14" t="s">
        <v>626</v>
      </c>
      <c r="F345" s="14" t="s">
        <v>626</v>
      </c>
      <c r="G345" s="14" t="s">
        <v>626</v>
      </c>
      <c r="H345" s="14" t="s">
        <v>626</v>
      </c>
      <c r="I345" s="14" t="s">
        <v>626</v>
      </c>
      <c r="J345" s="14" t="s">
        <v>626</v>
      </c>
      <c r="K345" s="15" t="s">
        <v>626</v>
      </c>
      <c r="L345" s="9" t="s">
        <v>626</v>
      </c>
      <c r="M345" s="9" t="s">
        <v>626</v>
      </c>
      <c r="N345" s="9" t="s">
        <v>626</v>
      </c>
    </row>
    <row r="346" spans="2:34" hidden="1" outlineLevel="1">
      <c r="D346" s="13">
        <v>2013</v>
      </c>
      <c r="E346" s="14" t="s">
        <v>626</v>
      </c>
      <c r="F346" s="14" t="s">
        <v>626</v>
      </c>
      <c r="G346" s="14" t="s">
        <v>626</v>
      </c>
      <c r="H346" s="14" t="s">
        <v>626</v>
      </c>
      <c r="I346" s="14" t="s">
        <v>626</v>
      </c>
      <c r="J346" s="15" t="s">
        <v>626</v>
      </c>
      <c r="K346" s="9" t="s">
        <v>626</v>
      </c>
      <c r="L346" s="9" t="s">
        <v>626</v>
      </c>
      <c r="M346" s="9" t="s">
        <v>626</v>
      </c>
      <c r="N346" s="9" t="s">
        <v>626</v>
      </c>
    </row>
    <row r="347" spans="2:34" hidden="1" outlineLevel="1">
      <c r="D347" s="13">
        <v>2014</v>
      </c>
      <c r="E347" s="14" t="s">
        <v>626</v>
      </c>
      <c r="F347" s="14" t="s">
        <v>626</v>
      </c>
      <c r="G347" s="14" t="s">
        <v>626</v>
      </c>
      <c r="H347" s="14" t="s">
        <v>626</v>
      </c>
      <c r="I347" s="15" t="s">
        <v>626</v>
      </c>
      <c r="J347" s="9" t="s">
        <v>626</v>
      </c>
      <c r="K347" s="9" t="s">
        <v>626</v>
      </c>
      <c r="L347" s="9" t="s">
        <v>626</v>
      </c>
      <c r="M347" s="9" t="s">
        <v>626</v>
      </c>
      <c r="N347" s="9" t="s">
        <v>626</v>
      </c>
    </row>
    <row r="348" spans="2:34" hidden="1" outlineLevel="1">
      <c r="D348" s="13">
        <v>2015</v>
      </c>
      <c r="E348" s="14" t="s">
        <v>626</v>
      </c>
      <c r="F348" s="14" t="s">
        <v>626</v>
      </c>
      <c r="G348" s="14" t="s">
        <v>626</v>
      </c>
      <c r="H348" s="15" t="s">
        <v>626</v>
      </c>
      <c r="I348" s="9" t="s">
        <v>626</v>
      </c>
      <c r="J348" s="9" t="s">
        <v>626</v>
      </c>
      <c r="K348" s="9" t="s">
        <v>626</v>
      </c>
      <c r="L348" s="9" t="s">
        <v>626</v>
      </c>
      <c r="M348" s="9" t="s">
        <v>626</v>
      </c>
      <c r="N348" s="9" t="s">
        <v>626</v>
      </c>
    </row>
    <row r="349" spans="2:34" hidden="1" outlineLevel="1">
      <c r="D349" s="13">
        <v>2016</v>
      </c>
      <c r="E349" s="14" t="s">
        <v>626</v>
      </c>
      <c r="F349" s="14" t="s">
        <v>626</v>
      </c>
      <c r="G349" s="15" t="s">
        <v>626</v>
      </c>
      <c r="H349" s="9" t="s">
        <v>626</v>
      </c>
      <c r="I349" s="9" t="s">
        <v>626</v>
      </c>
      <c r="J349" s="9" t="s">
        <v>626</v>
      </c>
      <c r="K349" s="9" t="s">
        <v>626</v>
      </c>
      <c r="L349" s="9" t="s">
        <v>626</v>
      </c>
      <c r="M349" s="9" t="s">
        <v>626</v>
      </c>
      <c r="N349" s="9" t="s">
        <v>626</v>
      </c>
    </row>
    <row r="350" spans="2:34" hidden="1" outlineLevel="1">
      <c r="D350" s="13">
        <v>2017</v>
      </c>
      <c r="E350" s="14" t="s">
        <v>626</v>
      </c>
      <c r="F350" s="15" t="s">
        <v>626</v>
      </c>
      <c r="G350" s="9" t="s">
        <v>626</v>
      </c>
      <c r="H350" s="9" t="s">
        <v>626</v>
      </c>
      <c r="I350" s="9" t="s">
        <v>626</v>
      </c>
      <c r="J350" s="9" t="s">
        <v>626</v>
      </c>
      <c r="K350" s="9" t="s">
        <v>626</v>
      </c>
      <c r="L350" s="9" t="s">
        <v>626</v>
      </c>
      <c r="M350" s="9" t="s">
        <v>626</v>
      </c>
      <c r="N350" s="9" t="s">
        <v>626</v>
      </c>
    </row>
    <row r="351" spans="2:34" hidden="1" outlineLevel="1">
      <c r="D351" s="13">
        <v>2018</v>
      </c>
      <c r="E351" s="15" t="s">
        <v>626</v>
      </c>
      <c r="F351" s="9" t="s">
        <v>626</v>
      </c>
      <c r="G351" s="9" t="s">
        <v>626</v>
      </c>
      <c r="H351" s="9" t="s">
        <v>626</v>
      </c>
      <c r="I351" s="9" t="s">
        <v>626</v>
      </c>
      <c r="J351" s="9" t="s">
        <v>626</v>
      </c>
      <c r="K351" s="9" t="s">
        <v>626</v>
      </c>
      <c r="L351" s="9" t="s">
        <v>626</v>
      </c>
      <c r="M351" s="9" t="s">
        <v>626</v>
      </c>
      <c r="N351" s="9" t="s">
        <v>626</v>
      </c>
    </row>
    <row r="352" spans="2:34" collapsed="1"/>
    <row r="353" spans="2:14" ht="15.75">
      <c r="C353" s="18" t="s">
        <v>438</v>
      </c>
    </row>
    <row r="354" spans="2:14" hidden="1" outlineLevel="1">
      <c r="B354" s="7" t="s">
        <v>185</v>
      </c>
      <c r="D354" s="12"/>
      <c r="E354" s="13" t="s">
        <v>15</v>
      </c>
      <c r="F354" s="13"/>
      <c r="G354" s="13"/>
      <c r="H354" s="13"/>
      <c r="I354" s="13"/>
      <c r="J354" s="13"/>
      <c r="K354" s="13"/>
      <c r="L354" s="13"/>
      <c r="M354" s="13"/>
      <c r="N354" s="13"/>
    </row>
    <row r="355" spans="2:14" hidden="1" outlineLevel="1">
      <c r="D355" s="13" t="s">
        <v>16</v>
      </c>
      <c r="E355" s="13">
        <v>0</v>
      </c>
      <c r="F355" s="13">
        <v>1</v>
      </c>
      <c r="G355" s="13">
        <v>2</v>
      </c>
      <c r="H355" s="13">
        <v>3</v>
      </c>
      <c r="I355" s="13">
        <v>4</v>
      </c>
      <c r="J355" s="13">
        <v>5</v>
      </c>
      <c r="K355" s="13">
        <v>6</v>
      </c>
      <c r="L355" s="13">
        <v>7</v>
      </c>
      <c r="M355" s="13">
        <v>8</v>
      </c>
      <c r="N355" s="13">
        <v>9</v>
      </c>
    </row>
    <row r="356" spans="2:14" hidden="1" outlineLevel="1">
      <c r="B356" s="8" t="s">
        <v>50</v>
      </c>
      <c r="D356" s="13">
        <v>2009</v>
      </c>
      <c r="E356" s="14">
        <v>228422.32269999999</v>
      </c>
      <c r="F356" s="14">
        <v>460132.77520000003</v>
      </c>
      <c r="G356" s="14">
        <v>554587.37176000001</v>
      </c>
      <c r="H356" s="14">
        <v>664129.76436000003</v>
      </c>
      <c r="I356" s="14">
        <v>709172.07257000008</v>
      </c>
      <c r="J356" s="14">
        <v>721685.48504000006</v>
      </c>
      <c r="K356" s="14">
        <v>724707.86344700004</v>
      </c>
      <c r="L356" s="14">
        <v>758570.55839700007</v>
      </c>
      <c r="M356" s="14">
        <v>760576.7152320001</v>
      </c>
      <c r="N356" s="15">
        <v>761706.66898200009</v>
      </c>
    </row>
    <row r="357" spans="2:14" hidden="1" outlineLevel="1">
      <c r="B357" s="8" t="s">
        <v>188</v>
      </c>
      <c r="D357" s="13">
        <v>2010</v>
      </c>
      <c r="E357" s="14">
        <v>170395.93770000001</v>
      </c>
      <c r="F357" s="14">
        <v>409461.89390000002</v>
      </c>
      <c r="G357" s="14">
        <v>530451.13780000003</v>
      </c>
      <c r="H357" s="14">
        <v>555511.73197000008</v>
      </c>
      <c r="I357" s="14">
        <v>600218.61533000006</v>
      </c>
      <c r="J357" s="14">
        <v>603537.74445500004</v>
      </c>
      <c r="K357" s="14">
        <v>612252.18060299999</v>
      </c>
      <c r="L357" s="14">
        <v>631191.04407299997</v>
      </c>
      <c r="M357" s="15">
        <v>632963.44393999991</v>
      </c>
      <c r="N357" s="9">
        <v>633903.80853803351</v>
      </c>
    </row>
    <row r="358" spans="2:14" hidden="1" outlineLevel="1">
      <c r="D358" s="13">
        <v>2011</v>
      </c>
      <c r="E358" s="14">
        <v>181468.1073</v>
      </c>
      <c r="F358" s="14">
        <v>459640.54090000002</v>
      </c>
      <c r="G358" s="14">
        <v>597075.53080000007</v>
      </c>
      <c r="H358" s="14">
        <v>691685.56550000003</v>
      </c>
      <c r="I358" s="14">
        <v>709842.34762000002</v>
      </c>
      <c r="J358" s="14">
        <v>768254.57152</v>
      </c>
      <c r="K358" s="14">
        <v>784259.42550999997</v>
      </c>
      <c r="L358" s="15">
        <v>797576.01390000002</v>
      </c>
      <c r="M358" s="9">
        <v>799744.50537891279</v>
      </c>
      <c r="N358" s="9">
        <v>800932.64890841721</v>
      </c>
    </row>
    <row r="359" spans="2:14" hidden="1" outlineLevel="1">
      <c r="D359" s="13">
        <v>2012</v>
      </c>
      <c r="E359" s="14">
        <v>131324.88990000001</v>
      </c>
      <c r="F359" s="14">
        <v>462539.6274</v>
      </c>
      <c r="G359" s="14">
        <v>537093.32539999997</v>
      </c>
      <c r="H359" s="14">
        <v>680236.59699999995</v>
      </c>
      <c r="I359" s="14">
        <v>703114.86252999993</v>
      </c>
      <c r="J359" s="14">
        <v>717666.41790999996</v>
      </c>
      <c r="K359" s="15">
        <v>718829.50715700001</v>
      </c>
      <c r="L359" s="9">
        <v>741535.48073772306</v>
      </c>
      <c r="M359" s="9">
        <v>743551.60627719155</v>
      </c>
      <c r="N359" s="9">
        <v>744656.26660797105</v>
      </c>
    </row>
    <row r="360" spans="2:14" hidden="1" outlineLevel="1">
      <c r="D360" s="13">
        <v>2013</v>
      </c>
      <c r="E360" s="14">
        <v>253697.58840000001</v>
      </c>
      <c r="F360" s="14">
        <v>666595.00359999994</v>
      </c>
      <c r="G360" s="14">
        <v>792468.80669999996</v>
      </c>
      <c r="H360" s="14">
        <v>854662.03538000002</v>
      </c>
      <c r="I360" s="14">
        <v>889487.16515999998</v>
      </c>
      <c r="J360" s="15">
        <v>932822.96876999992</v>
      </c>
      <c r="K360" s="9">
        <v>942414.44465145504</v>
      </c>
      <c r="L360" s="9">
        <v>972182.89081190748</v>
      </c>
      <c r="M360" s="9">
        <v>974826.11262140225</v>
      </c>
      <c r="N360" s="9">
        <v>976274.36682047858</v>
      </c>
    </row>
    <row r="361" spans="2:14" hidden="1" outlineLevel="1">
      <c r="D361" s="13">
        <v>2014</v>
      </c>
      <c r="E361" s="14">
        <v>214171.8339</v>
      </c>
      <c r="F361" s="14">
        <v>521208.24789999996</v>
      </c>
      <c r="G361" s="14">
        <v>656867.34449999989</v>
      </c>
      <c r="H361" s="14">
        <v>709336.07472999988</v>
      </c>
      <c r="I361" s="15">
        <v>813064.73622999992</v>
      </c>
      <c r="J361" s="9">
        <v>842809.16504852579</v>
      </c>
      <c r="K361" s="9">
        <v>851475.10065460473</v>
      </c>
      <c r="L361" s="9">
        <v>878371.00705189782</v>
      </c>
      <c r="M361" s="9">
        <v>880759.16819380864</v>
      </c>
      <c r="N361" s="9">
        <v>882067.67147167167</v>
      </c>
    </row>
    <row r="362" spans="2:14" hidden="1" outlineLevel="1">
      <c r="D362" s="13">
        <v>2015</v>
      </c>
      <c r="E362" s="14">
        <v>170712.4093</v>
      </c>
      <c r="F362" s="14">
        <v>370219.38819999999</v>
      </c>
      <c r="G362" s="14">
        <v>514797.09869999997</v>
      </c>
      <c r="H362" s="15">
        <v>544487.83689999999</v>
      </c>
      <c r="I362" s="9">
        <v>579778.1994974158</v>
      </c>
      <c r="J362" s="9">
        <v>600988.28353752068</v>
      </c>
      <c r="K362" s="9">
        <v>607167.76755493064</v>
      </c>
      <c r="L362" s="9">
        <v>626346.63424293627</v>
      </c>
      <c r="M362" s="9">
        <v>628049.57830786624</v>
      </c>
      <c r="N362" s="9">
        <v>628982.64260234486</v>
      </c>
    </row>
    <row r="363" spans="2:14" hidden="1" outlineLevel="1">
      <c r="D363" s="13">
        <v>2016</v>
      </c>
      <c r="E363" s="14">
        <v>47898.745459999998</v>
      </c>
      <c r="F363" s="14">
        <v>281055.03246000002</v>
      </c>
      <c r="G363" s="15">
        <v>378615.4731</v>
      </c>
      <c r="H363" s="9">
        <v>425380.4957806021</v>
      </c>
      <c r="I363" s="9">
        <v>452951.05093466147</v>
      </c>
      <c r="J363" s="9">
        <v>469521.40467460197</v>
      </c>
      <c r="K363" s="9">
        <v>474349.1194495731</v>
      </c>
      <c r="L363" s="9">
        <v>489332.58697146055</v>
      </c>
      <c r="M363" s="9">
        <v>490663.01006181067</v>
      </c>
      <c r="N363" s="9">
        <v>491391.96546775743</v>
      </c>
    </row>
    <row r="364" spans="2:14" hidden="1" outlineLevel="1">
      <c r="D364" s="13">
        <v>2017</v>
      </c>
      <c r="E364" s="14">
        <v>91160.919049999997</v>
      </c>
      <c r="F364" s="15">
        <v>260928.65054999999</v>
      </c>
      <c r="G364" s="9">
        <v>327841.75148242345</v>
      </c>
      <c r="H364" s="9">
        <v>368335.41334519285</v>
      </c>
      <c r="I364" s="9">
        <v>392208.65607624798</v>
      </c>
      <c r="J364" s="9">
        <v>406556.86469093029</v>
      </c>
      <c r="K364" s="9">
        <v>410737.16523312731</v>
      </c>
      <c r="L364" s="9">
        <v>423711.29488355014</v>
      </c>
      <c r="M364" s="9">
        <v>424863.30336482479</v>
      </c>
      <c r="N364" s="9">
        <v>425494.5031810432</v>
      </c>
    </row>
    <row r="365" spans="2:14" hidden="1" outlineLevel="1">
      <c r="D365" s="13">
        <v>2018</v>
      </c>
      <c r="E365" s="15">
        <v>72671.41158</v>
      </c>
      <c r="F365" s="9">
        <v>183057.94959415696</v>
      </c>
      <c r="G365" s="9">
        <v>230001.72150980227</v>
      </c>
      <c r="H365" s="9">
        <v>258410.58614207932</v>
      </c>
      <c r="I365" s="9">
        <v>275159.17567143473</v>
      </c>
      <c r="J365" s="9">
        <v>285225.35140114691</v>
      </c>
      <c r="K365" s="9">
        <v>288158.09659539413</v>
      </c>
      <c r="L365" s="9">
        <v>297260.26903436915</v>
      </c>
      <c r="M365" s="9">
        <v>298068.47583746538</v>
      </c>
      <c r="N365" s="9">
        <v>298511.30242587411</v>
      </c>
    </row>
    <row r="366" spans="2:14" ht="15.75" hidden="1" outlineLevel="1">
      <c r="C366" s="18" t="s">
        <v>187</v>
      </c>
      <c r="E366" s="18"/>
    </row>
    <row r="367" spans="2:14" hidden="1" outlineLevel="1">
      <c r="B367" s="7" t="s">
        <v>188</v>
      </c>
      <c r="D367" s="12"/>
      <c r="E367" s="13" t="s">
        <v>15</v>
      </c>
      <c r="F367" s="13"/>
      <c r="G367" s="13"/>
      <c r="H367" s="13"/>
      <c r="I367" s="13"/>
      <c r="J367" s="13"/>
      <c r="K367" s="13"/>
      <c r="L367" s="13"/>
      <c r="M367" s="13"/>
      <c r="N367" s="13"/>
    </row>
    <row r="368" spans="2:14" hidden="1" outlineLevel="1">
      <c r="D368" s="13" t="s">
        <v>16</v>
      </c>
      <c r="E368" s="13">
        <v>0</v>
      </c>
      <c r="F368" s="13">
        <v>1</v>
      </c>
      <c r="G368" s="13">
        <v>2</v>
      </c>
      <c r="H368" s="13">
        <v>3</v>
      </c>
      <c r="I368" s="13">
        <v>4</v>
      </c>
      <c r="J368" s="13">
        <v>5</v>
      </c>
      <c r="K368" s="13">
        <v>6</v>
      </c>
      <c r="L368" s="13">
        <v>7</v>
      </c>
      <c r="M368" s="13">
        <v>8</v>
      </c>
      <c r="N368" s="13">
        <v>9</v>
      </c>
    </row>
    <row r="369" spans="2:14" hidden="1" outlineLevel="1">
      <c r="D369" s="13">
        <v>2009</v>
      </c>
      <c r="E369" s="14">
        <v>228422.32269999999</v>
      </c>
      <c r="F369" s="14">
        <v>231710.45250000004</v>
      </c>
      <c r="G369" s="14">
        <v>94454.596559999976</v>
      </c>
      <c r="H369" s="14">
        <v>109542.39260000002</v>
      </c>
      <c r="I369" s="14">
        <v>45042.308210000047</v>
      </c>
      <c r="J369" s="14">
        <v>12513.412469999981</v>
      </c>
      <c r="K369" s="14">
        <v>3022.378406999982</v>
      </c>
      <c r="L369" s="14">
        <v>33862.694950000034</v>
      </c>
      <c r="M369" s="14">
        <v>2006.1568350000307</v>
      </c>
      <c r="N369" s="15">
        <v>1129.953749999986</v>
      </c>
    </row>
    <row r="370" spans="2:14" hidden="1" outlineLevel="1">
      <c r="D370" s="13">
        <v>2010</v>
      </c>
      <c r="E370" s="14">
        <v>170395.93770000001</v>
      </c>
      <c r="F370" s="14">
        <v>239065.95620000002</v>
      </c>
      <c r="G370" s="14">
        <v>120989.2439</v>
      </c>
      <c r="H370" s="14">
        <v>25060.594170000055</v>
      </c>
      <c r="I370" s="14">
        <v>44706.883359999978</v>
      </c>
      <c r="J370" s="14">
        <v>3319.1291249999776</v>
      </c>
      <c r="K370" s="14">
        <v>8714.4361479999498</v>
      </c>
      <c r="L370" s="14">
        <v>18938.863469999982</v>
      </c>
      <c r="M370" s="15">
        <v>1772.3998669999419</v>
      </c>
      <c r="N370" s="9">
        <v>940.36459803360049</v>
      </c>
    </row>
    <row r="371" spans="2:14" hidden="1" outlineLevel="1">
      <c r="D371" s="13">
        <v>2011</v>
      </c>
      <c r="E371" s="14">
        <v>181468.1073</v>
      </c>
      <c r="F371" s="14">
        <v>278172.43359999999</v>
      </c>
      <c r="G371" s="14">
        <v>137434.98990000004</v>
      </c>
      <c r="H371" s="14">
        <v>94610.03469999996</v>
      </c>
      <c r="I371" s="14">
        <v>18156.782119999989</v>
      </c>
      <c r="J371" s="14">
        <v>58412.223899999983</v>
      </c>
      <c r="K371" s="14">
        <v>16004.853989999974</v>
      </c>
      <c r="L371" s="15">
        <v>13316.588390000048</v>
      </c>
      <c r="M371" s="9">
        <v>2168.4914789127652</v>
      </c>
      <c r="N371" s="9">
        <v>1188.1435295044212</v>
      </c>
    </row>
    <row r="372" spans="2:14" hidden="1" outlineLevel="1">
      <c r="D372" s="13">
        <v>2012</v>
      </c>
      <c r="E372" s="14">
        <v>131324.88990000001</v>
      </c>
      <c r="F372" s="14">
        <v>331214.73749999999</v>
      </c>
      <c r="G372" s="14">
        <v>74553.697999999975</v>
      </c>
      <c r="H372" s="14">
        <v>143143.27159999998</v>
      </c>
      <c r="I372" s="14">
        <v>22878.265529999975</v>
      </c>
      <c r="J372" s="14">
        <v>14551.555380000034</v>
      </c>
      <c r="K372" s="15">
        <v>1163.0892470000545</v>
      </c>
      <c r="L372" s="9">
        <v>22705.973580723046</v>
      </c>
      <c r="M372" s="9">
        <v>2016.1255394684849</v>
      </c>
      <c r="N372" s="9">
        <v>1104.6603307795012</v>
      </c>
    </row>
    <row r="373" spans="2:14" hidden="1" outlineLevel="1">
      <c r="D373" s="13">
        <v>2013</v>
      </c>
      <c r="E373" s="14">
        <v>253697.58840000001</v>
      </c>
      <c r="F373" s="14">
        <v>412897.41519999993</v>
      </c>
      <c r="G373" s="14">
        <v>125873.80310000002</v>
      </c>
      <c r="H373" s="14">
        <v>62193.228680000058</v>
      </c>
      <c r="I373" s="14">
        <v>34825.129779999959</v>
      </c>
      <c r="J373" s="15">
        <v>43335.803609999944</v>
      </c>
      <c r="K373" s="9">
        <v>9591.4758814551169</v>
      </c>
      <c r="L373" s="9">
        <v>29768.44616045244</v>
      </c>
      <c r="M373" s="9">
        <v>2643.2218094947748</v>
      </c>
      <c r="N373" s="9">
        <v>1448.2541990763275</v>
      </c>
    </row>
    <row r="374" spans="2:14" hidden="1" outlineLevel="1">
      <c r="D374" s="13">
        <v>2014</v>
      </c>
      <c r="E374" s="14">
        <v>214171.8339</v>
      </c>
      <c r="F374" s="14">
        <v>307036.41399999999</v>
      </c>
      <c r="G374" s="14">
        <v>135659.09659999993</v>
      </c>
      <c r="H374" s="14">
        <v>52468.730229999986</v>
      </c>
      <c r="I374" s="15">
        <v>103728.66150000005</v>
      </c>
      <c r="J374" s="9">
        <v>29744.428818525863</v>
      </c>
      <c r="K374" s="9">
        <v>8665.9356060789432</v>
      </c>
      <c r="L374" s="9">
        <v>26895.906397293089</v>
      </c>
      <c r="M374" s="9">
        <v>2388.1611419108231</v>
      </c>
      <c r="N374" s="9">
        <v>1308.5032778630266</v>
      </c>
    </row>
    <row r="375" spans="2:14" hidden="1" outlineLevel="1">
      <c r="D375" s="13">
        <v>2015</v>
      </c>
      <c r="E375" s="14">
        <v>170712.4093</v>
      </c>
      <c r="F375" s="14">
        <v>199506.97889999999</v>
      </c>
      <c r="G375" s="14">
        <v>144577.71049999999</v>
      </c>
      <c r="H375" s="15">
        <v>29690.738200000022</v>
      </c>
      <c r="I375" s="9">
        <v>35290.362597415806</v>
      </c>
      <c r="J375" s="9">
        <v>21210.084040104877</v>
      </c>
      <c r="K375" s="9">
        <v>6179.4840174099663</v>
      </c>
      <c r="L375" s="9">
        <v>19178.866688005626</v>
      </c>
      <c r="M375" s="9">
        <v>1702.944064929965</v>
      </c>
      <c r="N375" s="9">
        <v>933.0642944786232</v>
      </c>
    </row>
    <row r="376" spans="2:14" hidden="1" outlineLevel="1">
      <c r="D376" s="13">
        <v>2016</v>
      </c>
      <c r="E376" s="14">
        <v>47898.745459999998</v>
      </c>
      <c r="F376" s="14">
        <v>233156.28700000001</v>
      </c>
      <c r="G376" s="15">
        <v>97560.440639999986</v>
      </c>
      <c r="H376" s="9">
        <v>46765.022680602095</v>
      </c>
      <c r="I376" s="9">
        <v>27570.555154059373</v>
      </c>
      <c r="J376" s="9">
        <v>16570.353739940503</v>
      </c>
      <c r="K376" s="9">
        <v>4827.7147749711294</v>
      </c>
      <c r="L376" s="9">
        <v>14983.467521887447</v>
      </c>
      <c r="M376" s="9">
        <v>1330.4230903501157</v>
      </c>
      <c r="N376" s="9">
        <v>728.95540594676277</v>
      </c>
    </row>
    <row r="377" spans="2:14" hidden="1" outlineLevel="1">
      <c r="D377" s="13">
        <v>2017</v>
      </c>
      <c r="E377" s="14">
        <v>91160.919049999997</v>
      </c>
      <c r="F377" s="15">
        <v>169767.73149999999</v>
      </c>
      <c r="G377" s="9">
        <v>66913.100932423462</v>
      </c>
      <c r="H377" s="9">
        <v>40493.661862769397</v>
      </c>
      <c r="I377" s="9">
        <v>23873.242731055128</v>
      </c>
      <c r="J377" s="9">
        <v>14348.208614682313</v>
      </c>
      <c r="K377" s="9">
        <v>4180.3005421970156</v>
      </c>
      <c r="L377" s="9">
        <v>12974.129650422838</v>
      </c>
      <c r="M377" s="9">
        <v>1152.00848127465</v>
      </c>
      <c r="N377" s="9">
        <v>631.1998162184027</v>
      </c>
    </row>
    <row r="378" spans="2:14" hidden="1" outlineLevel="1">
      <c r="D378" s="13">
        <v>2018</v>
      </c>
      <c r="E378" s="15">
        <v>72671.41158</v>
      </c>
      <c r="F378" s="9">
        <v>110386.53801415696</v>
      </c>
      <c r="G378" s="9">
        <v>46943.771915645309</v>
      </c>
      <c r="H378" s="9">
        <v>28408.864632277051</v>
      </c>
      <c r="I378" s="9">
        <v>16748.589529355406</v>
      </c>
      <c r="J378" s="9">
        <v>10066.17572971218</v>
      </c>
      <c r="K378" s="9">
        <v>2932.7451942472253</v>
      </c>
      <c r="L378" s="9">
        <v>9102.1724389750161</v>
      </c>
      <c r="M378" s="9">
        <v>808.20680309622549</v>
      </c>
      <c r="N378" s="9">
        <v>442.82658840873046</v>
      </c>
    </row>
    <row r="379" spans="2:14" collapsed="1"/>
    <row r="380" spans="2:14" ht="15.75">
      <c r="C380" s="18" t="s">
        <v>184</v>
      </c>
      <c r="E380" s="18"/>
    </row>
    <row r="381" spans="2:14" hidden="1" outlineLevel="1">
      <c r="B381" s="7" t="s">
        <v>174</v>
      </c>
      <c r="D381" s="12"/>
      <c r="E381" s="13" t="s">
        <v>15</v>
      </c>
      <c r="F381" s="13"/>
      <c r="G381" s="13"/>
      <c r="H381" s="13"/>
      <c r="I381" s="13"/>
      <c r="J381" s="13"/>
      <c r="K381" s="13"/>
      <c r="L381" s="13"/>
      <c r="M381" s="13"/>
      <c r="N381" s="13"/>
    </row>
    <row r="382" spans="2:14" hidden="1" outlineLevel="1">
      <c r="D382" s="13" t="s">
        <v>16</v>
      </c>
      <c r="E382" s="13">
        <v>0</v>
      </c>
      <c r="F382" s="13">
        <v>1</v>
      </c>
      <c r="G382" s="13">
        <v>2</v>
      </c>
      <c r="H382" s="13">
        <v>3</v>
      </c>
      <c r="I382" s="13">
        <v>4</v>
      </c>
      <c r="J382" s="13">
        <v>5</v>
      </c>
      <c r="K382" s="13">
        <v>6</v>
      </c>
      <c r="L382" s="13">
        <v>7</v>
      </c>
      <c r="M382" s="13">
        <v>8</v>
      </c>
      <c r="N382" s="13">
        <v>9</v>
      </c>
    </row>
    <row r="383" spans="2:14" hidden="1" outlineLevel="1">
      <c r="D383" s="13">
        <v>2009</v>
      </c>
      <c r="E383" s="14" t="s">
        <v>626</v>
      </c>
      <c r="F383" s="14" t="s">
        <v>626</v>
      </c>
      <c r="G383" s="14" t="s">
        <v>626</v>
      </c>
      <c r="H383" s="14" t="s">
        <v>626</v>
      </c>
      <c r="I383" s="14" t="s">
        <v>626</v>
      </c>
      <c r="J383" s="14" t="s">
        <v>626</v>
      </c>
      <c r="K383" s="14" t="s">
        <v>626</v>
      </c>
      <c r="L383" s="14" t="s">
        <v>626</v>
      </c>
      <c r="M383" s="14" t="s">
        <v>626</v>
      </c>
      <c r="N383" s="15" t="s">
        <v>626</v>
      </c>
    </row>
    <row r="384" spans="2:14" hidden="1" outlineLevel="1">
      <c r="D384" s="13">
        <v>2010</v>
      </c>
      <c r="E384" s="14" t="s">
        <v>626</v>
      </c>
      <c r="F384" s="14" t="s">
        <v>626</v>
      </c>
      <c r="G384" s="14" t="s">
        <v>626</v>
      </c>
      <c r="H384" s="14" t="s">
        <v>626</v>
      </c>
      <c r="I384" s="14" t="s">
        <v>626</v>
      </c>
      <c r="J384" s="14" t="s">
        <v>626</v>
      </c>
      <c r="K384" s="14" t="s">
        <v>626</v>
      </c>
      <c r="L384" s="14" t="s">
        <v>626</v>
      </c>
      <c r="M384" s="15" t="s">
        <v>626</v>
      </c>
      <c r="N384" s="9" t="s">
        <v>626</v>
      </c>
    </row>
    <row r="385" spans="2:14" hidden="1" outlineLevel="1">
      <c r="D385" s="13">
        <v>2011</v>
      </c>
      <c r="E385" s="14" t="s">
        <v>626</v>
      </c>
      <c r="F385" s="14" t="s">
        <v>626</v>
      </c>
      <c r="G385" s="14" t="s">
        <v>626</v>
      </c>
      <c r="H385" s="14" t="s">
        <v>626</v>
      </c>
      <c r="I385" s="14" t="s">
        <v>626</v>
      </c>
      <c r="J385" s="14" t="s">
        <v>626</v>
      </c>
      <c r="K385" s="14" t="s">
        <v>626</v>
      </c>
      <c r="L385" s="15" t="s">
        <v>626</v>
      </c>
      <c r="M385" s="9" t="s">
        <v>626</v>
      </c>
      <c r="N385" s="9" t="s">
        <v>626</v>
      </c>
    </row>
    <row r="386" spans="2:14" hidden="1" outlineLevel="1">
      <c r="D386" s="13">
        <v>2012</v>
      </c>
      <c r="E386" s="14" t="s">
        <v>626</v>
      </c>
      <c r="F386" s="14" t="s">
        <v>626</v>
      </c>
      <c r="G386" s="14" t="s">
        <v>626</v>
      </c>
      <c r="H386" s="14" t="s">
        <v>626</v>
      </c>
      <c r="I386" s="14" t="s">
        <v>626</v>
      </c>
      <c r="J386" s="14" t="s">
        <v>626</v>
      </c>
      <c r="K386" s="15" t="s">
        <v>626</v>
      </c>
      <c r="L386" s="9" t="s">
        <v>626</v>
      </c>
      <c r="M386" s="9" t="s">
        <v>626</v>
      </c>
      <c r="N386" s="9" t="s">
        <v>626</v>
      </c>
    </row>
    <row r="387" spans="2:14" hidden="1" outlineLevel="1">
      <c r="D387" s="13">
        <v>2013</v>
      </c>
      <c r="E387" s="14" t="s">
        <v>626</v>
      </c>
      <c r="F387" s="14" t="s">
        <v>626</v>
      </c>
      <c r="G387" s="14" t="s">
        <v>626</v>
      </c>
      <c r="H387" s="14" t="s">
        <v>626</v>
      </c>
      <c r="I387" s="14" t="s">
        <v>626</v>
      </c>
      <c r="J387" s="15" t="s">
        <v>626</v>
      </c>
      <c r="K387" s="9" t="s">
        <v>626</v>
      </c>
      <c r="L387" s="9" t="s">
        <v>626</v>
      </c>
      <c r="M387" s="9" t="s">
        <v>626</v>
      </c>
      <c r="N387" s="9" t="s">
        <v>626</v>
      </c>
    </row>
    <row r="388" spans="2:14" hidden="1" outlineLevel="1">
      <c r="D388" s="13">
        <v>2014</v>
      </c>
      <c r="E388" s="14" t="s">
        <v>626</v>
      </c>
      <c r="F388" s="14" t="s">
        <v>626</v>
      </c>
      <c r="G388" s="14" t="s">
        <v>626</v>
      </c>
      <c r="H388" s="14" t="s">
        <v>626</v>
      </c>
      <c r="I388" s="15" t="s">
        <v>626</v>
      </c>
      <c r="J388" s="9" t="s">
        <v>626</v>
      </c>
      <c r="K388" s="9" t="s">
        <v>626</v>
      </c>
      <c r="L388" s="9" t="s">
        <v>626</v>
      </c>
      <c r="M388" s="9" t="s">
        <v>626</v>
      </c>
      <c r="N388" s="9" t="s">
        <v>626</v>
      </c>
    </row>
    <row r="389" spans="2:14" hidden="1" outlineLevel="1">
      <c r="D389" s="13">
        <v>2015</v>
      </c>
      <c r="E389" s="14" t="s">
        <v>626</v>
      </c>
      <c r="F389" s="14" t="s">
        <v>626</v>
      </c>
      <c r="G389" s="14" t="s">
        <v>626</v>
      </c>
      <c r="H389" s="15" t="s">
        <v>626</v>
      </c>
      <c r="I389" s="9" t="s">
        <v>626</v>
      </c>
      <c r="J389" s="9" t="s">
        <v>626</v>
      </c>
      <c r="K389" s="9" t="s">
        <v>626</v>
      </c>
      <c r="L389" s="9" t="s">
        <v>626</v>
      </c>
      <c r="M389" s="9" t="s">
        <v>626</v>
      </c>
      <c r="N389" s="9" t="s">
        <v>626</v>
      </c>
    </row>
    <row r="390" spans="2:14" hidden="1" outlineLevel="1">
      <c r="D390" s="13">
        <v>2016</v>
      </c>
      <c r="E390" s="14" t="s">
        <v>626</v>
      </c>
      <c r="F390" s="14" t="s">
        <v>626</v>
      </c>
      <c r="G390" s="15" t="s">
        <v>626</v>
      </c>
      <c r="H390" s="9" t="s">
        <v>626</v>
      </c>
      <c r="I390" s="9" t="s">
        <v>626</v>
      </c>
      <c r="J390" s="9" t="s">
        <v>626</v>
      </c>
      <c r="K390" s="9" t="s">
        <v>626</v>
      </c>
      <c r="L390" s="9" t="s">
        <v>626</v>
      </c>
      <c r="M390" s="9" t="s">
        <v>626</v>
      </c>
      <c r="N390" s="9" t="s">
        <v>626</v>
      </c>
    </row>
    <row r="391" spans="2:14" hidden="1" outlineLevel="1">
      <c r="D391" s="13">
        <v>2017</v>
      </c>
      <c r="E391" s="14" t="s">
        <v>626</v>
      </c>
      <c r="F391" s="15" t="s">
        <v>626</v>
      </c>
      <c r="G391" s="9" t="s">
        <v>626</v>
      </c>
      <c r="H391" s="9" t="s">
        <v>626</v>
      </c>
      <c r="I391" s="9" t="s">
        <v>626</v>
      </c>
      <c r="J391" s="9" t="s">
        <v>626</v>
      </c>
      <c r="K391" s="9" t="s">
        <v>626</v>
      </c>
      <c r="L391" s="9" t="s">
        <v>626</v>
      </c>
      <c r="M391" s="9" t="s">
        <v>626</v>
      </c>
      <c r="N391" s="9" t="s">
        <v>626</v>
      </c>
    </row>
    <row r="392" spans="2:14" hidden="1" outlineLevel="1">
      <c r="D392" s="13">
        <v>2018</v>
      </c>
      <c r="E392" s="15" t="s">
        <v>626</v>
      </c>
      <c r="F392" s="9" t="s">
        <v>626</v>
      </c>
      <c r="G392" s="9" t="s">
        <v>626</v>
      </c>
      <c r="H392" s="9" t="s">
        <v>626</v>
      </c>
      <c r="I392" s="9" t="s">
        <v>626</v>
      </c>
      <c r="J392" s="9" t="s">
        <v>626</v>
      </c>
      <c r="K392" s="9" t="s">
        <v>626</v>
      </c>
      <c r="L392" s="9" t="s">
        <v>626</v>
      </c>
      <c r="M392" s="9" t="s">
        <v>626</v>
      </c>
      <c r="N392" s="9" t="s">
        <v>626</v>
      </c>
    </row>
    <row r="393" spans="2:14" collapsed="1"/>
    <row r="394" spans="2:14" ht="15.75">
      <c r="C394" s="18" t="s">
        <v>439</v>
      </c>
    </row>
    <row r="395" spans="2:14">
      <c r="B395" s="7" t="s">
        <v>49</v>
      </c>
      <c r="D395" s="12"/>
      <c r="E395" s="13" t="s">
        <v>15</v>
      </c>
      <c r="F395" s="13"/>
      <c r="G395" s="13"/>
      <c r="H395" s="13"/>
      <c r="I395" s="13"/>
      <c r="J395" s="13"/>
      <c r="K395" s="13"/>
      <c r="L395" s="13"/>
      <c r="M395" s="13"/>
      <c r="N395" s="13"/>
    </row>
    <row r="396" spans="2:14">
      <c r="D396" s="13" t="s">
        <v>16</v>
      </c>
      <c r="E396" s="13">
        <v>0</v>
      </c>
      <c r="F396" s="13">
        <v>1</v>
      </c>
      <c r="G396" s="13">
        <v>2</v>
      </c>
      <c r="H396" s="13">
        <v>3</v>
      </c>
      <c r="I396" s="13">
        <v>4</v>
      </c>
      <c r="J396" s="13">
        <v>5</v>
      </c>
      <c r="K396" s="13">
        <v>6</v>
      </c>
      <c r="L396" s="13">
        <v>7</v>
      </c>
      <c r="M396" s="13">
        <v>8</v>
      </c>
      <c r="N396" s="13">
        <v>9</v>
      </c>
    </row>
    <row r="397" spans="2:14">
      <c r="D397" s="13">
        <v>2009</v>
      </c>
      <c r="E397" s="14">
        <v>228422.32269999999</v>
      </c>
      <c r="F397" s="14">
        <v>460132.77520000003</v>
      </c>
      <c r="G397" s="14">
        <v>554587.37176000001</v>
      </c>
      <c r="H397" s="14">
        <v>664129.76436000003</v>
      </c>
      <c r="I397" s="14">
        <v>709172.07257000008</v>
      </c>
      <c r="J397" s="14">
        <v>721685.48504000006</v>
      </c>
      <c r="K397" s="14">
        <v>724707.86344700004</v>
      </c>
      <c r="L397" s="14">
        <v>758570.55839700007</v>
      </c>
      <c r="M397" s="14">
        <v>760576.7152320001</v>
      </c>
      <c r="N397" s="15">
        <v>761706.66898200009</v>
      </c>
    </row>
    <row r="398" spans="2:14">
      <c r="D398" s="13">
        <v>2010</v>
      </c>
      <c r="E398" s="14">
        <v>170395.93770000001</v>
      </c>
      <c r="F398" s="14">
        <v>409461.89390000002</v>
      </c>
      <c r="G398" s="14">
        <v>530451.13780000003</v>
      </c>
      <c r="H398" s="14">
        <v>555511.73197000008</v>
      </c>
      <c r="I398" s="14">
        <v>600218.61533000006</v>
      </c>
      <c r="J398" s="14">
        <v>603537.74445500004</v>
      </c>
      <c r="K398" s="14">
        <v>612252.18060299999</v>
      </c>
      <c r="L398" s="14">
        <v>631191.04407299997</v>
      </c>
      <c r="M398" s="15">
        <v>632963.44393999991</v>
      </c>
      <c r="N398" s="9">
        <v>633903.80853803351</v>
      </c>
    </row>
    <row r="399" spans="2:14">
      <c r="D399" s="13">
        <v>2011</v>
      </c>
      <c r="E399" s="14">
        <v>181468.1073</v>
      </c>
      <c r="F399" s="14">
        <v>459640.54090000002</v>
      </c>
      <c r="G399" s="14">
        <v>597075.53080000007</v>
      </c>
      <c r="H399" s="14">
        <v>691685.56550000003</v>
      </c>
      <c r="I399" s="14">
        <v>709842.34762000002</v>
      </c>
      <c r="J399" s="14">
        <v>768254.57152</v>
      </c>
      <c r="K399" s="14">
        <v>784259.42550999997</v>
      </c>
      <c r="L399" s="15">
        <v>797576.01390000002</v>
      </c>
      <c r="M399" s="9">
        <v>799744.50537891279</v>
      </c>
      <c r="N399" s="9">
        <v>800932.64890841721</v>
      </c>
    </row>
    <row r="400" spans="2:14">
      <c r="D400" s="13">
        <v>2012</v>
      </c>
      <c r="E400" s="14">
        <v>131324.88990000001</v>
      </c>
      <c r="F400" s="14">
        <v>462539.6274</v>
      </c>
      <c r="G400" s="14">
        <v>537093.32539999997</v>
      </c>
      <c r="H400" s="14">
        <v>680236.59699999995</v>
      </c>
      <c r="I400" s="14">
        <v>703114.86252999993</v>
      </c>
      <c r="J400" s="14">
        <v>717666.41790999996</v>
      </c>
      <c r="K400" s="15">
        <v>718829.50715700001</v>
      </c>
      <c r="L400" s="9">
        <v>741535.48073772306</v>
      </c>
      <c r="M400" s="9">
        <v>743551.60627719155</v>
      </c>
      <c r="N400" s="9">
        <v>744656.26660797105</v>
      </c>
    </row>
    <row r="401" spans="2:14">
      <c r="D401" s="13">
        <v>2013</v>
      </c>
      <c r="E401" s="14">
        <v>253697.58840000001</v>
      </c>
      <c r="F401" s="14">
        <v>666595.00359999994</v>
      </c>
      <c r="G401" s="14">
        <v>792468.80669999996</v>
      </c>
      <c r="H401" s="14">
        <v>854662.03538000002</v>
      </c>
      <c r="I401" s="14">
        <v>889487.16515999998</v>
      </c>
      <c r="J401" s="15">
        <v>932822.96876999992</v>
      </c>
      <c r="K401" s="9">
        <v>942414.44465145504</v>
      </c>
      <c r="L401" s="9">
        <v>972182.89081190748</v>
      </c>
      <c r="M401" s="9">
        <v>974826.11262140225</v>
      </c>
      <c r="N401" s="9">
        <v>976274.36682047858</v>
      </c>
    </row>
    <row r="402" spans="2:14">
      <c r="D402" s="13">
        <v>2014</v>
      </c>
      <c r="E402" s="14">
        <v>214171.8339</v>
      </c>
      <c r="F402" s="14">
        <v>521208.24789999996</v>
      </c>
      <c r="G402" s="14">
        <v>656867.34449999989</v>
      </c>
      <c r="H402" s="14">
        <v>709336.07472999988</v>
      </c>
      <c r="I402" s="15">
        <v>813064.73622999992</v>
      </c>
      <c r="J402" s="9">
        <v>842809.16504852579</v>
      </c>
      <c r="K402" s="9">
        <v>851475.10065460473</v>
      </c>
      <c r="L402" s="9">
        <v>878371.00705189782</v>
      </c>
      <c r="M402" s="9">
        <v>880759.16819380864</v>
      </c>
      <c r="N402" s="9">
        <v>882067.67147167167</v>
      </c>
    </row>
    <row r="403" spans="2:14">
      <c r="D403" s="13">
        <v>2015</v>
      </c>
      <c r="E403" s="14">
        <v>170712.4093</v>
      </c>
      <c r="F403" s="14">
        <v>370219.38819999999</v>
      </c>
      <c r="G403" s="14">
        <v>514797.09869999997</v>
      </c>
      <c r="H403" s="15">
        <v>544487.83689999999</v>
      </c>
      <c r="I403" s="9">
        <v>579778.1994974158</v>
      </c>
      <c r="J403" s="9">
        <v>600988.28353752068</v>
      </c>
      <c r="K403" s="9">
        <v>607167.76755493064</v>
      </c>
      <c r="L403" s="9">
        <v>626346.63424293627</v>
      </c>
      <c r="M403" s="9">
        <v>628049.57830786624</v>
      </c>
      <c r="N403" s="9">
        <v>628982.64260234486</v>
      </c>
    </row>
    <row r="404" spans="2:14">
      <c r="D404" s="13">
        <v>2016</v>
      </c>
      <c r="E404" s="14">
        <v>47898.745459999998</v>
      </c>
      <c r="F404" s="14">
        <v>281055.03246000002</v>
      </c>
      <c r="G404" s="15">
        <v>378615.4731</v>
      </c>
      <c r="H404" s="9">
        <v>425380.4957806021</v>
      </c>
      <c r="I404" s="9">
        <v>452951.05093466147</v>
      </c>
      <c r="J404" s="9">
        <v>469521.40467460197</v>
      </c>
      <c r="K404" s="9">
        <v>474349.1194495731</v>
      </c>
      <c r="L404" s="9">
        <v>489332.58697146055</v>
      </c>
      <c r="M404" s="9">
        <v>490663.01006181067</v>
      </c>
      <c r="N404" s="9">
        <v>491391.96546775743</v>
      </c>
    </row>
    <row r="405" spans="2:14">
      <c r="D405" s="13">
        <v>2017</v>
      </c>
      <c r="E405" s="14">
        <v>91160.919049999997</v>
      </c>
      <c r="F405" s="15">
        <v>260928.65054999999</v>
      </c>
      <c r="G405" s="9">
        <v>327841.75148242345</v>
      </c>
      <c r="H405" s="9">
        <v>368335.41334519285</v>
      </c>
      <c r="I405" s="9">
        <v>392208.65607624798</v>
      </c>
      <c r="J405" s="9">
        <v>406556.86469093029</v>
      </c>
      <c r="K405" s="9">
        <v>410737.16523312731</v>
      </c>
      <c r="L405" s="9">
        <v>423711.29488355014</v>
      </c>
      <c r="M405" s="9">
        <v>424863.30336482479</v>
      </c>
      <c r="N405" s="9">
        <v>425494.5031810432</v>
      </c>
    </row>
    <row r="406" spans="2:14">
      <c r="D406" s="13">
        <v>2018</v>
      </c>
      <c r="E406" s="15">
        <v>72671.41158</v>
      </c>
      <c r="F406" s="9">
        <v>183057.94959415696</v>
      </c>
      <c r="G406" s="9">
        <v>230001.72150980227</v>
      </c>
      <c r="H406" s="9">
        <v>258410.58614207932</v>
      </c>
      <c r="I406" s="9">
        <v>275159.17567143473</v>
      </c>
      <c r="J406" s="9">
        <v>285225.35140114691</v>
      </c>
      <c r="K406" s="9">
        <v>288158.09659539413</v>
      </c>
      <c r="L406" s="9">
        <v>297260.26903436915</v>
      </c>
      <c r="M406" s="9">
        <v>298068.47583746538</v>
      </c>
      <c r="N406" s="9">
        <v>298511.30242587411</v>
      </c>
    </row>
    <row r="407" spans="2:14">
      <c r="F407">
        <v>183057.94959415696</v>
      </c>
      <c r="G407">
        <v>579370.10754719004</v>
      </c>
    </row>
    <row r="408" spans="2:14" ht="15.75">
      <c r="C408" s="18" t="s">
        <v>440</v>
      </c>
    </row>
    <row r="409" spans="2:14" hidden="1" outlineLevel="1">
      <c r="B409" s="7" t="s">
        <v>192</v>
      </c>
      <c r="D409" s="12"/>
      <c r="E409" s="13" t="s">
        <v>15</v>
      </c>
      <c r="F409" s="13"/>
      <c r="G409" s="13"/>
      <c r="H409" s="13"/>
      <c r="I409" s="13"/>
      <c r="J409" s="13"/>
      <c r="K409" s="13"/>
      <c r="L409" s="13"/>
      <c r="M409" s="13"/>
      <c r="N409" s="13"/>
    </row>
    <row r="410" spans="2:14" hidden="1" outlineLevel="1">
      <c r="D410" s="13" t="s">
        <v>16</v>
      </c>
      <c r="E410" s="13">
        <v>0</v>
      </c>
      <c r="F410" s="13">
        <v>1</v>
      </c>
      <c r="G410" s="13">
        <v>2</v>
      </c>
      <c r="H410" s="13">
        <v>3</v>
      </c>
      <c r="I410" s="13">
        <v>4</v>
      </c>
      <c r="J410" s="13">
        <v>5</v>
      </c>
      <c r="K410" s="13">
        <v>6</v>
      </c>
      <c r="L410" s="13">
        <v>7</v>
      </c>
      <c r="M410" s="13">
        <v>8</v>
      </c>
      <c r="N410" s="13">
        <v>9</v>
      </c>
    </row>
    <row r="411" spans="2:14" hidden="1" outlineLevel="1">
      <c r="D411" s="13">
        <v>2009</v>
      </c>
      <c r="E411" s="14" t="s">
        <v>626</v>
      </c>
      <c r="F411" s="14" t="s">
        <v>626</v>
      </c>
      <c r="G411" s="14" t="s">
        <v>626</v>
      </c>
      <c r="H411" s="14" t="s">
        <v>626</v>
      </c>
      <c r="I411" s="14" t="s">
        <v>626</v>
      </c>
      <c r="J411" s="14" t="s">
        <v>626</v>
      </c>
      <c r="K411" s="14" t="s">
        <v>626</v>
      </c>
      <c r="L411" s="14" t="s">
        <v>626</v>
      </c>
      <c r="M411" s="14" t="s">
        <v>626</v>
      </c>
      <c r="N411" s="15" t="s">
        <v>626</v>
      </c>
    </row>
    <row r="412" spans="2:14" hidden="1" outlineLevel="1">
      <c r="D412" s="13">
        <v>2010</v>
      </c>
      <c r="E412" s="14" t="s">
        <v>626</v>
      </c>
      <c r="F412" s="14" t="s">
        <v>626</v>
      </c>
      <c r="G412" s="14" t="s">
        <v>626</v>
      </c>
      <c r="H412" s="14" t="s">
        <v>626</v>
      </c>
      <c r="I412" s="14" t="s">
        <v>626</v>
      </c>
      <c r="J412" s="14" t="s">
        <v>626</v>
      </c>
      <c r="K412" s="14" t="s">
        <v>626</v>
      </c>
      <c r="L412" s="14" t="s">
        <v>626</v>
      </c>
      <c r="M412" s="15" t="s">
        <v>626</v>
      </c>
      <c r="N412" s="9" t="s">
        <v>626</v>
      </c>
    </row>
    <row r="413" spans="2:14" hidden="1" outlineLevel="1">
      <c r="D413" s="13">
        <v>2011</v>
      </c>
      <c r="E413" s="14" t="s">
        <v>626</v>
      </c>
      <c r="F413" s="14" t="s">
        <v>626</v>
      </c>
      <c r="G413" s="14" t="s">
        <v>626</v>
      </c>
      <c r="H413" s="14" t="s">
        <v>626</v>
      </c>
      <c r="I413" s="14" t="s">
        <v>626</v>
      </c>
      <c r="J413" s="14" t="s">
        <v>626</v>
      </c>
      <c r="K413" s="14" t="s">
        <v>626</v>
      </c>
      <c r="L413" s="15" t="s">
        <v>626</v>
      </c>
      <c r="M413" s="9" t="s">
        <v>626</v>
      </c>
      <c r="N413" s="9" t="s">
        <v>626</v>
      </c>
    </row>
    <row r="414" spans="2:14" hidden="1" outlineLevel="1">
      <c r="D414" s="13">
        <v>2012</v>
      </c>
      <c r="E414" s="14" t="s">
        <v>626</v>
      </c>
      <c r="F414" s="14" t="s">
        <v>626</v>
      </c>
      <c r="G414" s="14" t="s">
        <v>626</v>
      </c>
      <c r="H414" s="14" t="s">
        <v>626</v>
      </c>
      <c r="I414" s="14" t="s">
        <v>626</v>
      </c>
      <c r="J414" s="14" t="s">
        <v>626</v>
      </c>
      <c r="K414" s="15" t="s">
        <v>626</v>
      </c>
      <c r="L414" s="9" t="s">
        <v>626</v>
      </c>
      <c r="M414" s="9" t="s">
        <v>626</v>
      </c>
      <c r="N414" s="9" t="s">
        <v>626</v>
      </c>
    </row>
    <row r="415" spans="2:14" hidden="1" outlineLevel="1">
      <c r="D415" s="13">
        <v>2013</v>
      </c>
      <c r="E415" s="14" t="s">
        <v>626</v>
      </c>
      <c r="F415" s="14" t="s">
        <v>626</v>
      </c>
      <c r="G415" s="14" t="s">
        <v>626</v>
      </c>
      <c r="H415" s="14" t="s">
        <v>626</v>
      </c>
      <c r="I415" s="14" t="s">
        <v>626</v>
      </c>
      <c r="J415" s="15" t="s">
        <v>626</v>
      </c>
      <c r="K415" s="9" t="s">
        <v>626</v>
      </c>
      <c r="L415" s="9" t="s">
        <v>626</v>
      </c>
      <c r="M415" s="9" t="s">
        <v>626</v>
      </c>
      <c r="N415" s="9" t="s">
        <v>626</v>
      </c>
    </row>
    <row r="416" spans="2:14" hidden="1" outlineLevel="1">
      <c r="D416" s="13">
        <v>2014</v>
      </c>
      <c r="E416" s="14" t="s">
        <v>626</v>
      </c>
      <c r="F416" s="14" t="s">
        <v>626</v>
      </c>
      <c r="G416" s="14" t="s">
        <v>626</v>
      </c>
      <c r="H416" s="14" t="s">
        <v>626</v>
      </c>
      <c r="I416" s="15" t="s">
        <v>626</v>
      </c>
      <c r="J416" s="9" t="s">
        <v>626</v>
      </c>
      <c r="K416" s="9" t="s">
        <v>626</v>
      </c>
      <c r="L416" s="9" t="s">
        <v>626</v>
      </c>
      <c r="M416" s="9" t="s">
        <v>626</v>
      </c>
      <c r="N416" s="9" t="s">
        <v>626</v>
      </c>
    </row>
    <row r="417" spans="1:14" hidden="1" outlineLevel="1">
      <c r="D417" s="13">
        <v>2015</v>
      </c>
      <c r="E417" s="14" t="s">
        <v>626</v>
      </c>
      <c r="F417" s="14" t="s">
        <v>626</v>
      </c>
      <c r="G417" s="14" t="s">
        <v>626</v>
      </c>
      <c r="H417" s="15" t="s">
        <v>626</v>
      </c>
      <c r="I417" s="9" t="s">
        <v>626</v>
      </c>
      <c r="J417" s="9" t="s">
        <v>626</v>
      </c>
      <c r="K417" s="9" t="s">
        <v>626</v>
      </c>
      <c r="L417" s="9" t="s">
        <v>626</v>
      </c>
      <c r="M417" s="9" t="s">
        <v>626</v>
      </c>
      <c r="N417" s="9" t="s">
        <v>626</v>
      </c>
    </row>
    <row r="418" spans="1:14" hidden="1" outlineLevel="1">
      <c r="D418" s="13">
        <v>2016</v>
      </c>
      <c r="E418" s="14" t="s">
        <v>626</v>
      </c>
      <c r="F418" s="14" t="s">
        <v>626</v>
      </c>
      <c r="G418" s="15" t="s">
        <v>626</v>
      </c>
      <c r="H418" s="9" t="s">
        <v>626</v>
      </c>
      <c r="I418" s="9" t="s">
        <v>626</v>
      </c>
      <c r="J418" s="9" t="s">
        <v>626</v>
      </c>
      <c r="K418" s="9" t="s">
        <v>626</v>
      </c>
      <c r="L418" s="9" t="s">
        <v>626</v>
      </c>
      <c r="M418" s="9" t="s">
        <v>626</v>
      </c>
      <c r="N418" s="9" t="s">
        <v>626</v>
      </c>
    </row>
    <row r="419" spans="1:14" hidden="1" outlineLevel="1">
      <c r="D419" s="13">
        <v>2017</v>
      </c>
      <c r="E419" s="14" t="s">
        <v>626</v>
      </c>
      <c r="F419" s="15" t="s">
        <v>626</v>
      </c>
      <c r="G419" s="9" t="s">
        <v>626</v>
      </c>
      <c r="H419" s="9" t="s">
        <v>626</v>
      </c>
      <c r="I419" s="9" t="s">
        <v>626</v>
      </c>
      <c r="J419" s="9" t="s">
        <v>626</v>
      </c>
      <c r="K419" s="9" t="s">
        <v>626</v>
      </c>
      <c r="L419" s="9" t="s">
        <v>626</v>
      </c>
      <c r="M419" s="9" t="s">
        <v>626</v>
      </c>
      <c r="N419" s="9" t="s">
        <v>626</v>
      </c>
    </row>
    <row r="420" spans="1:14" hidden="1" outlineLevel="1">
      <c r="D420" s="13">
        <v>2018</v>
      </c>
      <c r="E420" s="15" t="s">
        <v>626</v>
      </c>
      <c r="F420" s="9" t="s">
        <v>626</v>
      </c>
      <c r="G420" s="9" t="s">
        <v>626</v>
      </c>
      <c r="H420" s="9" t="s">
        <v>626</v>
      </c>
      <c r="I420" s="9" t="s">
        <v>626</v>
      </c>
      <c r="J420" s="9" t="s">
        <v>626</v>
      </c>
      <c r="K420" s="9" t="s">
        <v>626</v>
      </c>
      <c r="L420" s="9" t="s">
        <v>626</v>
      </c>
      <c r="M420" s="9" t="s">
        <v>626</v>
      </c>
      <c r="N420" s="9" t="s">
        <v>626</v>
      </c>
    </row>
    <row r="421" spans="1:14" collapsed="1">
      <c r="F421" s="69"/>
    </row>
    <row r="422" spans="1:14" ht="15.75">
      <c r="A422" s="24" t="s">
        <v>427</v>
      </c>
      <c r="C422" s="18" t="s">
        <v>186</v>
      </c>
      <c r="E422" s="18"/>
    </row>
    <row r="423" spans="1:14" hidden="1" outlineLevel="1">
      <c r="B423" s="7" t="s">
        <v>50</v>
      </c>
      <c r="D423" s="12"/>
      <c r="E423" s="13" t="s">
        <v>15</v>
      </c>
      <c r="F423" s="13"/>
      <c r="G423" s="13"/>
      <c r="H423" s="13"/>
      <c r="I423" s="13"/>
      <c r="J423" s="13"/>
      <c r="K423" s="13"/>
      <c r="L423" s="13"/>
      <c r="M423" s="13"/>
      <c r="N423" s="13"/>
    </row>
    <row r="424" spans="1:14" hidden="1" outlineLevel="1">
      <c r="D424" s="13" t="s">
        <v>16</v>
      </c>
      <c r="E424" s="13">
        <v>0</v>
      </c>
      <c r="F424" s="13">
        <v>1</v>
      </c>
      <c r="G424" s="13">
        <v>2</v>
      </c>
      <c r="H424" s="13">
        <v>3</v>
      </c>
      <c r="I424" s="13">
        <v>4</v>
      </c>
      <c r="J424" s="13">
        <v>5</v>
      </c>
      <c r="K424" s="13">
        <v>6</v>
      </c>
      <c r="L424" s="13">
        <v>7</v>
      </c>
      <c r="M424" s="13">
        <v>8</v>
      </c>
      <c r="N424" s="13">
        <v>9</v>
      </c>
    </row>
    <row r="425" spans="1:14" hidden="1" outlineLevel="1">
      <c r="D425" s="13">
        <v>2009</v>
      </c>
      <c r="E425" s="14">
        <v>228422.32269999999</v>
      </c>
      <c r="F425" s="14">
        <v>231710.45250000004</v>
      </c>
      <c r="G425" s="14">
        <v>94454.596559999976</v>
      </c>
      <c r="H425" s="14">
        <v>109542.39260000002</v>
      </c>
      <c r="I425" s="14">
        <v>45042.308210000047</v>
      </c>
      <c r="J425" s="14">
        <v>12513.412469999981</v>
      </c>
      <c r="K425" s="14">
        <v>3022.378406999982</v>
      </c>
      <c r="L425" s="14">
        <v>33862.694950000034</v>
      </c>
      <c r="M425" s="14">
        <v>2006.1568350000307</v>
      </c>
      <c r="N425" s="15">
        <v>1129.953749999986</v>
      </c>
    </row>
    <row r="426" spans="1:14" hidden="1" outlineLevel="1">
      <c r="D426" s="13">
        <v>2010</v>
      </c>
      <c r="E426" s="14">
        <v>170395.93770000001</v>
      </c>
      <c r="F426" s="14">
        <v>239065.95620000002</v>
      </c>
      <c r="G426" s="14">
        <v>120989.2439</v>
      </c>
      <c r="H426" s="14">
        <v>25060.594170000055</v>
      </c>
      <c r="I426" s="14">
        <v>44706.883359999978</v>
      </c>
      <c r="J426" s="14">
        <v>3319.1291249999776</v>
      </c>
      <c r="K426" s="14">
        <v>8714.4361479999498</v>
      </c>
      <c r="L426" s="14">
        <v>18938.863469999982</v>
      </c>
      <c r="M426" s="15">
        <v>1772.3998669999419</v>
      </c>
      <c r="N426" s="9">
        <v>940.36459803360049</v>
      </c>
    </row>
    <row r="427" spans="1:14" hidden="1" outlineLevel="1">
      <c r="D427" s="13">
        <v>2011</v>
      </c>
      <c r="E427" s="14">
        <v>181468.1073</v>
      </c>
      <c r="F427" s="14">
        <v>278172.43359999999</v>
      </c>
      <c r="G427" s="14">
        <v>137434.98990000004</v>
      </c>
      <c r="H427" s="14">
        <v>94610.03469999996</v>
      </c>
      <c r="I427" s="14">
        <v>18156.782119999989</v>
      </c>
      <c r="J427" s="14">
        <v>58412.223899999983</v>
      </c>
      <c r="K427" s="14">
        <v>16004.853989999974</v>
      </c>
      <c r="L427" s="15">
        <v>13316.588390000048</v>
      </c>
      <c r="M427" s="9">
        <v>2168.4914789127652</v>
      </c>
      <c r="N427" s="9">
        <v>1188.1435295044212</v>
      </c>
    </row>
    <row r="428" spans="1:14" hidden="1" outlineLevel="1">
      <c r="D428" s="13">
        <v>2012</v>
      </c>
      <c r="E428" s="14">
        <v>131324.88990000001</v>
      </c>
      <c r="F428" s="14">
        <v>331214.73749999999</v>
      </c>
      <c r="G428" s="14">
        <v>74553.697999999975</v>
      </c>
      <c r="H428" s="14">
        <v>143143.27159999998</v>
      </c>
      <c r="I428" s="14">
        <v>22878.265529999975</v>
      </c>
      <c r="J428" s="14">
        <v>14551.555380000034</v>
      </c>
      <c r="K428" s="15">
        <v>1163.0892470000545</v>
      </c>
      <c r="L428" s="9">
        <v>22705.973580723046</v>
      </c>
      <c r="M428" s="9">
        <v>2016.1255394684849</v>
      </c>
      <c r="N428" s="9">
        <v>1104.6603307795012</v>
      </c>
    </row>
    <row r="429" spans="1:14" hidden="1" outlineLevel="1">
      <c r="D429" s="13">
        <v>2013</v>
      </c>
      <c r="E429" s="14">
        <v>253697.58840000001</v>
      </c>
      <c r="F429" s="14">
        <v>412897.41519999993</v>
      </c>
      <c r="G429" s="14">
        <v>125873.80310000002</v>
      </c>
      <c r="H429" s="14">
        <v>62193.228680000058</v>
      </c>
      <c r="I429" s="14">
        <v>34825.129779999959</v>
      </c>
      <c r="J429" s="15">
        <v>43335.803609999944</v>
      </c>
      <c r="K429" s="9">
        <v>9591.4758814551169</v>
      </c>
      <c r="L429" s="9">
        <v>29768.44616045244</v>
      </c>
      <c r="M429" s="9">
        <v>2643.2218094947748</v>
      </c>
      <c r="N429" s="9">
        <v>1448.2541990763275</v>
      </c>
    </row>
    <row r="430" spans="1:14" hidden="1" outlineLevel="1">
      <c r="D430" s="13">
        <v>2014</v>
      </c>
      <c r="E430" s="14">
        <v>214171.8339</v>
      </c>
      <c r="F430" s="14">
        <v>307036.41399999999</v>
      </c>
      <c r="G430" s="14">
        <v>135659.09659999993</v>
      </c>
      <c r="H430" s="14">
        <v>52468.730229999986</v>
      </c>
      <c r="I430" s="15">
        <v>103728.66150000005</v>
      </c>
      <c r="J430" s="9">
        <v>29744.428818525863</v>
      </c>
      <c r="K430" s="9">
        <v>8665.9356060789432</v>
      </c>
      <c r="L430" s="9">
        <v>26895.906397293089</v>
      </c>
      <c r="M430" s="9">
        <v>2388.1611419108231</v>
      </c>
      <c r="N430" s="9">
        <v>1308.5032778630266</v>
      </c>
    </row>
    <row r="431" spans="1:14" hidden="1" outlineLevel="1">
      <c r="D431" s="13">
        <v>2015</v>
      </c>
      <c r="E431" s="14">
        <v>170712.4093</v>
      </c>
      <c r="F431" s="14">
        <v>199506.97889999999</v>
      </c>
      <c r="G431" s="14">
        <v>144577.71049999999</v>
      </c>
      <c r="H431" s="15">
        <v>29690.738200000022</v>
      </c>
      <c r="I431" s="9">
        <v>35290.362597415806</v>
      </c>
      <c r="J431" s="9">
        <v>21210.084040104877</v>
      </c>
      <c r="K431" s="9">
        <v>6179.4840174099663</v>
      </c>
      <c r="L431" s="9">
        <v>19178.866688005626</v>
      </c>
      <c r="M431" s="9">
        <v>1702.944064929965</v>
      </c>
      <c r="N431" s="9">
        <v>933.0642944786232</v>
      </c>
    </row>
    <row r="432" spans="1:14" hidden="1" outlineLevel="1">
      <c r="D432" s="13">
        <v>2016</v>
      </c>
      <c r="E432" s="14">
        <v>47898.745459999998</v>
      </c>
      <c r="F432" s="14">
        <v>233156.28700000001</v>
      </c>
      <c r="G432" s="15">
        <v>97560.440639999986</v>
      </c>
      <c r="H432" s="9">
        <v>46765.022680602095</v>
      </c>
      <c r="I432" s="9">
        <v>27570.555154059373</v>
      </c>
      <c r="J432" s="9">
        <v>16570.353739940503</v>
      </c>
      <c r="K432" s="9">
        <v>4827.7147749711294</v>
      </c>
      <c r="L432" s="9">
        <v>14983.467521887447</v>
      </c>
      <c r="M432" s="9">
        <v>1330.4230903501157</v>
      </c>
      <c r="N432" s="9">
        <v>728.95540594676277</v>
      </c>
    </row>
    <row r="433" spans="2:14" hidden="1" outlineLevel="1">
      <c r="D433" s="13">
        <v>2017</v>
      </c>
      <c r="E433" s="14">
        <v>91160.919049999997</v>
      </c>
      <c r="F433" s="15">
        <v>169767.73149999999</v>
      </c>
      <c r="G433" s="9">
        <v>66913.100932423462</v>
      </c>
      <c r="H433" s="9">
        <v>40493.661862769397</v>
      </c>
      <c r="I433" s="9">
        <v>23873.242731055128</v>
      </c>
      <c r="J433" s="9">
        <v>14348.208614682313</v>
      </c>
      <c r="K433" s="9">
        <v>4180.3005421970156</v>
      </c>
      <c r="L433" s="9">
        <v>12974.129650422838</v>
      </c>
      <c r="M433" s="9">
        <v>1152.00848127465</v>
      </c>
      <c r="N433" s="9">
        <v>631.1998162184027</v>
      </c>
    </row>
    <row r="434" spans="2:14" hidden="1" outlineLevel="1">
      <c r="D434" s="13">
        <v>2018</v>
      </c>
      <c r="E434" s="15">
        <v>72671.41158</v>
      </c>
      <c r="F434" s="9">
        <v>110386.53801415696</v>
      </c>
      <c r="G434" s="9">
        <v>46943.771915645309</v>
      </c>
      <c r="H434" s="9">
        <v>28408.864632277051</v>
      </c>
      <c r="I434" s="9">
        <v>16748.589529355406</v>
      </c>
      <c r="J434" s="9">
        <v>10066.17572971218</v>
      </c>
      <c r="K434" s="9">
        <v>2932.7451942472253</v>
      </c>
      <c r="L434" s="9">
        <v>9102.1724389750161</v>
      </c>
      <c r="M434" s="9">
        <v>808.20680309622549</v>
      </c>
      <c r="N434" s="9">
        <v>442.82658840873046</v>
      </c>
    </row>
    <row r="435" spans="2:14" collapsed="1"/>
    <row r="436" spans="2:14" ht="15.75">
      <c r="C436" s="18" t="s">
        <v>194</v>
      </c>
    </row>
    <row r="437" spans="2:14" hidden="1" outlineLevel="1">
      <c r="B437" s="7" t="s">
        <v>193</v>
      </c>
      <c r="D437" s="12"/>
      <c r="E437" s="13" t="s">
        <v>15</v>
      </c>
      <c r="F437" s="13"/>
      <c r="G437" s="13"/>
      <c r="H437" s="13"/>
      <c r="I437" s="13"/>
      <c r="J437" s="13"/>
      <c r="K437" s="13"/>
      <c r="L437" s="13"/>
      <c r="M437" s="13"/>
      <c r="N437" s="13"/>
    </row>
    <row r="438" spans="2:14" hidden="1" outlineLevel="1">
      <c r="B438" s="8" t="s">
        <v>207</v>
      </c>
      <c r="D438" s="13" t="s">
        <v>16</v>
      </c>
      <c r="E438" s="13">
        <v>0</v>
      </c>
      <c r="F438" s="13">
        <v>1</v>
      </c>
      <c r="G438" s="13">
        <v>2</v>
      </c>
      <c r="H438" s="13">
        <v>3</v>
      </c>
      <c r="I438" s="13">
        <v>4</v>
      </c>
      <c r="J438" s="13">
        <v>5</v>
      </c>
      <c r="K438" s="13">
        <v>6</v>
      </c>
      <c r="L438" s="13">
        <v>7</v>
      </c>
      <c r="M438" s="13">
        <v>8</v>
      </c>
      <c r="N438" s="13">
        <v>9</v>
      </c>
    </row>
    <row r="439" spans="2:14" hidden="1" outlineLevel="1">
      <c r="D439" s="13">
        <v>2009</v>
      </c>
      <c r="E439" s="14" t="s">
        <v>626</v>
      </c>
      <c r="F439" s="14" t="s">
        <v>626</v>
      </c>
      <c r="G439" s="14" t="s">
        <v>626</v>
      </c>
      <c r="H439" s="14" t="s">
        <v>626</v>
      </c>
      <c r="I439" s="14" t="s">
        <v>626</v>
      </c>
      <c r="J439" s="14" t="s">
        <v>626</v>
      </c>
      <c r="K439" s="14" t="s">
        <v>626</v>
      </c>
      <c r="L439" s="14" t="s">
        <v>626</v>
      </c>
      <c r="M439" s="14" t="s">
        <v>626</v>
      </c>
      <c r="N439" s="15" t="s">
        <v>626</v>
      </c>
    </row>
    <row r="440" spans="2:14" hidden="1" outlineLevel="1">
      <c r="D440" s="13">
        <v>2010</v>
      </c>
      <c r="E440" s="14" t="s">
        <v>626</v>
      </c>
      <c r="F440" s="14" t="s">
        <v>626</v>
      </c>
      <c r="G440" s="14" t="s">
        <v>626</v>
      </c>
      <c r="H440" s="14" t="s">
        <v>626</v>
      </c>
      <c r="I440" s="14" t="s">
        <v>626</v>
      </c>
      <c r="J440" s="14" t="s">
        <v>626</v>
      </c>
      <c r="K440" s="14" t="s">
        <v>626</v>
      </c>
      <c r="L440" s="14" t="s">
        <v>626</v>
      </c>
      <c r="M440" s="15" t="s">
        <v>626</v>
      </c>
      <c r="N440" s="9" t="s">
        <v>626</v>
      </c>
    </row>
    <row r="441" spans="2:14" hidden="1" outlineLevel="1">
      <c r="D441" s="13">
        <v>2011</v>
      </c>
      <c r="E441" s="14" t="s">
        <v>626</v>
      </c>
      <c r="F441" s="14" t="s">
        <v>626</v>
      </c>
      <c r="G441" s="14" t="s">
        <v>626</v>
      </c>
      <c r="H441" s="14" t="s">
        <v>626</v>
      </c>
      <c r="I441" s="14" t="s">
        <v>626</v>
      </c>
      <c r="J441" s="14" t="s">
        <v>626</v>
      </c>
      <c r="K441" s="14" t="s">
        <v>626</v>
      </c>
      <c r="L441" s="15" t="s">
        <v>626</v>
      </c>
      <c r="M441" s="9" t="s">
        <v>626</v>
      </c>
      <c r="N441" s="9" t="s">
        <v>626</v>
      </c>
    </row>
    <row r="442" spans="2:14" hidden="1" outlineLevel="1">
      <c r="D442" s="13">
        <v>2012</v>
      </c>
      <c r="E442" s="14" t="s">
        <v>626</v>
      </c>
      <c r="F442" s="14" t="s">
        <v>626</v>
      </c>
      <c r="G442" s="14" t="s">
        <v>626</v>
      </c>
      <c r="H442" s="14" t="s">
        <v>626</v>
      </c>
      <c r="I442" s="14" t="s">
        <v>626</v>
      </c>
      <c r="J442" s="14" t="s">
        <v>626</v>
      </c>
      <c r="K442" s="15" t="s">
        <v>626</v>
      </c>
      <c r="L442" s="9" t="s">
        <v>626</v>
      </c>
      <c r="M442" s="9" t="s">
        <v>626</v>
      </c>
      <c r="N442" s="9" t="s">
        <v>626</v>
      </c>
    </row>
    <row r="443" spans="2:14" hidden="1" outlineLevel="1">
      <c r="D443" s="13">
        <v>2013</v>
      </c>
      <c r="E443" s="14" t="s">
        <v>626</v>
      </c>
      <c r="F443" s="14" t="s">
        <v>626</v>
      </c>
      <c r="G443" s="14" t="s">
        <v>626</v>
      </c>
      <c r="H443" s="14" t="s">
        <v>626</v>
      </c>
      <c r="I443" s="14" t="s">
        <v>626</v>
      </c>
      <c r="J443" s="15" t="s">
        <v>626</v>
      </c>
      <c r="K443" s="9" t="s">
        <v>626</v>
      </c>
      <c r="L443" s="9" t="s">
        <v>626</v>
      </c>
      <c r="M443" s="9" t="s">
        <v>626</v>
      </c>
      <c r="N443" s="9" t="s">
        <v>626</v>
      </c>
    </row>
    <row r="444" spans="2:14" hidden="1" outlineLevel="1">
      <c r="D444" s="13">
        <v>2014</v>
      </c>
      <c r="E444" s="14" t="s">
        <v>626</v>
      </c>
      <c r="F444" s="14" t="s">
        <v>626</v>
      </c>
      <c r="G444" s="14" t="s">
        <v>626</v>
      </c>
      <c r="H444" s="14" t="s">
        <v>626</v>
      </c>
      <c r="I444" s="15" t="s">
        <v>626</v>
      </c>
      <c r="J444" s="9" t="s">
        <v>626</v>
      </c>
      <c r="K444" s="9" t="s">
        <v>626</v>
      </c>
      <c r="L444" s="9" t="s">
        <v>626</v>
      </c>
      <c r="M444" s="9" t="s">
        <v>626</v>
      </c>
      <c r="N444" s="9" t="s">
        <v>626</v>
      </c>
    </row>
    <row r="445" spans="2:14" hidden="1" outlineLevel="1">
      <c r="D445" s="13">
        <v>2015</v>
      </c>
      <c r="E445" s="14" t="s">
        <v>626</v>
      </c>
      <c r="F445" s="14" t="s">
        <v>626</v>
      </c>
      <c r="G445" s="14" t="s">
        <v>626</v>
      </c>
      <c r="H445" s="15" t="s">
        <v>626</v>
      </c>
      <c r="I445" s="9" t="s">
        <v>626</v>
      </c>
      <c r="J445" s="9" t="s">
        <v>626</v>
      </c>
      <c r="K445" s="9" t="s">
        <v>626</v>
      </c>
      <c r="L445" s="9" t="s">
        <v>626</v>
      </c>
      <c r="M445" s="9" t="s">
        <v>626</v>
      </c>
      <c r="N445" s="9" t="s">
        <v>626</v>
      </c>
    </row>
    <row r="446" spans="2:14" hidden="1" outlineLevel="1">
      <c r="D446" s="13">
        <v>2016</v>
      </c>
      <c r="E446" s="14" t="s">
        <v>626</v>
      </c>
      <c r="F446" s="14" t="s">
        <v>626</v>
      </c>
      <c r="G446" s="15" t="s">
        <v>626</v>
      </c>
      <c r="H446" s="9" t="s">
        <v>626</v>
      </c>
      <c r="I446" s="9" t="s">
        <v>626</v>
      </c>
      <c r="J446" s="9" t="s">
        <v>626</v>
      </c>
      <c r="K446" s="9" t="s">
        <v>626</v>
      </c>
      <c r="L446" s="9" t="s">
        <v>626</v>
      </c>
      <c r="M446" s="9" t="s">
        <v>626</v>
      </c>
      <c r="N446" s="9" t="s">
        <v>626</v>
      </c>
    </row>
    <row r="447" spans="2:14" hidden="1" outlineLevel="1">
      <c r="D447" s="13">
        <v>2017</v>
      </c>
      <c r="E447" s="14" t="s">
        <v>626</v>
      </c>
      <c r="F447" s="15" t="s">
        <v>626</v>
      </c>
      <c r="G447" s="9" t="s">
        <v>626</v>
      </c>
      <c r="H447" s="9" t="s">
        <v>626</v>
      </c>
      <c r="I447" s="9" t="s">
        <v>626</v>
      </c>
      <c r="J447" s="9" t="s">
        <v>626</v>
      </c>
      <c r="K447" s="9" t="s">
        <v>626</v>
      </c>
      <c r="L447" s="9" t="s">
        <v>626</v>
      </c>
      <c r="M447" s="9" t="s">
        <v>626</v>
      </c>
      <c r="N447" s="9" t="s">
        <v>626</v>
      </c>
    </row>
    <row r="448" spans="2:14" hidden="1" outlineLevel="1">
      <c r="D448" s="13">
        <v>2018</v>
      </c>
      <c r="E448" s="15" t="s">
        <v>626</v>
      </c>
      <c r="F448" s="9" t="s">
        <v>626</v>
      </c>
      <c r="G448" s="9" t="s">
        <v>626</v>
      </c>
      <c r="H448" s="9" t="s">
        <v>626</v>
      </c>
      <c r="I448" s="9" t="s">
        <v>626</v>
      </c>
      <c r="J448" s="9" t="s">
        <v>626</v>
      </c>
      <c r="K448" s="9" t="s">
        <v>626</v>
      </c>
      <c r="L448" s="9" t="s">
        <v>626</v>
      </c>
      <c r="M448" s="9" t="s">
        <v>626</v>
      </c>
      <c r="N448" s="9" t="s">
        <v>626</v>
      </c>
    </row>
    <row r="449" spans="2:10" collapsed="1"/>
    <row r="450" spans="2:10" ht="15.75">
      <c r="C450" s="18" t="s">
        <v>169</v>
      </c>
      <c r="E450" s="13" t="s">
        <v>166</v>
      </c>
      <c r="F450" s="13" t="s">
        <v>44</v>
      </c>
      <c r="G450" s="13" t="s">
        <v>45</v>
      </c>
      <c r="H450" s="13" t="s">
        <v>95</v>
      </c>
      <c r="I450" s="61"/>
    </row>
    <row r="451" spans="2:10">
      <c r="B451" s="7" t="s">
        <v>48</v>
      </c>
      <c r="D451" s="12"/>
      <c r="E451" s="31" t="s">
        <v>641</v>
      </c>
    </row>
    <row r="452" spans="2:10" ht="15">
      <c r="B452" s="7" t="s">
        <v>90</v>
      </c>
      <c r="D452" s="13" t="s">
        <v>16</v>
      </c>
      <c r="E452" s="62" t="s">
        <v>43</v>
      </c>
      <c r="F452" s="62" t="s">
        <v>196</v>
      </c>
      <c r="G452" s="62" t="s">
        <v>167</v>
      </c>
      <c r="H452" s="62" t="s">
        <v>168</v>
      </c>
    </row>
    <row r="453" spans="2:10">
      <c r="B453" s="7" t="s">
        <v>93</v>
      </c>
      <c r="D453" s="13">
        <v>2009</v>
      </c>
      <c r="E453" s="31">
        <v>761706.66898200009</v>
      </c>
      <c r="F453" s="50">
        <v>1</v>
      </c>
      <c r="G453" s="139">
        <v>761706.66898200009</v>
      </c>
      <c r="H453" s="139">
        <v>0</v>
      </c>
    </row>
    <row r="454" spans="2:10">
      <c r="D454" s="13">
        <v>2010</v>
      </c>
      <c r="E454" s="31">
        <v>632963.44393999991</v>
      </c>
      <c r="F454" s="50">
        <v>1.0014856538826005</v>
      </c>
      <c r="G454" s="139">
        <v>633903.80853803351</v>
      </c>
      <c r="H454" s="139">
        <v>940.36459803360049</v>
      </c>
    </row>
    <row r="455" spans="2:10">
      <c r="B455" s="7" t="s">
        <v>46</v>
      </c>
      <c r="D455" s="13">
        <v>2011</v>
      </c>
      <c r="E455" s="31">
        <v>797576.01390000002</v>
      </c>
      <c r="F455" s="50">
        <v>1.004208545580507</v>
      </c>
      <c r="G455" s="139">
        <v>800932.64890841721</v>
      </c>
      <c r="H455" s="139">
        <v>3356.6350084171863</v>
      </c>
    </row>
    <row r="456" spans="2:10">
      <c r="D456" s="13">
        <v>2012</v>
      </c>
      <c r="E456" s="31">
        <v>718829.50715700001</v>
      </c>
      <c r="F456" s="50">
        <v>1.0359289083069461</v>
      </c>
      <c r="G456" s="139">
        <v>744656.26660797105</v>
      </c>
      <c r="H456" s="139">
        <v>25826.759450971032</v>
      </c>
    </row>
    <row r="457" spans="2:10">
      <c r="D457" s="13">
        <v>2013</v>
      </c>
      <c r="E457" s="31">
        <v>932822.96876999992</v>
      </c>
      <c r="F457" s="50">
        <v>1.0465805404725108</v>
      </c>
      <c r="G457" s="139">
        <v>976274.36682047858</v>
      </c>
      <c r="H457" s="139">
        <v>43451.39805047866</v>
      </c>
    </row>
    <row r="458" spans="2:10">
      <c r="D458" s="13">
        <v>2014</v>
      </c>
      <c r="E458" s="31">
        <v>813064.73622999992</v>
      </c>
      <c r="F458" s="50">
        <v>1.0848677013857753</v>
      </c>
      <c r="G458" s="139">
        <v>882067.67147167167</v>
      </c>
      <c r="H458" s="139">
        <v>69002.935241671745</v>
      </c>
    </row>
    <row r="459" spans="2:10">
      <c r="D459" s="13">
        <v>2015</v>
      </c>
      <c r="E459" s="31">
        <v>544487.83689999999</v>
      </c>
      <c r="F459" s="50">
        <v>1.1551821730002447</v>
      </c>
      <c r="G459" s="139">
        <v>628982.64260234486</v>
      </c>
      <c r="H459" s="139">
        <v>84494.805702344864</v>
      </c>
    </row>
    <row r="460" spans="2:10">
      <c r="D460" s="59">
        <v>2016</v>
      </c>
      <c r="E460" s="31">
        <v>378615.4731</v>
      </c>
      <c r="F460" s="50">
        <v>1.2978655136420452</v>
      </c>
      <c r="G460" s="139">
        <v>491391.96546775743</v>
      </c>
      <c r="H460" s="139">
        <v>112776.49236775743</v>
      </c>
    </row>
    <row r="461" spans="2:10">
      <c r="B461" s="118"/>
      <c r="D461" s="59">
        <v>2017</v>
      </c>
      <c r="E461" s="31">
        <v>260928.65054999999</v>
      </c>
      <c r="F461" s="50">
        <v>1.630692920398592</v>
      </c>
      <c r="G461" s="139">
        <v>425494.5031810432</v>
      </c>
      <c r="H461" s="139">
        <v>164565.85263104321</v>
      </c>
    </row>
    <row r="462" spans="2:10">
      <c r="B462" s="119" t="s">
        <v>337</v>
      </c>
      <c r="D462" s="59">
        <v>2018</v>
      </c>
      <c r="E462" s="31">
        <v>72671.41158</v>
      </c>
      <c r="F462" s="50">
        <v>4.1076854836823866</v>
      </c>
      <c r="G462" s="139">
        <v>298511.30242587411</v>
      </c>
      <c r="H462" s="139">
        <v>225839.89084587409</v>
      </c>
    </row>
    <row r="463" spans="2:10">
      <c r="B463" s="119" t="s">
        <v>91</v>
      </c>
    </row>
    <row r="464" spans="2:10">
      <c r="B464" s="119" t="s">
        <v>94</v>
      </c>
      <c r="D464" s="71" t="s">
        <v>92</v>
      </c>
      <c r="E464" s="72">
        <v>5913666.7111090003</v>
      </c>
      <c r="F464" s="135">
        <v>1.1234860146116767</v>
      </c>
      <c r="G464" s="141">
        <v>6643921.8450055923</v>
      </c>
      <c r="H464" s="141">
        <v>730255.13389659184</v>
      </c>
      <c r="J464" s="69"/>
    </row>
    <row r="465" spans="2:8">
      <c r="E465" s="371" t="s">
        <v>340</v>
      </c>
      <c r="F465" s="371"/>
      <c r="G465" s="371" t="s">
        <v>339</v>
      </c>
      <c r="H465" s="371" t="s">
        <v>338</v>
      </c>
    </row>
    <row r="467" spans="2:8" hidden="1" outlineLevel="1">
      <c r="B467" s="8" t="s">
        <v>309</v>
      </c>
    </row>
    <row r="468" spans="2:8" ht="15.75" hidden="1" outlineLevel="1">
      <c r="C468" s="18" t="s">
        <v>455</v>
      </c>
    </row>
    <row r="469" spans="2:8" hidden="1" outlineLevel="1">
      <c r="B469" s="68" t="s">
        <v>96</v>
      </c>
      <c r="D469" s="35" t="s">
        <v>96</v>
      </c>
      <c r="E469" s="31">
        <v>131129.14835190857</v>
      </c>
    </row>
    <row r="470" spans="2:8" hidden="1" outlineLevel="1">
      <c r="B470" s="68" t="s">
        <v>367</v>
      </c>
      <c r="D470" s="35" t="s">
        <v>367</v>
      </c>
      <c r="E470" s="31">
        <v>0.17956621222532507</v>
      </c>
    </row>
    <row r="471" spans="2:8" hidden="1" outlineLevel="1">
      <c r="B471" s="68"/>
      <c r="D471" s="11"/>
    </row>
    <row r="472" spans="2:8" hidden="1" outlineLevel="1">
      <c r="B472" s="68" t="s">
        <v>97</v>
      </c>
      <c r="D472" s="35" t="s">
        <v>97</v>
      </c>
      <c r="E472" s="31">
        <v>64420.541384025695</v>
      </c>
    </row>
    <row r="473" spans="2:8" hidden="1" outlineLevel="1">
      <c r="B473" s="68" t="s">
        <v>366</v>
      </c>
      <c r="D473" s="35" t="s">
        <v>366</v>
      </c>
      <c r="E473" s="31">
        <v>8.8216485436099654E-2</v>
      </c>
    </row>
    <row r="474" spans="2:8" hidden="1" outlineLevel="1" collapsed="1">
      <c r="B474" s="68"/>
      <c r="D474" s="11"/>
    </row>
    <row r="475" spans="2:8" hidden="1" outlineLevel="1">
      <c r="B475" s="68" t="s">
        <v>98</v>
      </c>
      <c r="D475" s="35" t="s">
        <v>98</v>
      </c>
      <c r="E475" s="31">
        <v>146098.801157668</v>
      </c>
      <c r="H475" s="165"/>
    </row>
    <row r="476" spans="2:8" hidden="1" outlineLevel="1">
      <c r="B476" s="68" t="s">
        <v>368</v>
      </c>
      <c r="D476" s="35" t="s">
        <v>368</v>
      </c>
      <c r="E476" s="31">
        <v>0.20006542148919201</v>
      </c>
    </row>
    <row r="477" spans="2:8" hidden="1" outlineLevel="1">
      <c r="B477" s="68"/>
      <c r="D477" s="11"/>
    </row>
    <row r="478" spans="2:8" hidden="1" outlineLevel="1">
      <c r="B478" s="68" t="s">
        <v>38</v>
      </c>
      <c r="D478" s="37" t="s">
        <v>38</v>
      </c>
      <c r="E478" s="38">
        <v>1</v>
      </c>
      <c r="F478" s="40" t="s">
        <v>17</v>
      </c>
    </row>
    <row r="479" spans="2:8" hidden="1" outlineLevel="1">
      <c r="B479" s="68" t="s">
        <v>105</v>
      </c>
      <c r="D479" s="37" t="s">
        <v>105</v>
      </c>
      <c r="E479" s="38">
        <v>730255.13389659184</v>
      </c>
    </row>
    <row r="480" spans="2:8" hidden="1" outlineLevel="1">
      <c r="B480" s="68" t="s">
        <v>106</v>
      </c>
      <c r="D480" s="37" t="s">
        <v>106</v>
      </c>
      <c r="E480" s="38">
        <v>146098.801157668</v>
      </c>
    </row>
    <row r="481" spans="4:6" hidden="1" outlineLevel="1">
      <c r="D481" s="6"/>
      <c r="E481" s="39"/>
      <c r="F481" s="3"/>
    </row>
    <row r="482" spans="4:6" hidden="1" outlineLevel="1">
      <c r="D482" s="60" t="s">
        <v>107</v>
      </c>
      <c r="E482" s="60" t="s">
        <v>108</v>
      </c>
      <c r="F482" s="3"/>
    </row>
    <row r="483" spans="4:6" hidden="1" outlineLevel="1">
      <c r="D483" s="8">
        <v>9.9999999999999995E-7</v>
      </c>
      <c r="E483" s="14">
        <v>35785.540983849671</v>
      </c>
      <c r="F483" s="3"/>
    </row>
    <row r="484" spans="4:6" hidden="1" outlineLevel="1">
      <c r="D484" s="8">
        <v>1.0000000000000001E-5</v>
      </c>
      <c r="E484" s="14">
        <v>107159.70183609216</v>
      </c>
      <c r="F484" s="3"/>
    </row>
    <row r="485" spans="4:6" hidden="1" outlineLevel="1">
      <c r="D485" s="8">
        <v>1.0000000000000009E-3</v>
      </c>
      <c r="E485" s="14">
        <v>278775.8986667787</v>
      </c>
      <c r="F485" s="3"/>
    </row>
    <row r="486" spans="4:6" hidden="1" outlineLevel="1">
      <c r="D486" s="8">
        <v>5.0000000000000044E-3</v>
      </c>
      <c r="E486" s="14">
        <v>353929.56066130666</v>
      </c>
      <c r="F486" s="3"/>
    </row>
    <row r="487" spans="4:6" hidden="1" outlineLevel="1">
      <c r="D487" s="8">
        <v>1.0000000000000009E-2</v>
      </c>
      <c r="E487" s="14">
        <v>390378.49842353538</v>
      </c>
      <c r="F487" s="3"/>
    </row>
    <row r="488" spans="4:6" hidden="1" outlineLevel="1">
      <c r="D488" s="8">
        <v>2.5000000000000022E-2</v>
      </c>
      <c r="E488" s="14">
        <v>443906.74544308387</v>
      </c>
      <c r="F488" s="3"/>
    </row>
    <row r="489" spans="4:6" hidden="1" outlineLevel="1">
      <c r="D489" s="8">
        <v>5.0000000000000044E-2</v>
      </c>
      <c r="E489" s="14">
        <v>489943.99091913982</v>
      </c>
      <c r="F489" s="3"/>
    </row>
    <row r="490" spans="4:6" hidden="1" outlineLevel="1">
      <c r="D490" s="8">
        <v>0.1</v>
      </c>
      <c r="E490" s="14">
        <v>543021.98654879315</v>
      </c>
      <c r="F490" s="3"/>
    </row>
    <row r="491" spans="4:6" hidden="1" outlineLevel="1">
      <c r="D491" s="8">
        <v>0.2</v>
      </c>
      <c r="E491" s="14">
        <v>607295.28064275137</v>
      </c>
      <c r="F491" s="3"/>
    </row>
    <row r="492" spans="4:6" hidden="1" outlineLevel="1">
      <c r="D492" s="8">
        <v>0.25</v>
      </c>
      <c r="E492" s="14">
        <v>631712.9899998093</v>
      </c>
      <c r="F492" s="3"/>
    </row>
    <row r="493" spans="4:6" hidden="1" outlineLevel="1">
      <c r="D493" s="8">
        <v>0.3</v>
      </c>
      <c r="E493" s="14">
        <v>653640.84766348067</v>
      </c>
      <c r="F493" s="3"/>
    </row>
    <row r="494" spans="4:6" hidden="1" outlineLevel="1">
      <c r="D494" s="8">
        <v>0.4</v>
      </c>
      <c r="E494" s="14">
        <v>693241.42585168337</v>
      </c>
      <c r="F494" s="3"/>
    </row>
    <row r="495" spans="4:6" hidden="1" outlineLevel="1">
      <c r="D495" s="8">
        <v>0.5</v>
      </c>
      <c r="E495" s="14">
        <v>730255.13389659184</v>
      </c>
      <c r="F495" s="3"/>
    </row>
    <row r="496" spans="4:6" hidden="1" outlineLevel="1">
      <c r="D496" s="8">
        <v>0.6</v>
      </c>
      <c r="E496" s="14">
        <v>767268.84194150032</v>
      </c>
      <c r="F496" s="3"/>
    </row>
    <row r="497" spans="2:6" hidden="1" outlineLevel="1">
      <c r="D497" s="8">
        <v>0.7</v>
      </c>
      <c r="E497" s="14">
        <v>806869.42012970301</v>
      </c>
      <c r="F497" s="3"/>
    </row>
    <row r="498" spans="2:6" hidden="1" outlineLevel="1">
      <c r="D498" s="8">
        <v>0.8</v>
      </c>
      <c r="E498" s="14">
        <v>853214.98715043231</v>
      </c>
      <c r="F498" s="3"/>
    </row>
    <row r="499" spans="2:6" ht="13.5" hidden="1" outlineLevel="1" thickBot="1">
      <c r="D499" s="8">
        <v>0.7</v>
      </c>
      <c r="E499" s="14">
        <v>806869.42012970301</v>
      </c>
      <c r="F499" s="3"/>
    </row>
    <row r="500" spans="2:6" ht="13.5" hidden="1" outlineLevel="1" thickBot="1">
      <c r="D500" s="130">
        <v>0.75</v>
      </c>
      <c r="E500" s="129">
        <v>828797.27779337438</v>
      </c>
      <c r="F500" s="3"/>
    </row>
    <row r="501" spans="2:6" hidden="1" outlineLevel="1">
      <c r="D501" s="8">
        <v>0.8</v>
      </c>
      <c r="E501" s="14">
        <v>853214.98715043231</v>
      </c>
      <c r="F501" s="3"/>
    </row>
    <row r="502" spans="2:6" hidden="1" outlineLevel="1">
      <c r="D502" s="8">
        <v>0.9</v>
      </c>
      <c r="E502" s="14">
        <v>917488.28124439053</v>
      </c>
      <c r="F502" s="3"/>
    </row>
    <row r="503" spans="2:6" hidden="1" outlineLevel="1">
      <c r="D503" s="8">
        <v>0.95</v>
      </c>
      <c r="E503" s="14">
        <v>970566.27687404386</v>
      </c>
      <c r="F503" s="3"/>
    </row>
    <row r="504" spans="2:6" hidden="1" outlineLevel="1">
      <c r="D504" s="8">
        <v>0.97499999999999998</v>
      </c>
      <c r="E504" s="14">
        <v>1016603.5223500999</v>
      </c>
      <c r="F504" s="3"/>
    </row>
    <row r="505" spans="2:6" hidden="1" outlineLevel="1">
      <c r="D505" s="8">
        <v>0.99</v>
      </c>
      <c r="E505" s="14">
        <v>1070131.7693696483</v>
      </c>
      <c r="F505" s="3"/>
    </row>
    <row r="506" spans="2:6" hidden="1" outlineLevel="1">
      <c r="D506" s="8">
        <v>0.995</v>
      </c>
      <c r="E506" s="14">
        <v>1106580.7071318771</v>
      </c>
      <c r="F506" s="3"/>
    </row>
    <row r="507" spans="2:6" hidden="1" outlineLevel="1">
      <c r="D507" s="8">
        <v>0.999</v>
      </c>
      <c r="E507" s="14">
        <v>1181734.3691264051</v>
      </c>
      <c r="F507" s="3"/>
    </row>
    <row r="508" spans="2:6" hidden="1" outlineLevel="1">
      <c r="D508" s="8">
        <v>0.99999000000000005</v>
      </c>
      <c r="E508" s="14">
        <v>1353350.5659572398</v>
      </c>
      <c r="F508" s="3"/>
    </row>
    <row r="509" spans="2:6" hidden="1" outlineLevel="1">
      <c r="D509" s="8">
        <v>0.99999899999999997</v>
      </c>
      <c r="E509" s="14">
        <v>1424724.7268084851</v>
      </c>
      <c r="F509" s="3"/>
    </row>
    <row r="510" spans="2:6" hidden="1" outlineLevel="1"/>
    <row r="511" spans="2:6" ht="13.5" hidden="1" outlineLevel="1" thickBot="1">
      <c r="B511" s="7" t="s">
        <v>294</v>
      </c>
      <c r="D511" s="37" t="s">
        <v>294</v>
      </c>
      <c r="E511" s="38">
        <v>0.75</v>
      </c>
    </row>
    <row r="512" spans="2:6" ht="13.5" hidden="1" outlineLevel="1" thickBot="1">
      <c r="B512" s="68" t="s">
        <v>189</v>
      </c>
      <c r="D512" s="37" t="s">
        <v>190</v>
      </c>
      <c r="E512" s="131">
        <v>828797.27779337438</v>
      </c>
    </row>
    <row r="513" spans="1:24" hidden="1" outlineLevel="1">
      <c r="B513" s="68" t="s">
        <v>99</v>
      </c>
      <c r="D513" s="37" t="s">
        <v>99</v>
      </c>
      <c r="E513" s="142">
        <v>828797.27779337438</v>
      </c>
    </row>
    <row r="514" spans="1:24" hidden="1" outlineLevel="1">
      <c r="B514" s="8" t="s">
        <v>100</v>
      </c>
      <c r="D514" s="37" t="s">
        <v>100</v>
      </c>
      <c r="E514" s="142">
        <v>0.13494207616311896</v>
      </c>
    </row>
    <row r="515" spans="1:24" hidden="1" outlineLevel="1"/>
    <row r="516" spans="1:24" hidden="1" outlineLevel="1"/>
    <row r="517" spans="1:24" collapsed="1"/>
    <row r="519" spans="1:24" ht="15.75">
      <c r="B519" s="369" t="s">
        <v>309</v>
      </c>
      <c r="C519" s="18" t="s">
        <v>295</v>
      </c>
      <c r="D519" s="36"/>
    </row>
    <row r="520" spans="1:24">
      <c r="A520" s="8"/>
      <c r="B520" s="68" t="s">
        <v>195</v>
      </c>
      <c r="D520" s="37" t="s">
        <v>195</v>
      </c>
      <c r="E520" s="70">
        <v>1</v>
      </c>
      <c r="F520" s="441" t="s">
        <v>638</v>
      </c>
    </row>
    <row r="522" spans="1:24" hidden="1" outlineLevel="1">
      <c r="B522" s="7" t="s">
        <v>337</v>
      </c>
      <c r="D522" s="7" t="s">
        <v>337</v>
      </c>
      <c r="E522" s="168">
        <v>5913666.7111090003</v>
      </c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</row>
    <row r="523" spans="1:24" hidden="1" outlineLevel="1">
      <c r="B523" s="7" t="s">
        <v>460</v>
      </c>
      <c r="D523" s="357" t="s">
        <v>460</v>
      </c>
      <c r="E523" s="358">
        <v>5913666.7111089993</v>
      </c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</row>
    <row r="524" spans="1:24" hidden="1" outlineLevel="1">
      <c r="B524" s="8" t="s">
        <v>461</v>
      </c>
      <c r="D524" s="8" t="s">
        <v>461</v>
      </c>
      <c r="E524" s="168">
        <v>5847662.0748038376</v>
      </c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</row>
    <row r="525" spans="1:24" hidden="1" outlineLevel="1">
      <c r="B525" s="8" t="s">
        <v>462</v>
      </c>
      <c r="D525" s="8" t="s">
        <v>462</v>
      </c>
      <c r="E525" s="168">
        <v>5913666.7111089993</v>
      </c>
      <c r="F525" s="169"/>
      <c r="G525" s="169"/>
      <c r="H525" s="169"/>
      <c r="I525" s="169"/>
      <c r="J525" s="169"/>
      <c r="K525" s="169"/>
      <c r="L525" s="169"/>
      <c r="M525" s="169"/>
      <c r="N525" s="169"/>
      <c r="O525" s="169"/>
      <c r="P525" s="69"/>
      <c r="U525" s="69"/>
      <c r="V525" s="69"/>
      <c r="W525" s="69"/>
      <c r="X525" s="69"/>
    </row>
    <row r="526" spans="1:24" hidden="1" outlineLevel="1">
      <c r="B526" s="7"/>
      <c r="D526" s="420"/>
      <c r="E526" s="423" t="s">
        <v>311</v>
      </c>
      <c r="F526" s="423" t="s">
        <v>312</v>
      </c>
      <c r="G526" s="423" t="s">
        <v>313</v>
      </c>
      <c r="H526" s="423" t="s">
        <v>314</v>
      </c>
      <c r="I526" s="423" t="s">
        <v>315</v>
      </c>
      <c r="J526" s="423" t="s">
        <v>316</v>
      </c>
      <c r="K526" s="423" t="s">
        <v>317</v>
      </c>
      <c r="L526" s="423" t="s">
        <v>318</v>
      </c>
      <c r="M526" s="423" t="s">
        <v>319</v>
      </c>
      <c r="N526" s="423" t="s">
        <v>320</v>
      </c>
      <c r="O526" s="167"/>
    </row>
    <row r="527" spans="1:24" hidden="1" outlineLevel="1">
      <c r="B527" s="420" t="s">
        <v>463</v>
      </c>
      <c r="C527" s="10"/>
      <c r="D527" s="420" t="s">
        <v>463</v>
      </c>
      <c r="E527" s="421">
        <v>5913666.7111090003</v>
      </c>
      <c r="F527" s="421">
        <v>5913666.7111090003</v>
      </c>
      <c r="G527" s="421">
        <v>5913666.7111090003</v>
      </c>
      <c r="H527" s="421">
        <v>5913666.7111090003</v>
      </c>
      <c r="I527" s="421">
        <v>5913666.7111090003</v>
      </c>
      <c r="J527" s="421">
        <v>5913666.7111090003</v>
      </c>
      <c r="K527" s="421">
        <v>5913666.7111090003</v>
      </c>
      <c r="L527" s="421">
        <v>5913666.7111090003</v>
      </c>
      <c r="M527" s="421">
        <v>5913666.7111090003</v>
      </c>
      <c r="N527" s="421">
        <v>5913666.7111090003</v>
      </c>
      <c r="O527" s="167"/>
    </row>
    <row r="528" spans="1:24" hidden="1" outlineLevel="1">
      <c r="B528" s="422" t="s">
        <v>464</v>
      </c>
      <c r="D528" s="422" t="s">
        <v>464</v>
      </c>
      <c r="E528" s="421">
        <v>5867419.277551516</v>
      </c>
      <c r="F528" s="421">
        <v>5853499.3420146294</v>
      </c>
      <c r="G528" s="421">
        <v>5805153.0443155067</v>
      </c>
      <c r="H528" s="421">
        <v>5775769.6266899584</v>
      </c>
      <c r="I528" s="421">
        <v>5727170.7291406002</v>
      </c>
      <c r="J528" s="421">
        <v>5825215.4372958383</v>
      </c>
      <c r="K528" s="421">
        <v>5760522.3636604147</v>
      </c>
      <c r="L528" s="421">
        <v>6009734.7859480772</v>
      </c>
      <c r="M528" s="421">
        <v>5915533.9854728542</v>
      </c>
      <c r="N528" s="421">
        <v>5936602.1559489751</v>
      </c>
      <c r="O528" s="167"/>
    </row>
    <row r="529" spans="2:31" hidden="1" outlineLevel="1">
      <c r="B529" s="422" t="s">
        <v>465</v>
      </c>
      <c r="D529" s="422" t="s">
        <v>465</v>
      </c>
      <c r="E529" s="421">
        <v>5913666.7111090003</v>
      </c>
      <c r="F529" s="421">
        <v>5913666.7111090003</v>
      </c>
      <c r="G529" s="421">
        <v>5913666.7111090003</v>
      </c>
      <c r="H529" s="421">
        <v>5913666.7111090003</v>
      </c>
      <c r="I529" s="421">
        <v>5913666.7111090003</v>
      </c>
      <c r="J529" s="421">
        <v>5913666.7111090003</v>
      </c>
      <c r="K529" s="421">
        <v>5913666.7111090003</v>
      </c>
      <c r="L529" s="421">
        <v>5913666.7111090003</v>
      </c>
      <c r="M529" s="421">
        <v>5913666.7111090003</v>
      </c>
      <c r="N529" s="421">
        <v>5913666.7111090003</v>
      </c>
      <c r="O529" s="167"/>
    </row>
    <row r="530" spans="2:31" hidden="1" outlineLevel="1">
      <c r="D530" s="3"/>
    </row>
    <row r="531" spans="2:31" collapsed="1">
      <c r="B531" s="7" t="s">
        <v>94</v>
      </c>
      <c r="D531" s="7" t="s">
        <v>94</v>
      </c>
      <c r="E531" s="168">
        <v>730255.13389659184</v>
      </c>
      <c r="F531" s="167"/>
      <c r="G531" s="167"/>
      <c r="H531" s="167"/>
      <c r="I531" s="167"/>
      <c r="J531" s="167"/>
      <c r="K531" s="167"/>
      <c r="L531" s="167"/>
      <c r="M531" s="167"/>
      <c r="N531" s="167"/>
      <c r="O531" s="167"/>
    </row>
    <row r="532" spans="2:31">
      <c r="B532" s="7" t="s">
        <v>101</v>
      </c>
      <c r="D532" s="357" t="s">
        <v>101</v>
      </c>
      <c r="E532" s="358">
        <v>760136.50950625632</v>
      </c>
      <c r="F532" s="167"/>
      <c r="G532" s="167"/>
      <c r="H532" s="167"/>
      <c r="I532" s="167"/>
      <c r="J532" s="167"/>
      <c r="K532" s="167"/>
      <c r="L532" s="167"/>
      <c r="M532" s="167"/>
      <c r="N532" s="167"/>
      <c r="O532" s="167"/>
    </row>
    <row r="533" spans="2:31">
      <c r="B533" s="8" t="s">
        <v>197</v>
      </c>
      <c r="D533" s="8" t="s">
        <v>197</v>
      </c>
      <c r="E533" s="168">
        <v>695274.80657995224</v>
      </c>
      <c r="F533" s="167"/>
      <c r="G533" s="167"/>
      <c r="H533" s="167"/>
      <c r="I533" s="167"/>
      <c r="J533" s="167"/>
      <c r="K533" s="167"/>
      <c r="L533" s="167"/>
      <c r="M533" s="167"/>
      <c r="N533" s="167"/>
      <c r="O533" s="167"/>
    </row>
    <row r="534" spans="2:31">
      <c r="B534" s="8" t="s">
        <v>198</v>
      </c>
      <c r="D534" s="8" t="s">
        <v>198</v>
      </c>
      <c r="E534" s="168">
        <v>760136.50950625632</v>
      </c>
      <c r="F534" s="169"/>
      <c r="G534" s="169"/>
      <c r="H534" s="169"/>
      <c r="I534" s="169"/>
      <c r="J534" s="169"/>
      <c r="K534" s="169"/>
      <c r="L534" s="169"/>
      <c r="M534" s="169"/>
      <c r="N534" s="169"/>
      <c r="O534" s="169"/>
      <c r="P534" s="69"/>
      <c r="U534" s="69"/>
      <c r="V534" s="69"/>
      <c r="W534" s="69"/>
      <c r="X534" s="69"/>
    </row>
    <row r="535" spans="2:31">
      <c r="B535" s="7"/>
      <c r="D535" s="420"/>
      <c r="E535" s="423" t="s">
        <v>311</v>
      </c>
      <c r="F535" s="423" t="s">
        <v>312</v>
      </c>
      <c r="G535" s="423" t="s">
        <v>313</v>
      </c>
      <c r="H535" s="423" t="s">
        <v>314</v>
      </c>
      <c r="I535" s="423" t="s">
        <v>315</v>
      </c>
      <c r="J535" s="423" t="s">
        <v>316</v>
      </c>
      <c r="K535" s="423" t="s">
        <v>317</v>
      </c>
      <c r="L535" s="423" t="s">
        <v>318</v>
      </c>
      <c r="M535" s="423" t="s">
        <v>319</v>
      </c>
      <c r="N535" s="423" t="s">
        <v>320</v>
      </c>
      <c r="O535" s="167"/>
    </row>
    <row r="536" spans="2:31">
      <c r="B536" s="420" t="s">
        <v>354</v>
      </c>
      <c r="C536" s="10"/>
      <c r="D536" s="420" t="s">
        <v>354</v>
      </c>
      <c r="E536" s="421">
        <v>714742.09390071314</v>
      </c>
      <c r="F536" s="421">
        <v>712302.81933745556</v>
      </c>
      <c r="G536" s="421">
        <v>862727.52367767948</v>
      </c>
      <c r="H536" s="421">
        <v>690490.32940485107</v>
      </c>
      <c r="I536" s="421">
        <v>792226.94079547632</v>
      </c>
      <c r="J536" s="421">
        <v>759870.89094272733</v>
      </c>
      <c r="K536" s="421">
        <v>756871.63738872018</v>
      </c>
      <c r="L536" s="421">
        <v>696040.70383635676</v>
      </c>
      <c r="M536" s="421">
        <v>778081.57375661458</v>
      </c>
      <c r="N536" s="421">
        <v>838010.58202196867</v>
      </c>
      <c r="O536" s="167"/>
    </row>
    <row r="537" spans="2:31">
      <c r="B537" s="422" t="s">
        <v>342</v>
      </c>
      <c r="D537" s="422" t="s">
        <v>342</v>
      </c>
      <c r="E537" s="421">
        <v>582486.09065441228</v>
      </c>
      <c r="F537" s="421">
        <v>702473.55559521413</v>
      </c>
      <c r="G537" s="421">
        <v>671492.30947778584</v>
      </c>
      <c r="H537" s="421">
        <v>692726.81449687341</v>
      </c>
      <c r="I537" s="421">
        <v>717648.52680227696</v>
      </c>
      <c r="J537" s="421">
        <v>857005.03304783558</v>
      </c>
      <c r="K537" s="421">
        <v>731646.63953604794</v>
      </c>
      <c r="L537" s="421">
        <v>655102.4326090978</v>
      </c>
      <c r="M537" s="421">
        <v>602457.34508876712</v>
      </c>
      <c r="N537" s="421">
        <v>739709.31849121093</v>
      </c>
      <c r="O537" s="167"/>
    </row>
    <row r="538" spans="2:31">
      <c r="B538" s="422" t="s">
        <v>348</v>
      </c>
      <c r="D538" s="422" t="s">
        <v>348</v>
      </c>
      <c r="E538" s="421">
        <v>714742.09390071314</v>
      </c>
      <c r="F538" s="421">
        <v>712302.81933745556</v>
      </c>
      <c r="G538" s="421">
        <v>862727.52367767948</v>
      </c>
      <c r="H538" s="421">
        <v>690490.32940485107</v>
      </c>
      <c r="I538" s="421">
        <v>792226.94079547632</v>
      </c>
      <c r="J538" s="421">
        <v>759870.89094272733</v>
      </c>
      <c r="K538" s="421">
        <v>756871.63738872018</v>
      </c>
      <c r="L538" s="421">
        <v>696040.70383635676</v>
      </c>
      <c r="M538" s="421">
        <v>778081.57375661458</v>
      </c>
      <c r="N538" s="421">
        <v>838010.58202196867</v>
      </c>
      <c r="O538" s="167"/>
    </row>
    <row r="539" spans="2:31">
      <c r="D539" s="3"/>
    </row>
    <row r="540" spans="2:31" hidden="1" outlineLevel="1">
      <c r="B540" s="7" t="s">
        <v>96</v>
      </c>
      <c r="D540" s="7" t="s">
        <v>96</v>
      </c>
      <c r="E540" s="31">
        <v>131129.14835190857</v>
      </c>
      <c r="O540" s="148"/>
      <c r="AA540" s="148"/>
      <c r="AB540" s="148"/>
      <c r="AC540" s="148"/>
      <c r="AD540" s="148"/>
      <c r="AE540" s="148"/>
    </row>
    <row r="541" spans="2:31" hidden="1" outlineLevel="1">
      <c r="B541" s="7" t="s">
        <v>212</v>
      </c>
      <c r="C541" s="10"/>
      <c r="D541" s="152" t="s">
        <v>212</v>
      </c>
      <c r="E541" s="139">
        <v>132069.04451634589</v>
      </c>
      <c r="O541" s="148"/>
      <c r="AA541" s="148"/>
      <c r="AB541" s="148"/>
      <c r="AC541" s="148"/>
      <c r="AD541" s="148"/>
      <c r="AE541" s="148"/>
    </row>
    <row r="542" spans="2:31" hidden="1" outlineLevel="1">
      <c r="B542" s="8" t="s">
        <v>203</v>
      </c>
      <c r="D542" s="8" t="s">
        <v>203</v>
      </c>
      <c r="E542" s="31">
        <v>100599.74569926655</v>
      </c>
      <c r="O542" s="148"/>
      <c r="U542" s="10"/>
      <c r="AA542" s="148"/>
      <c r="AB542" s="148"/>
      <c r="AC542" s="148"/>
      <c r="AD542" s="148"/>
      <c r="AE542" s="148"/>
    </row>
    <row r="543" spans="2:31" hidden="1" outlineLevel="1">
      <c r="B543" s="8" t="s">
        <v>211</v>
      </c>
      <c r="D543" s="8" t="s">
        <v>211</v>
      </c>
      <c r="E543" s="31">
        <v>132069.04451634589</v>
      </c>
      <c r="O543" s="148"/>
      <c r="AA543" s="148"/>
      <c r="AB543" s="148"/>
      <c r="AC543" s="148"/>
      <c r="AD543" s="148"/>
      <c r="AE543" s="148"/>
    </row>
    <row r="544" spans="2:31" hidden="1" outlineLevel="1">
      <c r="B544" s="7"/>
      <c r="D544" s="7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148"/>
      <c r="AA544" s="148"/>
      <c r="AB544" s="148"/>
      <c r="AC544" s="148"/>
      <c r="AD544" s="148"/>
      <c r="AE544" s="148"/>
    </row>
    <row r="545" spans="2:31" hidden="1" outlineLevel="1">
      <c r="B545" s="7" t="s">
        <v>356</v>
      </c>
      <c r="C545" s="10"/>
      <c r="D545" s="7" t="s">
        <v>356</v>
      </c>
      <c r="E545" s="31">
        <v>90536.859867873936</v>
      </c>
      <c r="F545" s="31">
        <v>128303.29436177536</v>
      </c>
      <c r="G545" s="31">
        <v>162891.47038970739</v>
      </c>
      <c r="H545" s="31">
        <v>150538.11403513304</v>
      </c>
      <c r="I545" s="31">
        <v>124570.5420039568</v>
      </c>
      <c r="J545" s="31">
        <v>117599.32426537934</v>
      </c>
      <c r="K545" s="31">
        <v>146680.49272036433</v>
      </c>
      <c r="L545" s="31">
        <v>106915.58825368606</v>
      </c>
      <c r="M545" s="31">
        <v>145315.72397693645</v>
      </c>
      <c r="N545" s="31">
        <v>147339.03528864603</v>
      </c>
      <c r="O545" s="148"/>
      <c r="AA545" s="148"/>
      <c r="AB545" s="148"/>
      <c r="AC545" s="148"/>
      <c r="AD545" s="148"/>
      <c r="AE545" s="148"/>
    </row>
    <row r="546" spans="2:31" hidden="1" outlineLevel="1">
      <c r="B546" s="8" t="s">
        <v>344</v>
      </c>
      <c r="D546" s="8" t="s">
        <v>344</v>
      </c>
      <c r="E546" s="31">
        <v>130210.65191603178</v>
      </c>
      <c r="F546" s="31">
        <v>107842.75133503052</v>
      </c>
      <c r="G546" s="31">
        <v>123378.41276872862</v>
      </c>
      <c r="H546" s="31">
        <v>110757.55858291949</v>
      </c>
      <c r="I546" s="31">
        <v>111042.53526161403</v>
      </c>
      <c r="J546" s="31">
        <v>139579.38707029901</v>
      </c>
      <c r="K546" s="31">
        <v>112122.03025088264</v>
      </c>
      <c r="L546" s="31">
        <v>103037.97844928355</v>
      </c>
      <c r="M546" s="31">
        <v>109970.21353287663</v>
      </c>
      <c r="N546" s="31">
        <v>115572.89084611427</v>
      </c>
      <c r="O546" s="148"/>
      <c r="AA546" s="148"/>
      <c r="AB546" s="148"/>
      <c r="AC546" s="148"/>
      <c r="AD546" s="148"/>
      <c r="AE546" s="148"/>
    </row>
    <row r="547" spans="2:31" hidden="1" outlineLevel="1">
      <c r="B547" s="8" t="s">
        <v>350</v>
      </c>
      <c r="D547" s="8" t="s">
        <v>350</v>
      </c>
      <c r="E547" s="31">
        <v>90536.859867873936</v>
      </c>
      <c r="F547" s="31">
        <v>128303.29436177536</v>
      </c>
      <c r="G547" s="31">
        <v>162891.47038970739</v>
      </c>
      <c r="H547" s="31">
        <v>150538.11403513304</v>
      </c>
      <c r="I547" s="31">
        <v>124570.5420039568</v>
      </c>
      <c r="J547" s="31">
        <v>117599.32426537934</v>
      </c>
      <c r="K547" s="31">
        <v>146680.49272036433</v>
      </c>
      <c r="L547" s="31">
        <v>106915.58825368606</v>
      </c>
      <c r="M547" s="31">
        <v>145315.72397693645</v>
      </c>
      <c r="N547" s="31">
        <v>147339.03528864603</v>
      </c>
      <c r="O547" s="148"/>
      <c r="AA547" s="148"/>
      <c r="AB547" s="148"/>
      <c r="AC547" s="148"/>
      <c r="AD547" s="148"/>
      <c r="AE547" s="148"/>
    </row>
    <row r="548" spans="2:31" hidden="1" outlineLevel="1" collapsed="1">
      <c r="D548" s="3"/>
      <c r="O548" s="148"/>
      <c r="AA548" s="148"/>
      <c r="AB548" s="148"/>
      <c r="AC548" s="148"/>
      <c r="AD548" s="148"/>
      <c r="AE548" s="148"/>
    </row>
    <row r="549" spans="2:31" hidden="1" outlineLevel="1">
      <c r="B549" s="7" t="s">
        <v>97</v>
      </c>
      <c r="D549" s="7" t="s">
        <v>97</v>
      </c>
      <c r="E549" s="31">
        <v>64420.541384025695</v>
      </c>
      <c r="O549" s="148"/>
      <c r="AA549" s="148"/>
      <c r="AB549" s="148"/>
      <c r="AC549" s="148"/>
      <c r="AD549" s="148"/>
      <c r="AE549" s="148"/>
    </row>
    <row r="550" spans="2:31" hidden="1" outlineLevel="1">
      <c r="B550" s="7" t="s">
        <v>213</v>
      </c>
      <c r="C550" s="10"/>
      <c r="D550" s="152" t="s">
        <v>213</v>
      </c>
      <c r="E550" s="139">
        <v>65250.204552202158</v>
      </c>
      <c r="O550" s="148"/>
      <c r="U550" s="10"/>
      <c r="AA550" s="148"/>
      <c r="AB550" s="148"/>
      <c r="AC550" s="148"/>
      <c r="AD550" s="148"/>
      <c r="AE550" s="148"/>
    </row>
    <row r="551" spans="2:31" hidden="1" outlineLevel="1">
      <c r="B551" s="8" t="s">
        <v>202</v>
      </c>
      <c r="D551" s="8" t="s">
        <v>202</v>
      </c>
      <c r="E551" s="31">
        <v>95323.986577977877</v>
      </c>
      <c r="O551" s="148"/>
      <c r="AA551" s="148"/>
      <c r="AB551" s="148"/>
      <c r="AC551" s="148"/>
      <c r="AD551" s="148"/>
      <c r="AE551" s="148"/>
    </row>
    <row r="552" spans="2:31" hidden="1" outlineLevel="1">
      <c r="B552" s="8" t="s">
        <v>214</v>
      </c>
      <c r="D552" s="8" t="s">
        <v>214</v>
      </c>
      <c r="E552" s="31">
        <v>65250.204552202158</v>
      </c>
      <c r="O552" s="148"/>
      <c r="AA552" s="148"/>
      <c r="AB552" s="148"/>
      <c r="AC552" s="148"/>
      <c r="AD552" s="148"/>
      <c r="AE552" s="148"/>
    </row>
    <row r="553" spans="2:31" hidden="1" outlineLevel="1">
      <c r="B553" s="7"/>
      <c r="D553" s="7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148"/>
      <c r="AA553" s="148"/>
      <c r="AB553" s="148"/>
      <c r="AC553" s="148"/>
      <c r="AD553" s="148"/>
      <c r="AE553" s="148"/>
    </row>
    <row r="554" spans="2:31" hidden="1" outlineLevel="1">
      <c r="B554" s="7" t="s">
        <v>355</v>
      </c>
      <c r="C554" s="10"/>
      <c r="D554" s="7" t="s">
        <v>355</v>
      </c>
      <c r="E554" s="31">
        <v>46259.574686575237</v>
      </c>
      <c r="F554" s="31">
        <v>64755.88182037355</v>
      </c>
      <c r="G554" s="31">
        <v>86437.367169611083</v>
      </c>
      <c r="H554" s="31">
        <v>68860.33884371951</v>
      </c>
      <c r="I554" s="31">
        <v>62545.400182440193</v>
      </c>
      <c r="J554" s="31">
        <v>54264.396842499445</v>
      </c>
      <c r="K554" s="31">
        <v>69121.580381692445</v>
      </c>
      <c r="L554" s="31">
        <v>52180.644318726023</v>
      </c>
      <c r="M554" s="31">
        <v>74156.630816158256</v>
      </c>
      <c r="N554" s="31">
        <v>73920.230460225866</v>
      </c>
      <c r="O554" s="148"/>
      <c r="AA554" s="148"/>
      <c r="AB554" s="148"/>
      <c r="AC554" s="148"/>
      <c r="AD554" s="148"/>
      <c r="AE554" s="148"/>
    </row>
    <row r="555" spans="2:31" hidden="1" outlineLevel="1">
      <c r="B555" s="8" t="s">
        <v>343</v>
      </c>
      <c r="D555" s="8" t="s">
        <v>343</v>
      </c>
      <c r="E555" s="31">
        <v>50189.355986666538</v>
      </c>
      <c r="F555" s="31">
        <v>65505.842383123716</v>
      </c>
      <c r="G555" s="31">
        <v>62866.797446744575</v>
      </c>
      <c r="H555" s="31">
        <v>72957.90529446736</v>
      </c>
      <c r="I555" s="31">
        <v>48097.747102717753</v>
      </c>
      <c r="J555" s="31">
        <v>72000.141672658647</v>
      </c>
      <c r="K555" s="31">
        <v>54956.304100239329</v>
      </c>
      <c r="L555" s="31">
        <v>59613.478979391373</v>
      </c>
      <c r="M555" s="31">
        <v>61672.156560110634</v>
      </c>
      <c r="N555" s="31">
        <v>87733.150384540684</v>
      </c>
      <c r="O555" s="148"/>
      <c r="AA555" s="148"/>
      <c r="AB555" s="148"/>
      <c r="AC555" s="148"/>
      <c r="AD555" s="148"/>
      <c r="AE555" s="148"/>
    </row>
    <row r="556" spans="2:31" hidden="1" outlineLevel="1">
      <c r="B556" s="8" t="s">
        <v>349</v>
      </c>
      <c r="D556" s="8" t="s">
        <v>349</v>
      </c>
      <c r="E556" s="31">
        <v>46259.574686575237</v>
      </c>
      <c r="F556" s="31">
        <v>64755.88182037355</v>
      </c>
      <c r="G556" s="31">
        <v>86437.367169611083</v>
      </c>
      <c r="H556" s="31">
        <v>68860.33884371951</v>
      </c>
      <c r="I556" s="31">
        <v>62545.400182440193</v>
      </c>
      <c r="J556" s="31">
        <v>54264.396842499445</v>
      </c>
      <c r="K556" s="31">
        <v>69121.580381692445</v>
      </c>
      <c r="L556" s="31">
        <v>52180.644318726023</v>
      </c>
      <c r="M556" s="31">
        <v>74156.630816158256</v>
      </c>
      <c r="N556" s="31">
        <v>73920.230460225866</v>
      </c>
      <c r="O556" s="148"/>
      <c r="AA556" s="148"/>
      <c r="AB556" s="148"/>
      <c r="AC556" s="148"/>
      <c r="AD556" s="148"/>
      <c r="AE556" s="148"/>
    </row>
    <row r="557" spans="2:31" hidden="1" outlineLevel="1">
      <c r="O557" s="148"/>
      <c r="AA557" s="148"/>
      <c r="AB557" s="148"/>
      <c r="AC557" s="148"/>
      <c r="AD557" s="148"/>
      <c r="AE557" s="148"/>
    </row>
    <row r="558" spans="2:31" collapsed="1">
      <c r="B558" s="68" t="s">
        <v>98</v>
      </c>
      <c r="D558" s="68" t="s">
        <v>98</v>
      </c>
      <c r="E558" s="31">
        <v>146098.801157668</v>
      </c>
      <c r="AA558" s="153">
        <v>146098.801157668</v>
      </c>
    </row>
    <row r="559" spans="2:31">
      <c r="B559" s="7" t="s">
        <v>102</v>
      </c>
      <c r="C559" s="10"/>
      <c r="D559" s="152" t="s">
        <v>102</v>
      </c>
      <c r="E559" s="139">
        <v>147308.59348172724</v>
      </c>
      <c r="AA559" s="153">
        <v>147308.59348172724</v>
      </c>
    </row>
    <row r="560" spans="2:31">
      <c r="B560" s="8" t="s">
        <v>201</v>
      </c>
      <c r="D560" s="8" t="s">
        <v>201</v>
      </c>
      <c r="E560" s="31">
        <v>138589.21766095515</v>
      </c>
      <c r="F560" s="148"/>
      <c r="G560" s="149">
        <v>138589.21766095515</v>
      </c>
      <c r="AA560" s="153">
        <v>138589.21766095515</v>
      </c>
    </row>
    <row r="561" spans="2:31">
      <c r="B561" s="8" t="s">
        <v>204</v>
      </c>
      <c r="D561" s="8" t="s">
        <v>204</v>
      </c>
      <c r="E561" s="31">
        <v>147308.59348172724</v>
      </c>
      <c r="F561" s="149">
        <v>71754.877891621334</v>
      </c>
      <c r="G561" s="148"/>
      <c r="AA561" s="153">
        <v>147308.59348172724</v>
      </c>
    </row>
    <row r="562" spans="2:31">
      <c r="B562" s="7"/>
      <c r="D562" s="420"/>
      <c r="E562" s="423" t="s">
        <v>311</v>
      </c>
      <c r="F562" s="423" t="s">
        <v>312</v>
      </c>
      <c r="G562" s="423" t="s">
        <v>313</v>
      </c>
      <c r="H562" s="423" t="s">
        <v>314</v>
      </c>
      <c r="I562" s="423" t="s">
        <v>315</v>
      </c>
      <c r="J562" s="423" t="s">
        <v>316</v>
      </c>
      <c r="K562" s="423" t="s">
        <v>317</v>
      </c>
      <c r="L562" s="423" t="s">
        <v>318</v>
      </c>
      <c r="M562" s="423" t="s">
        <v>319</v>
      </c>
      <c r="N562" s="423" t="s">
        <v>320</v>
      </c>
      <c r="AA562" s="148"/>
    </row>
    <row r="563" spans="2:31">
      <c r="B563" s="420" t="s">
        <v>357</v>
      </c>
      <c r="C563" s="10"/>
      <c r="D563" s="420" t="s">
        <v>357</v>
      </c>
      <c r="E563" s="421">
        <v>101670.40496092201</v>
      </c>
      <c r="F563" s="421">
        <v>143718.68206471475</v>
      </c>
      <c r="G563" s="421">
        <v>184404.58120376262</v>
      </c>
      <c r="H563" s="421">
        <v>165539.93488861408</v>
      </c>
      <c r="I563" s="421">
        <v>139390.62744367411</v>
      </c>
      <c r="J563" s="421">
        <v>129515.34979435489</v>
      </c>
      <c r="K563" s="421">
        <v>162151.04014205898</v>
      </c>
      <c r="L563" s="421">
        <v>118969.58709329509</v>
      </c>
      <c r="M563" s="421">
        <v>163143.69595220397</v>
      </c>
      <c r="N563" s="421">
        <v>164842.32402839322</v>
      </c>
    </row>
    <row r="564" spans="2:31">
      <c r="B564" s="422" t="s">
        <v>345</v>
      </c>
      <c r="D564" s="422" t="s">
        <v>345</v>
      </c>
      <c r="E564" s="421">
        <v>139548.50528312489</v>
      </c>
      <c r="F564" s="421">
        <v>126178.73989635447</v>
      </c>
      <c r="G564" s="421">
        <v>138471.89952672992</v>
      </c>
      <c r="H564" s="421">
        <v>132627.64692252257</v>
      </c>
      <c r="I564" s="421">
        <v>121011.72634783702</v>
      </c>
      <c r="J564" s="421">
        <v>157055.48604172753</v>
      </c>
      <c r="K564" s="421">
        <v>124866.10840391328</v>
      </c>
      <c r="L564" s="421">
        <v>119040.29519007988</v>
      </c>
      <c r="M564" s="421">
        <v>126082.92017256453</v>
      </c>
      <c r="N564" s="421">
        <v>145100.65049793635</v>
      </c>
    </row>
    <row r="565" spans="2:31">
      <c r="B565" s="422" t="s">
        <v>351</v>
      </c>
      <c r="D565" s="422" t="s">
        <v>351</v>
      </c>
      <c r="E565" s="421">
        <v>101670.40496092201</v>
      </c>
      <c r="F565" s="421">
        <v>143718.68206471475</v>
      </c>
      <c r="G565" s="421">
        <v>184404.58120376262</v>
      </c>
      <c r="H565" s="421">
        <v>165539.93488861408</v>
      </c>
      <c r="I565" s="421">
        <v>139390.62744367411</v>
      </c>
      <c r="J565" s="421">
        <v>129515.34979435489</v>
      </c>
      <c r="K565" s="421">
        <v>162151.04014205898</v>
      </c>
      <c r="L565" s="421">
        <v>118969.58709329509</v>
      </c>
      <c r="M565" s="421">
        <v>163143.69595220397</v>
      </c>
      <c r="N565" s="421">
        <v>164842.32402839322</v>
      </c>
      <c r="AA565" s="147" t="s">
        <v>204</v>
      </c>
      <c r="AB565" s="148"/>
      <c r="AC565" s="148"/>
      <c r="AD565" s="149"/>
      <c r="AE565" s="148"/>
    </row>
    <row r="566" spans="2:31">
      <c r="D566" s="3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AA566" s="147"/>
      <c r="AB566" s="148"/>
      <c r="AC566" s="148"/>
      <c r="AD566" s="149"/>
      <c r="AE566" s="148"/>
    </row>
    <row r="567" spans="2:31" hidden="1" outlineLevel="1">
      <c r="B567" s="7" t="s">
        <v>368</v>
      </c>
      <c r="C567" s="10"/>
      <c r="D567" s="7" t="s">
        <v>368</v>
      </c>
      <c r="E567" s="31">
        <v>0.20006542148919201</v>
      </c>
      <c r="AA567" s="148"/>
    </row>
    <row r="568" spans="2:31" hidden="1" outlineLevel="1">
      <c r="B568" s="7" t="s">
        <v>364</v>
      </c>
      <c r="C568" s="10"/>
      <c r="D568" s="152" t="s">
        <v>364</v>
      </c>
      <c r="E568" s="139">
        <v>0.1937922881475736</v>
      </c>
      <c r="AA568" s="148"/>
    </row>
    <row r="569" spans="2:31" hidden="1" outlineLevel="1">
      <c r="B569" s="8" t="s">
        <v>360</v>
      </c>
      <c r="D569" s="8" t="s">
        <v>360</v>
      </c>
      <c r="E569" s="31">
        <v>0.19933013011455675</v>
      </c>
      <c r="AA569" s="148"/>
    </row>
    <row r="570" spans="2:31" hidden="1" outlineLevel="1">
      <c r="B570" s="8" t="s">
        <v>362</v>
      </c>
      <c r="D570" s="8" t="s">
        <v>362</v>
      </c>
      <c r="E570" s="31">
        <v>0.1937922881475736</v>
      </c>
      <c r="AA570" s="148"/>
    </row>
    <row r="571" spans="2:31" hidden="1" outlineLevel="1">
      <c r="B571" s="7"/>
      <c r="D571" s="7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AA571" s="148"/>
    </row>
    <row r="572" spans="2:31" hidden="1" outlineLevel="1">
      <c r="B572" s="7" t="s">
        <v>365</v>
      </c>
      <c r="C572" s="10"/>
      <c r="D572" s="7" t="s">
        <v>365</v>
      </c>
      <c r="E572" s="31">
        <v>0.14224768042701194</v>
      </c>
      <c r="F572" s="31">
        <v>0.20176626873159631</v>
      </c>
      <c r="G572" s="31">
        <v>0.21374602773500634</v>
      </c>
      <c r="H572" s="31">
        <v>0.23974258268221746</v>
      </c>
      <c r="I572" s="31">
        <v>0.17594785062940646</v>
      </c>
      <c r="J572" s="31">
        <v>0.170443889005503</v>
      </c>
      <c r="K572" s="31">
        <v>0.21423849452397983</v>
      </c>
      <c r="L572" s="31">
        <v>0.1709233187622107</v>
      </c>
      <c r="M572" s="31">
        <v>0.20967428281913747</v>
      </c>
      <c r="N572" s="31">
        <v>0.19670673326183827</v>
      </c>
      <c r="AA572" s="148"/>
    </row>
    <row r="573" spans="2:31" hidden="1" outlineLevel="1">
      <c r="B573" s="8" t="s">
        <v>361</v>
      </c>
      <c r="D573" s="8" t="s">
        <v>361</v>
      </c>
      <c r="E573" s="31">
        <v>0.23957397012921758</v>
      </c>
      <c r="F573" s="31">
        <v>0.17962062613081817</v>
      </c>
      <c r="G573" s="31">
        <v>0.20621516817432861</v>
      </c>
      <c r="H573" s="31">
        <v>0.19145735973689695</v>
      </c>
      <c r="I573" s="31">
        <v>0.16862255244506003</v>
      </c>
      <c r="J573" s="31">
        <v>0.18326086777247799</v>
      </c>
      <c r="K573" s="31">
        <v>0.170664500670834</v>
      </c>
      <c r="L573" s="31">
        <v>0.18171249145873908</v>
      </c>
      <c r="M573" s="31">
        <v>0.20928107392231601</v>
      </c>
      <c r="N573" s="31">
        <v>0.19615901391359911</v>
      </c>
      <c r="AA573" s="148"/>
    </row>
    <row r="574" spans="2:31" hidden="1" outlineLevel="1">
      <c r="B574" s="8" t="s">
        <v>363</v>
      </c>
      <c r="D574" s="8" t="s">
        <v>363</v>
      </c>
      <c r="E574" s="31">
        <v>0.14224768042701194</v>
      </c>
      <c r="F574" s="31">
        <v>0.20176626873159631</v>
      </c>
      <c r="G574" s="31">
        <v>0.21374602773500634</v>
      </c>
      <c r="H574" s="31">
        <v>0.23974258268221746</v>
      </c>
      <c r="I574" s="31">
        <v>0.17594785062940646</v>
      </c>
      <c r="J574" s="31">
        <v>0.170443889005503</v>
      </c>
      <c r="K574" s="31">
        <v>0.21423849452397983</v>
      </c>
      <c r="L574" s="31">
        <v>0.1709233187622107</v>
      </c>
      <c r="M574" s="31">
        <v>0.20967428281913747</v>
      </c>
      <c r="N574" s="31">
        <v>0.19670673326183827</v>
      </c>
      <c r="AA574" s="148"/>
    </row>
    <row r="575" spans="2:31" hidden="1" outlineLevel="1" collapsed="1">
      <c r="D575" s="3"/>
      <c r="U575" s="166" t="s">
        <v>297</v>
      </c>
      <c r="AA575" s="148"/>
    </row>
    <row r="576" spans="2:31" collapsed="1">
      <c r="D576" s="3"/>
      <c r="N576" s="442">
        <v>1</v>
      </c>
      <c r="AA576" s="148" t="s">
        <v>298</v>
      </c>
      <c r="AE576" s="148"/>
    </row>
    <row r="577" spans="2:31">
      <c r="B577" s="68" t="s">
        <v>195</v>
      </c>
      <c r="D577" s="37" t="s">
        <v>195</v>
      </c>
      <c r="E577" s="70">
        <v>1</v>
      </c>
      <c r="F577" s="427" t="s">
        <v>638</v>
      </c>
      <c r="G577" s="37" t="s">
        <v>444</v>
      </c>
      <c r="H577" s="443" t="s">
        <v>308</v>
      </c>
      <c r="I577" s="8"/>
      <c r="J577" s="37" t="s">
        <v>445</v>
      </c>
      <c r="K577" s="443" t="s">
        <v>385</v>
      </c>
      <c r="L577" s="8"/>
      <c r="M577" s="37" t="s">
        <v>446</v>
      </c>
      <c r="N577" s="443" t="s">
        <v>17</v>
      </c>
    </row>
    <row r="578" spans="2:31">
      <c r="B578" s="68" t="s">
        <v>195</v>
      </c>
      <c r="D578" s="37" t="s">
        <v>195</v>
      </c>
      <c r="E578" s="416" t="s">
        <v>638</v>
      </c>
      <c r="F578" s="417" t="s">
        <v>638</v>
      </c>
      <c r="G578" s="417" t="s">
        <v>638</v>
      </c>
      <c r="H578" s="417" t="s">
        <v>638</v>
      </c>
      <c r="I578" s="417" t="s">
        <v>638</v>
      </c>
      <c r="J578" s="417" t="s">
        <v>638</v>
      </c>
      <c r="K578" s="417" t="s">
        <v>638</v>
      </c>
      <c r="L578" s="417" t="s">
        <v>638</v>
      </c>
      <c r="M578" s="417" t="s">
        <v>638</v>
      </c>
      <c r="N578" s="417" t="s">
        <v>638</v>
      </c>
    </row>
    <row r="579" spans="2:31">
      <c r="B579" s="68" t="s">
        <v>38</v>
      </c>
      <c r="D579" s="37" t="s">
        <v>38</v>
      </c>
      <c r="E579" s="412">
        <v>1</v>
      </c>
      <c r="F579" s="145">
        <v>1</v>
      </c>
      <c r="G579" s="145">
        <v>1</v>
      </c>
      <c r="H579" s="145">
        <v>1</v>
      </c>
      <c r="I579" s="145">
        <v>1</v>
      </c>
      <c r="J579" s="145">
        <v>1</v>
      </c>
      <c r="K579" s="145">
        <v>1</v>
      </c>
      <c r="L579" s="145">
        <v>1</v>
      </c>
      <c r="M579" s="145">
        <v>1</v>
      </c>
      <c r="N579" s="145">
        <v>1</v>
      </c>
      <c r="AA579" s="148"/>
      <c r="AE579" s="148"/>
    </row>
    <row r="580" spans="2:31" hidden="1" outlineLevel="1">
      <c r="B580" s="68"/>
      <c r="D580" s="424" t="s">
        <v>348</v>
      </c>
      <c r="E580" s="142">
        <v>714742.09390071314</v>
      </c>
      <c r="F580" s="142">
        <v>712302.81933745556</v>
      </c>
      <c r="G580" s="142">
        <v>862727.52367767948</v>
      </c>
      <c r="H580" s="142">
        <v>690490.32940485107</v>
      </c>
      <c r="I580" s="142">
        <v>792226.94079547632</v>
      </c>
      <c r="J580" s="142">
        <v>759870.89094272733</v>
      </c>
      <c r="K580" s="142">
        <v>756871.63738872018</v>
      </c>
      <c r="L580" s="142">
        <v>696040.70383635676</v>
      </c>
      <c r="M580" s="142">
        <v>778081.57375661458</v>
      </c>
      <c r="N580" s="142">
        <v>838010.58202196867</v>
      </c>
      <c r="AA580" s="148"/>
      <c r="AB580" s="148" t="s">
        <v>290</v>
      </c>
      <c r="AC580" s="148">
        <v>0.75</v>
      </c>
      <c r="AD580" s="149">
        <v>987106.52358881838</v>
      </c>
      <c r="AE580" s="148"/>
    </row>
    <row r="581" spans="2:31" hidden="1" outlineLevel="1">
      <c r="B581" s="68"/>
      <c r="D581" s="424" t="s">
        <v>351</v>
      </c>
      <c r="E581" s="142">
        <v>101670.40496092201</v>
      </c>
      <c r="F581" s="142">
        <v>143718.68206471475</v>
      </c>
      <c r="G581" s="142">
        <v>184404.58120376262</v>
      </c>
      <c r="H581" s="142">
        <v>165539.93488861408</v>
      </c>
      <c r="I581" s="142">
        <v>139390.62744367411</v>
      </c>
      <c r="J581" s="142">
        <v>129515.34979435489</v>
      </c>
      <c r="K581" s="142">
        <v>162151.04014205898</v>
      </c>
      <c r="L581" s="142">
        <v>118969.58709329509</v>
      </c>
      <c r="M581" s="142">
        <v>163143.69595220397</v>
      </c>
      <c r="N581" s="142">
        <v>164842.32402839322</v>
      </c>
      <c r="AA581" s="148"/>
      <c r="AB581" s="148"/>
      <c r="AC581" s="148"/>
      <c r="AD581" s="148"/>
      <c r="AE581" s="148"/>
    </row>
    <row r="582" spans="2:31" collapsed="1">
      <c r="D582" s="106" t="s">
        <v>333</v>
      </c>
      <c r="E582" s="10">
        <v>1</v>
      </c>
      <c r="F582" s="10">
        <v>2</v>
      </c>
      <c r="G582" s="10">
        <v>3</v>
      </c>
      <c r="H582" s="10">
        <v>4</v>
      </c>
      <c r="I582" s="10">
        <v>5</v>
      </c>
      <c r="J582" s="10">
        <v>6</v>
      </c>
      <c r="K582" s="10">
        <v>7</v>
      </c>
      <c r="L582" s="10">
        <v>8</v>
      </c>
      <c r="M582" s="10">
        <v>9</v>
      </c>
      <c r="N582" s="10">
        <v>10</v>
      </c>
      <c r="AA582" s="148"/>
      <c r="AE582" s="148"/>
    </row>
    <row r="583" spans="2:31">
      <c r="B583" s="7" t="s">
        <v>105</v>
      </c>
      <c r="D583" s="37" t="s">
        <v>105</v>
      </c>
      <c r="E583" s="340">
        <v>714742.09390071314</v>
      </c>
      <c r="F583" s="340">
        <v>712302.81933745556</v>
      </c>
      <c r="G583" s="340">
        <v>862727.52367767948</v>
      </c>
      <c r="H583" s="340">
        <v>690490.32940485107</v>
      </c>
      <c r="I583" s="340">
        <v>792226.94079547632</v>
      </c>
      <c r="J583" s="340">
        <v>759870.89094272733</v>
      </c>
      <c r="K583" s="340">
        <v>756871.63738872018</v>
      </c>
      <c r="L583" s="340">
        <v>696040.70383635676</v>
      </c>
      <c r="M583" s="340">
        <v>778081.57375661458</v>
      </c>
      <c r="N583" s="340">
        <v>838010.58202196867</v>
      </c>
      <c r="P583" s="148" t="s">
        <v>441</v>
      </c>
      <c r="AA583" s="148"/>
      <c r="AE583" s="148"/>
    </row>
    <row r="584" spans="2:31">
      <c r="B584" s="7" t="s">
        <v>106</v>
      </c>
      <c r="D584" s="37" t="s">
        <v>106</v>
      </c>
      <c r="E584" s="340">
        <v>101670.40496092201</v>
      </c>
      <c r="F584" s="340">
        <v>143718.68206471475</v>
      </c>
      <c r="G584" s="340">
        <v>184404.58120376262</v>
      </c>
      <c r="H584" s="340">
        <v>165539.93488861408</v>
      </c>
      <c r="I584" s="340">
        <v>139390.62744367411</v>
      </c>
      <c r="J584" s="340">
        <v>129515.34979435489</v>
      </c>
      <c r="K584" s="340">
        <v>162151.04014205898</v>
      </c>
      <c r="L584" s="340">
        <v>118969.58709329509</v>
      </c>
      <c r="M584" s="340">
        <v>163143.69595220397</v>
      </c>
      <c r="N584" s="340">
        <v>164842.32402839322</v>
      </c>
      <c r="P584" s="148" t="s">
        <v>442</v>
      </c>
      <c r="AA584" s="148"/>
      <c r="AE584" s="148"/>
    </row>
    <row r="585" spans="2:31">
      <c r="B585" s="68"/>
      <c r="D585" s="372"/>
      <c r="E585" s="419"/>
      <c r="F585" s="419"/>
      <c r="G585" s="419"/>
      <c r="H585" s="373"/>
      <c r="I585" s="373"/>
      <c r="J585" s="373"/>
      <c r="K585" s="373"/>
      <c r="L585" s="373"/>
      <c r="M585" s="373"/>
      <c r="N585" s="373"/>
      <c r="P585" s="148"/>
      <c r="AA585" s="148"/>
      <c r="AB585" s="148"/>
      <c r="AC585" s="148"/>
      <c r="AD585" s="148"/>
      <c r="AE585" s="148"/>
    </row>
    <row r="586" spans="2:31" ht="15.75">
      <c r="B586" s="119"/>
      <c r="C586" s="18" t="s">
        <v>639</v>
      </c>
      <c r="D586" s="11"/>
      <c r="E586" s="418"/>
      <c r="F586" s="418"/>
      <c r="G586" s="418"/>
      <c r="AA586" s="148"/>
      <c r="AB586" s="148"/>
      <c r="AC586" s="148"/>
      <c r="AD586" s="149"/>
      <c r="AE586" s="148"/>
    </row>
    <row r="587" spans="2:31">
      <c r="B587" s="356" t="s">
        <v>310</v>
      </c>
      <c r="D587" s="60" t="s">
        <v>107</v>
      </c>
      <c r="E587" s="60" t="s">
        <v>311</v>
      </c>
      <c r="F587" s="60" t="s">
        <v>312</v>
      </c>
      <c r="G587" s="60" t="s">
        <v>313</v>
      </c>
      <c r="H587" s="60" t="s">
        <v>314</v>
      </c>
      <c r="I587" s="60" t="s">
        <v>315</v>
      </c>
      <c r="J587" s="60" t="s">
        <v>316</v>
      </c>
      <c r="K587" s="60" t="s">
        <v>317</v>
      </c>
      <c r="L587" s="60" t="s">
        <v>318</v>
      </c>
      <c r="M587" s="60" t="s">
        <v>319</v>
      </c>
      <c r="N587" s="60" t="s">
        <v>320</v>
      </c>
      <c r="O587" s="148"/>
      <c r="AA587" s="148"/>
      <c r="AB587" s="148"/>
      <c r="AC587" s="148"/>
      <c r="AD587" s="368" t="s">
        <v>296</v>
      </c>
      <c r="AE587" s="148"/>
    </row>
    <row r="588" spans="2:31" outlineLevel="1">
      <c r="B588" s="143">
        <v>59792.532160933377</v>
      </c>
      <c r="D588" s="75">
        <v>9.9999999999999995E-7</v>
      </c>
      <c r="E588" s="14">
        <v>231459.51947159821</v>
      </c>
      <c r="F588" s="14">
        <v>29146.942379050888</v>
      </c>
      <c r="G588" s="14">
        <v>-13825.695274591912</v>
      </c>
      <c r="H588" s="14">
        <v>-96391.221175646991</v>
      </c>
      <c r="I588" s="14">
        <v>129644.14388263959</v>
      </c>
      <c r="J588" s="14">
        <v>144229.47886454</v>
      </c>
      <c r="K588" s="14">
        <v>-13901.058523460641</v>
      </c>
      <c r="L588" s="14">
        <v>130527.77653646492</v>
      </c>
      <c r="M588" s="14">
        <v>2590.3635861963267</v>
      </c>
      <c r="N588" s="14">
        <v>54445.071862543351</v>
      </c>
      <c r="O588" s="149"/>
      <c r="AA588" s="148"/>
      <c r="AB588" s="148">
        <v>1</v>
      </c>
      <c r="AC588" s="148">
        <v>0.75</v>
      </c>
      <c r="AD588" s="149">
        <v>783317.73994513997</v>
      </c>
      <c r="AE588" s="148"/>
    </row>
    <row r="589" spans="2:31" outlineLevel="1">
      <c r="B589" s="143">
        <v>131770.43328298428</v>
      </c>
      <c r="D589" s="75">
        <v>1.0000000000000001E-5</v>
      </c>
      <c r="E589" s="14">
        <v>281128.91976847127</v>
      </c>
      <c r="F589" s="14">
        <v>99358.335284932051</v>
      </c>
      <c r="G589" s="14">
        <v>76262.122944558156</v>
      </c>
      <c r="H589" s="14">
        <v>-15519.414928183076</v>
      </c>
      <c r="I589" s="14">
        <v>197741.13705182425</v>
      </c>
      <c r="J589" s="14">
        <v>207502.06793308863</v>
      </c>
      <c r="K589" s="14">
        <v>65315.159061842365</v>
      </c>
      <c r="L589" s="14">
        <v>188648.40708536271</v>
      </c>
      <c r="M589" s="14">
        <v>82291.526803515386</v>
      </c>
      <c r="N589" s="14">
        <v>134976.07182443107</v>
      </c>
      <c r="O589" s="149"/>
      <c r="AA589" s="148"/>
      <c r="AB589" s="148">
        <v>2</v>
      </c>
      <c r="AC589" s="148">
        <v>0.75</v>
      </c>
      <c r="AD589" s="149">
        <v>809239.59730179515</v>
      </c>
      <c r="AE589" s="148"/>
    </row>
    <row r="590" spans="2:31" outlineLevel="1">
      <c r="B590" s="143">
        <v>304838.29844491126</v>
      </c>
      <c r="D590" s="75">
        <v>1.0000000000000009E-3</v>
      </c>
      <c r="E590" s="14">
        <v>400556.92390930763</v>
      </c>
      <c r="F590" s="14">
        <v>268178.70502121333</v>
      </c>
      <c r="G590" s="14">
        <v>292874.5294364664</v>
      </c>
      <c r="H590" s="14">
        <v>178933.47465113952</v>
      </c>
      <c r="I590" s="14">
        <v>361477.52069203282</v>
      </c>
      <c r="J590" s="14">
        <v>359638.37286358705</v>
      </c>
      <c r="K590" s="14">
        <v>255787.2546630156</v>
      </c>
      <c r="L590" s="14">
        <v>328397.04234921094</v>
      </c>
      <c r="M590" s="14">
        <v>273929.6539774948</v>
      </c>
      <c r="N590" s="14">
        <v>328609.50688564515</v>
      </c>
      <c r="O590" s="149"/>
      <c r="AA590" s="148"/>
      <c r="AB590" s="148">
        <v>3</v>
      </c>
      <c r="AC590" s="148">
        <v>0.75</v>
      </c>
      <c r="AD590" s="149">
        <v>987106.52358881838</v>
      </c>
      <c r="AE590" s="148"/>
    </row>
    <row r="591" spans="2:31" outlineLevel="1">
      <c r="B591" s="143">
        <v>380627.67078093952</v>
      </c>
      <c r="D591" s="75">
        <v>5.0000000000000044E-3</v>
      </c>
      <c r="E591" s="14">
        <v>452856.48549868679</v>
      </c>
      <c r="F591" s="14">
        <v>342108.02660773555</v>
      </c>
      <c r="G591" s="14">
        <v>387732.79970436502</v>
      </c>
      <c r="H591" s="14">
        <v>264087.71421118203</v>
      </c>
      <c r="I591" s="14">
        <v>433180.47798599309</v>
      </c>
      <c r="J591" s="14">
        <v>426261.45768304204</v>
      </c>
      <c r="K591" s="14">
        <v>339198.23658987071</v>
      </c>
      <c r="L591" s="14">
        <v>389595.35517033428</v>
      </c>
      <c r="M591" s="14">
        <v>357851.26103365555</v>
      </c>
      <c r="N591" s="14">
        <v>413404.89332453045</v>
      </c>
      <c r="O591" s="149"/>
      <c r="AA591" s="148"/>
      <c r="AB591" s="148">
        <v>4</v>
      </c>
      <c r="AC591" s="148">
        <v>0.75</v>
      </c>
      <c r="AD591" s="149">
        <v>802145.31873534806</v>
      </c>
      <c r="AE591" s="148"/>
    </row>
    <row r="592" spans="2:31" outlineLevel="1">
      <c r="B592" s="143">
        <v>417384.92308243632</v>
      </c>
      <c r="D592" s="75">
        <v>1.0000000000000009E-2</v>
      </c>
      <c r="E592" s="14">
        <v>478221.36346700089</v>
      </c>
      <c r="F592" s="14">
        <v>377963.1688562549</v>
      </c>
      <c r="G592" s="14">
        <v>433738.31823091471</v>
      </c>
      <c r="H592" s="14">
        <v>305386.85380786448</v>
      </c>
      <c r="I592" s="14">
        <v>467955.85098066618</v>
      </c>
      <c r="J592" s="14">
        <v>458573.13229297398</v>
      </c>
      <c r="K592" s="14">
        <v>379651.90988073027</v>
      </c>
      <c r="L592" s="14">
        <v>419276.05782635306</v>
      </c>
      <c r="M592" s="14">
        <v>398552.58351503959</v>
      </c>
      <c r="N592" s="14">
        <v>454529.99196656467</v>
      </c>
      <c r="O592" s="149"/>
      <c r="AA592" s="148"/>
      <c r="AB592" s="148">
        <v>5</v>
      </c>
      <c r="AC592" s="148">
        <v>0.75</v>
      </c>
      <c r="AD592" s="149">
        <v>886244.49027963518</v>
      </c>
      <c r="AE592" s="148"/>
    </row>
    <row r="593" spans="2:31" outlineLevel="1">
      <c r="B593" s="143">
        <v>471365.95522635023</v>
      </c>
      <c r="D593" s="75">
        <v>2.5000000000000022E-2</v>
      </c>
      <c r="E593" s="14">
        <v>515471.76188370364</v>
      </c>
      <c r="F593" s="14">
        <v>430619.37858505209</v>
      </c>
      <c r="G593" s="14">
        <v>501301.18593411305</v>
      </c>
      <c r="H593" s="14">
        <v>366038.019020062</v>
      </c>
      <c r="I593" s="14">
        <v>519026.33122343465</v>
      </c>
      <c r="J593" s="14">
        <v>506025.46990068472</v>
      </c>
      <c r="K593" s="14">
        <v>439061.43865457608</v>
      </c>
      <c r="L593" s="14">
        <v>462864.59787789721</v>
      </c>
      <c r="M593" s="14">
        <v>458325.80538554187</v>
      </c>
      <c r="N593" s="14">
        <v>514925.56379843649</v>
      </c>
      <c r="O593" s="149"/>
      <c r="AA593" s="148"/>
      <c r="AB593" s="148">
        <v>6</v>
      </c>
      <c r="AC593" s="148">
        <v>0.75</v>
      </c>
      <c r="AD593" s="149">
        <v>847227.66687207995</v>
      </c>
      <c r="AE593" s="148"/>
    </row>
    <row r="594" spans="2:31" outlineLevel="1">
      <c r="B594" s="143">
        <v>517792.62088855013</v>
      </c>
      <c r="D594" s="75">
        <v>5.0000000000000044E-2</v>
      </c>
      <c r="E594" s="14">
        <v>547509.15954711568</v>
      </c>
      <c r="F594" s="14">
        <v>475906.62388262409</v>
      </c>
      <c r="G594" s="14">
        <v>559408.97945820331</v>
      </c>
      <c r="H594" s="14">
        <v>418201.36709800374</v>
      </c>
      <c r="I594" s="14">
        <v>562949.76168170758</v>
      </c>
      <c r="J594" s="14">
        <v>546837.09808759415</v>
      </c>
      <c r="K594" s="14">
        <v>490156.91089710081</v>
      </c>
      <c r="L594" s="14">
        <v>500353.14700903138</v>
      </c>
      <c r="M594" s="14">
        <v>509734.07375536376</v>
      </c>
      <c r="N594" s="14">
        <v>566869.08746875636</v>
      </c>
      <c r="O594" s="149"/>
      <c r="AA594" s="148"/>
      <c r="AB594" s="148">
        <v>7</v>
      </c>
      <c r="AC594" s="148">
        <v>0.75</v>
      </c>
      <c r="AD594" s="149">
        <v>866240.85194817244</v>
      </c>
      <c r="AE594" s="148"/>
    </row>
    <row r="595" spans="2:31" outlineLevel="1">
      <c r="B595" s="143">
        <v>571319.5930528444</v>
      </c>
      <c r="D595" s="75">
        <v>0.1</v>
      </c>
      <c r="E595" s="14">
        <v>584446.22725349001</v>
      </c>
      <c r="F595" s="14">
        <v>528119.91733941366</v>
      </c>
      <c r="G595" s="14">
        <v>626403.54394240107</v>
      </c>
      <c r="H595" s="14">
        <v>478342.36668819643</v>
      </c>
      <c r="I595" s="14">
        <v>613590.66397279163</v>
      </c>
      <c r="J595" s="14">
        <v>593890.29165171529</v>
      </c>
      <c r="K595" s="14">
        <v>549066.71803997911</v>
      </c>
      <c r="L595" s="14">
        <v>543575.04324474977</v>
      </c>
      <c r="M595" s="14">
        <v>569004.51480033528</v>
      </c>
      <c r="N595" s="14">
        <v>626756.64359537105</v>
      </c>
      <c r="O595" s="149"/>
      <c r="AA595" s="148"/>
      <c r="AB595" s="148">
        <v>8</v>
      </c>
      <c r="AC595" s="148">
        <v>0.75</v>
      </c>
      <c r="AD595" s="149">
        <v>776284.47091584443</v>
      </c>
      <c r="AE595" s="148"/>
    </row>
    <row r="596" spans="2:31" outlineLevel="1">
      <c r="B596" s="143">
        <v>636136.56255334208</v>
      </c>
      <c r="D596" s="75">
        <v>0.2</v>
      </c>
      <c r="E596" s="14">
        <v>629174.12225964421</v>
      </c>
      <c r="F596" s="14">
        <v>591346.12485067686</v>
      </c>
      <c r="G596" s="14">
        <v>707528.71256847214</v>
      </c>
      <c r="H596" s="14">
        <v>551168.40519831574</v>
      </c>
      <c r="I596" s="14">
        <v>674912.82897782873</v>
      </c>
      <c r="J596" s="14">
        <v>650868.02248217491</v>
      </c>
      <c r="K596" s="14">
        <v>620401.87895922933</v>
      </c>
      <c r="L596" s="14">
        <v>595913.37318923743</v>
      </c>
      <c r="M596" s="14">
        <v>640776.37511967611</v>
      </c>
      <c r="N596" s="14">
        <v>699275.78192816628</v>
      </c>
      <c r="O596" s="149"/>
      <c r="AA596" s="148"/>
      <c r="AB596" s="148">
        <v>9</v>
      </c>
      <c r="AC596" s="148">
        <v>0.75</v>
      </c>
      <c r="AD596" s="149">
        <v>888120.32448548218</v>
      </c>
      <c r="AE596" s="148"/>
    </row>
    <row r="597" spans="2:31" outlineLevel="1">
      <c r="B597" s="143">
        <v>660760.81660751894</v>
      </c>
      <c r="D597" s="75">
        <v>0.25</v>
      </c>
      <c r="E597" s="14">
        <v>646166.44785628631</v>
      </c>
      <c r="F597" s="14">
        <v>615366.04137311596</v>
      </c>
      <c r="G597" s="14">
        <v>738348.52376654057</v>
      </c>
      <c r="H597" s="14">
        <v>578835.34007435408</v>
      </c>
      <c r="I597" s="14">
        <v>698209.39131131745</v>
      </c>
      <c r="J597" s="14">
        <v>672514.11501337471</v>
      </c>
      <c r="K597" s="14">
        <v>647502.42282926792</v>
      </c>
      <c r="L597" s="14">
        <v>615796.93675686908</v>
      </c>
      <c r="M597" s="14">
        <v>668042.82302774698</v>
      </c>
      <c r="N597" s="14">
        <v>726826.12406631617</v>
      </c>
      <c r="O597" s="149"/>
      <c r="AA597" s="148"/>
      <c r="AB597" s="148">
        <v>10</v>
      </c>
      <c r="AC597" s="148">
        <v>0.75</v>
      </c>
      <c r="AD597" s="149">
        <v>949195.03997762117</v>
      </c>
      <c r="AE597" s="148"/>
    </row>
    <row r="598" spans="2:31" outlineLevel="1">
      <c r="B598" s="143">
        <v>682874.15779273515</v>
      </c>
      <c r="D598" s="75">
        <v>0.3</v>
      </c>
      <c r="E598" s="14">
        <v>661426.08141197148</v>
      </c>
      <c r="F598" s="14">
        <v>636936.66877699527</v>
      </c>
      <c r="G598" s="14">
        <v>766025.66674871487</v>
      </c>
      <c r="H598" s="14">
        <v>603681.10267560615</v>
      </c>
      <c r="I598" s="14">
        <v>719130.4242973181</v>
      </c>
      <c r="J598" s="14">
        <v>691952.97510700638</v>
      </c>
      <c r="K598" s="14">
        <v>671839.54880208231</v>
      </c>
      <c r="L598" s="14">
        <v>633652.99136796885</v>
      </c>
      <c r="M598" s="14">
        <v>692528.93595419405</v>
      </c>
      <c r="N598" s="14">
        <v>751567.18278549425</v>
      </c>
      <c r="O598" s="149"/>
      <c r="AA598" s="148"/>
      <c r="AB598" s="148"/>
      <c r="AC598" s="148"/>
      <c r="AD598" s="148"/>
      <c r="AE598" s="148"/>
    </row>
    <row r="599" spans="2:31" outlineLevel="1">
      <c r="B599" s="143">
        <v>722809.70963911409</v>
      </c>
      <c r="D599" s="75">
        <v>0.4</v>
      </c>
      <c r="E599" s="14">
        <v>688984.19132921984</v>
      </c>
      <c r="F599" s="14">
        <v>675892.10756986507</v>
      </c>
      <c r="G599" s="14">
        <v>816009.15722473583</v>
      </c>
      <c r="H599" s="14">
        <v>648551.26644753176</v>
      </c>
      <c r="I599" s="14">
        <v>756912.72912834003</v>
      </c>
      <c r="J599" s="14">
        <v>727058.55226070771</v>
      </c>
      <c r="K599" s="14">
        <v>715791.14109827275</v>
      </c>
      <c r="L599" s="14">
        <v>665900.10358500818</v>
      </c>
      <c r="M599" s="14">
        <v>736749.59099225595</v>
      </c>
      <c r="N599" s="14">
        <v>796248.25675520243</v>
      </c>
      <c r="O599" s="149"/>
      <c r="AA599" s="148"/>
      <c r="AB599" s="148"/>
      <c r="AC599" s="148"/>
      <c r="AD599" s="148"/>
      <c r="AE599" s="148"/>
    </row>
    <row r="600" spans="2:31" outlineLevel="1">
      <c r="B600" s="143">
        <v>760136.50950625632</v>
      </c>
      <c r="D600" s="75">
        <v>0.5</v>
      </c>
      <c r="E600" s="14">
        <v>714742.09390071314</v>
      </c>
      <c r="F600" s="14">
        <v>712302.81933745556</v>
      </c>
      <c r="G600" s="14">
        <v>862727.52367767948</v>
      </c>
      <c r="H600" s="14">
        <v>690490.32940485107</v>
      </c>
      <c r="I600" s="14">
        <v>792226.94079547632</v>
      </c>
      <c r="J600" s="14">
        <v>759870.89094272733</v>
      </c>
      <c r="K600" s="14">
        <v>756871.63738872018</v>
      </c>
      <c r="L600" s="14">
        <v>696040.70383635676</v>
      </c>
      <c r="M600" s="14">
        <v>778081.57375661458</v>
      </c>
      <c r="N600" s="14">
        <v>838010.58202196867</v>
      </c>
      <c r="O600" s="149"/>
      <c r="AA600" s="148"/>
      <c r="AB600" s="148"/>
      <c r="AC600" s="148"/>
      <c r="AD600" s="148"/>
      <c r="AE600" s="148"/>
    </row>
    <row r="601" spans="2:31" outlineLevel="1">
      <c r="B601" s="143">
        <v>797463.30937339866</v>
      </c>
      <c r="D601" s="75">
        <v>0.6</v>
      </c>
      <c r="E601" s="14">
        <v>740499.99647220643</v>
      </c>
      <c r="F601" s="14">
        <v>748713.53110504604</v>
      </c>
      <c r="G601" s="14">
        <v>909445.89013062313</v>
      </c>
      <c r="H601" s="14">
        <v>732429.39236217039</v>
      </c>
      <c r="I601" s="14">
        <v>827541.1524626126</v>
      </c>
      <c r="J601" s="14">
        <v>792683.22962474695</v>
      </c>
      <c r="K601" s="14">
        <v>797952.1336791676</v>
      </c>
      <c r="L601" s="14">
        <v>726181.30408770533</v>
      </c>
      <c r="M601" s="14">
        <v>819413.55652097322</v>
      </c>
      <c r="N601" s="14">
        <v>879772.90728873492</v>
      </c>
      <c r="O601" s="149"/>
      <c r="AA601" s="148"/>
      <c r="AB601" s="148"/>
      <c r="AC601" s="148"/>
      <c r="AD601" s="148"/>
      <c r="AE601" s="148"/>
    </row>
    <row r="602" spans="2:31" ht="13.5" outlineLevel="1" thickBot="1">
      <c r="B602" s="143">
        <v>837398.86121977749</v>
      </c>
      <c r="D602" s="75">
        <v>0.7</v>
      </c>
      <c r="E602" s="14">
        <v>768058.1063894548</v>
      </c>
      <c r="F602" s="14">
        <v>787668.96989791584</v>
      </c>
      <c r="G602" s="14">
        <v>959429.38060664409</v>
      </c>
      <c r="H602" s="14">
        <v>777299.556134096</v>
      </c>
      <c r="I602" s="14">
        <v>865323.45729363454</v>
      </c>
      <c r="J602" s="14">
        <v>827788.80677844828</v>
      </c>
      <c r="K602" s="14">
        <v>841903.72597535804</v>
      </c>
      <c r="L602" s="14">
        <v>758428.41630474466</v>
      </c>
      <c r="M602" s="14">
        <v>863634.21155903512</v>
      </c>
      <c r="N602" s="14">
        <v>924453.98125844309</v>
      </c>
      <c r="O602" s="149"/>
      <c r="AA602" s="148"/>
      <c r="AB602" s="148"/>
      <c r="AC602" s="148"/>
      <c r="AD602" s="148"/>
      <c r="AE602" s="148"/>
    </row>
    <row r="603" spans="2:31" ht="13.5" outlineLevel="1" thickBot="1">
      <c r="B603" s="144">
        <v>859512.20240499382</v>
      </c>
      <c r="D603" s="132">
        <v>0.75</v>
      </c>
      <c r="E603" s="133">
        <v>783317.73994513997</v>
      </c>
      <c r="F603" s="133">
        <v>809239.59730179515</v>
      </c>
      <c r="G603" s="133">
        <v>987106.52358881838</v>
      </c>
      <c r="H603" s="133">
        <v>802145.31873534806</v>
      </c>
      <c r="I603" s="133">
        <v>886244.49027963518</v>
      </c>
      <c r="J603" s="133">
        <v>847227.66687207995</v>
      </c>
      <c r="K603" s="133">
        <v>866240.85194817244</v>
      </c>
      <c r="L603" s="133">
        <v>776284.47091584443</v>
      </c>
      <c r="M603" s="133">
        <v>888120.32448548218</v>
      </c>
      <c r="N603" s="133">
        <v>949195.03997762117</v>
      </c>
      <c r="O603" s="149"/>
      <c r="AA603" s="148"/>
      <c r="AB603" s="148"/>
      <c r="AC603" s="148"/>
      <c r="AD603" s="148"/>
      <c r="AE603" s="148"/>
    </row>
    <row r="604" spans="2:31" outlineLevel="1">
      <c r="B604" s="143">
        <v>884136.45645917056</v>
      </c>
      <c r="D604" s="75">
        <v>0.8</v>
      </c>
      <c r="E604" s="14">
        <v>800310.06554178207</v>
      </c>
      <c r="F604" s="14">
        <v>833259.51382423437</v>
      </c>
      <c r="G604" s="14">
        <v>1017926.3347868869</v>
      </c>
      <c r="H604" s="14">
        <v>829812.2536113864</v>
      </c>
      <c r="I604" s="14">
        <v>909541.0526131239</v>
      </c>
      <c r="J604" s="14">
        <v>868873.75940327987</v>
      </c>
      <c r="K604" s="14">
        <v>893341.39581821114</v>
      </c>
      <c r="L604" s="14">
        <v>796168.03448347608</v>
      </c>
      <c r="M604" s="14">
        <v>915386.77239355305</v>
      </c>
      <c r="N604" s="14">
        <v>976745.38211577106</v>
      </c>
      <c r="O604" s="149"/>
      <c r="V604" s="148"/>
      <c r="W604" s="148"/>
      <c r="X604" s="148"/>
      <c r="Y604" s="148"/>
      <c r="Z604" s="148"/>
      <c r="AA604" s="148"/>
    </row>
    <row r="605" spans="2:31" outlineLevel="1">
      <c r="B605" s="143">
        <v>948953.42595966836</v>
      </c>
      <c r="D605" s="75">
        <v>0.9</v>
      </c>
      <c r="E605" s="14">
        <v>845037.96054793627</v>
      </c>
      <c r="F605" s="14">
        <v>896485.72133549745</v>
      </c>
      <c r="G605" s="14">
        <v>1099051.5034129578</v>
      </c>
      <c r="H605" s="14">
        <v>902638.29212150571</v>
      </c>
      <c r="I605" s="14">
        <v>970863.217618161</v>
      </c>
      <c r="J605" s="14">
        <v>925851.49023373937</v>
      </c>
      <c r="K605" s="14">
        <v>964676.55673746124</v>
      </c>
      <c r="L605" s="14">
        <v>848506.36442796374</v>
      </c>
      <c r="M605" s="14">
        <v>987158.63271289389</v>
      </c>
      <c r="N605" s="14">
        <v>1049264.5204485664</v>
      </c>
      <c r="O605" s="149"/>
      <c r="V605" s="148"/>
      <c r="W605" s="148"/>
      <c r="X605" s="148"/>
      <c r="Y605" s="148"/>
      <c r="Z605" s="148"/>
      <c r="AA605" s="148"/>
    </row>
    <row r="606" spans="2:31" outlineLevel="1">
      <c r="B606" s="143">
        <v>1002480.3981239626</v>
      </c>
      <c r="D606" s="75">
        <v>0.95</v>
      </c>
      <c r="E606" s="14">
        <v>881975.0282543106</v>
      </c>
      <c r="F606" s="14">
        <v>948699.01479228702</v>
      </c>
      <c r="G606" s="14">
        <v>1166046.0678971556</v>
      </c>
      <c r="H606" s="14">
        <v>962779.2917116984</v>
      </c>
      <c r="I606" s="14">
        <v>1021504.1199092451</v>
      </c>
      <c r="J606" s="14">
        <v>972904.68379786052</v>
      </c>
      <c r="K606" s="14">
        <v>1023586.3638803395</v>
      </c>
      <c r="L606" s="14">
        <v>891728.26066368213</v>
      </c>
      <c r="M606" s="14">
        <v>1046429.0737578655</v>
      </c>
      <c r="N606" s="14">
        <v>1109152.076575181</v>
      </c>
      <c r="O606" s="149"/>
      <c r="V606" s="148"/>
      <c r="W606" s="148"/>
      <c r="X606" s="148"/>
      <c r="Y606" s="148"/>
      <c r="Z606" s="148"/>
      <c r="AA606" s="148"/>
    </row>
    <row r="607" spans="2:31" outlineLevel="1">
      <c r="B607" s="143">
        <v>1048907.0637861625</v>
      </c>
      <c r="D607" s="75">
        <v>0.97499999999999998</v>
      </c>
      <c r="E607" s="14">
        <v>914012.42591772263</v>
      </c>
      <c r="F607" s="14">
        <v>993986.26008985902</v>
      </c>
      <c r="G607" s="14">
        <v>1224153.8614212458</v>
      </c>
      <c r="H607" s="14">
        <v>1014942.6397896402</v>
      </c>
      <c r="I607" s="14">
        <v>1065427.5503675179</v>
      </c>
      <c r="J607" s="14">
        <v>1013716.31198477</v>
      </c>
      <c r="K607" s="14">
        <v>1074681.8361228644</v>
      </c>
      <c r="L607" s="14">
        <v>929216.8097948163</v>
      </c>
      <c r="M607" s="14">
        <v>1097837.3421276873</v>
      </c>
      <c r="N607" s="14">
        <v>1161095.6002455009</v>
      </c>
      <c r="O607" s="149"/>
      <c r="V607" s="148"/>
      <c r="W607" s="148"/>
      <c r="X607" s="148"/>
      <c r="Y607" s="148"/>
      <c r="Z607" s="148"/>
      <c r="AA607" s="148"/>
    </row>
    <row r="608" spans="2:31" outlineLevel="1">
      <c r="B608" s="143">
        <v>1102888.0959300762</v>
      </c>
      <c r="D608" s="75">
        <v>0.99</v>
      </c>
      <c r="E608" s="14">
        <v>951262.82433442539</v>
      </c>
      <c r="F608" s="14">
        <v>1046642.4698186562</v>
      </c>
      <c r="G608" s="14">
        <v>1291716.7291244443</v>
      </c>
      <c r="H608" s="14">
        <v>1075593.8050018377</v>
      </c>
      <c r="I608" s="14">
        <v>1116498.0306102864</v>
      </c>
      <c r="J608" s="14">
        <v>1061168.6495924806</v>
      </c>
      <c r="K608" s="14">
        <v>1134091.36489671</v>
      </c>
      <c r="L608" s="14">
        <v>972805.34984636051</v>
      </c>
      <c r="M608" s="14">
        <v>1157610.5639981895</v>
      </c>
      <c r="N608" s="14">
        <v>1221491.1720773727</v>
      </c>
      <c r="O608" s="149"/>
      <c r="V608" s="148"/>
      <c r="W608" s="148"/>
      <c r="X608" s="148"/>
      <c r="Y608" s="148"/>
      <c r="Z608" s="148"/>
      <c r="AA608" s="148"/>
    </row>
    <row r="609" spans="2:27" outlineLevel="1">
      <c r="B609" s="143">
        <v>1139645.3482315731</v>
      </c>
      <c r="D609" s="75">
        <v>0.995</v>
      </c>
      <c r="E609" s="14">
        <v>976627.70230273949</v>
      </c>
      <c r="F609" s="14">
        <v>1082497.6120671756</v>
      </c>
      <c r="G609" s="14">
        <v>1337722.247650994</v>
      </c>
      <c r="H609" s="14">
        <v>1116892.9445985202</v>
      </c>
      <c r="I609" s="14">
        <v>1151273.4036049596</v>
      </c>
      <c r="J609" s="14">
        <v>1093480.3242024127</v>
      </c>
      <c r="K609" s="14">
        <v>1174545.0381875697</v>
      </c>
      <c r="L609" s="14">
        <v>1002486.0525023793</v>
      </c>
      <c r="M609" s="14">
        <v>1198311.8864795736</v>
      </c>
      <c r="N609" s="14">
        <v>1262616.2707194069</v>
      </c>
      <c r="O609" s="149"/>
      <c r="V609" s="148"/>
      <c r="W609" s="148"/>
      <c r="X609" s="148"/>
      <c r="Y609" s="148"/>
      <c r="Z609" s="148"/>
      <c r="AA609" s="148"/>
    </row>
    <row r="610" spans="2:27" outlineLevel="1">
      <c r="B610" s="143">
        <v>1215434.7205676013</v>
      </c>
      <c r="D610" s="75">
        <v>0.999</v>
      </c>
      <c r="E610" s="14">
        <v>1028927.2638921186</v>
      </c>
      <c r="F610" s="14">
        <v>1156426.9336536978</v>
      </c>
      <c r="G610" s="14">
        <v>1432580.5179188927</v>
      </c>
      <c r="H610" s="14">
        <v>1202047.1841585627</v>
      </c>
      <c r="I610" s="14">
        <v>1222976.3608989199</v>
      </c>
      <c r="J610" s="14">
        <v>1160103.4090218677</v>
      </c>
      <c r="K610" s="14">
        <v>1257956.0201144246</v>
      </c>
      <c r="L610" s="14">
        <v>1063684.3653235026</v>
      </c>
      <c r="M610" s="14">
        <v>1282233.4935357342</v>
      </c>
      <c r="N610" s="14">
        <v>1347411.6571582921</v>
      </c>
      <c r="O610" s="149"/>
      <c r="V610" s="148"/>
      <c r="W610" s="148"/>
      <c r="X610" s="148"/>
      <c r="Y610" s="148"/>
      <c r="Z610" s="148"/>
      <c r="AA610" s="148"/>
    </row>
    <row r="611" spans="2:27" outlineLevel="1">
      <c r="B611" s="143">
        <v>1388502.5857296777</v>
      </c>
      <c r="D611" s="75">
        <v>0.99999000000000005</v>
      </c>
      <c r="E611" s="14">
        <v>1148355.2680330581</v>
      </c>
      <c r="F611" s="14">
        <v>1325247.3033901248</v>
      </c>
      <c r="G611" s="14">
        <v>1649192.9244109876</v>
      </c>
      <c r="H611" s="14">
        <v>1396500.073738053</v>
      </c>
      <c r="I611" s="14">
        <v>1386712.7445392697</v>
      </c>
      <c r="J611" s="14">
        <v>1312239.7139524973</v>
      </c>
      <c r="K611" s="14">
        <v>1448428.1157157626</v>
      </c>
      <c r="L611" s="14">
        <v>1203433.0005874715</v>
      </c>
      <c r="M611" s="14">
        <v>1473871.6207098793</v>
      </c>
      <c r="N611" s="14">
        <v>1541045.0922196736</v>
      </c>
      <c r="O611" s="149"/>
      <c r="V611" s="148"/>
      <c r="W611" s="148"/>
      <c r="X611" s="148"/>
      <c r="Y611" s="148"/>
      <c r="Z611" s="148"/>
      <c r="AA611" s="148"/>
    </row>
    <row r="612" spans="2:27" outlineLevel="1">
      <c r="B612" s="143">
        <v>1460480.4868507232</v>
      </c>
      <c r="D612" s="75">
        <v>0.99999899999999997</v>
      </c>
      <c r="E612" s="14">
        <v>1198024.6683292375</v>
      </c>
      <c r="F612" s="14">
        <v>1395458.6962950253</v>
      </c>
      <c r="G612" s="14">
        <v>1739280.7426288796</v>
      </c>
      <c r="H612" s="14">
        <v>1477371.8799843874</v>
      </c>
      <c r="I612" s="14">
        <v>1454809.7377075031</v>
      </c>
      <c r="J612" s="14">
        <v>1375512.3030201623</v>
      </c>
      <c r="K612" s="14">
        <v>1527644.3332999591</v>
      </c>
      <c r="L612" s="14">
        <v>1261553.6311355573</v>
      </c>
      <c r="M612" s="14">
        <v>1553572.7839260851</v>
      </c>
      <c r="N612" s="14">
        <v>1621576.0921804365</v>
      </c>
      <c r="O612" s="149"/>
      <c r="V612" s="148"/>
      <c r="W612" s="148"/>
      <c r="X612" s="148"/>
      <c r="Y612" s="148"/>
      <c r="Z612" s="148"/>
      <c r="AA612" s="148"/>
    </row>
    <row r="613" spans="2:27">
      <c r="O613" s="148"/>
      <c r="V613" s="148"/>
      <c r="W613" s="148"/>
      <c r="X613" s="148"/>
      <c r="Y613" s="148"/>
      <c r="Z613" s="148"/>
      <c r="AA613" s="148"/>
    </row>
    <row r="614" spans="2:27">
      <c r="B614" s="7" t="s">
        <v>99</v>
      </c>
      <c r="C614" s="10"/>
      <c r="D614" s="7" t="s">
        <v>99</v>
      </c>
      <c r="E614" s="38">
        <v>828797.27779337438</v>
      </c>
    </row>
    <row r="615" spans="2:27">
      <c r="B615" s="437" t="s">
        <v>103</v>
      </c>
      <c r="C615" s="10"/>
      <c r="D615" s="438" t="s">
        <v>103</v>
      </c>
      <c r="E615" s="439">
        <v>859512.20240499382</v>
      </c>
    </row>
    <row r="616" spans="2:27">
      <c r="B616" s="8" t="s">
        <v>199</v>
      </c>
      <c r="D616" s="8" t="s">
        <v>199</v>
      </c>
      <c r="E616" s="31">
        <v>784980.86270762724</v>
      </c>
    </row>
    <row r="617" spans="2:27">
      <c r="B617" s="8" t="s">
        <v>200</v>
      </c>
      <c r="D617" s="8" t="s">
        <v>200</v>
      </c>
      <c r="E617" s="31">
        <v>859512.20240499382</v>
      </c>
    </row>
    <row r="618" spans="2:27">
      <c r="B618" s="420"/>
      <c r="C618" s="425"/>
      <c r="D618" s="420"/>
      <c r="E618" s="423" t="s">
        <v>311</v>
      </c>
      <c r="F618" s="423" t="s">
        <v>312</v>
      </c>
      <c r="G618" s="423" t="s">
        <v>313</v>
      </c>
      <c r="H618" s="423" t="s">
        <v>314</v>
      </c>
      <c r="I618" s="423" t="s">
        <v>315</v>
      </c>
      <c r="J618" s="423" t="s">
        <v>316</v>
      </c>
      <c r="K618" s="423" t="s">
        <v>317</v>
      </c>
      <c r="L618" s="423" t="s">
        <v>318</v>
      </c>
      <c r="M618" s="423" t="s">
        <v>319</v>
      </c>
      <c r="N618" s="423" t="s">
        <v>320</v>
      </c>
    </row>
    <row r="619" spans="2:27">
      <c r="B619" s="444" t="s">
        <v>358</v>
      </c>
      <c r="C619" s="426"/>
      <c r="D619" s="444" t="s">
        <v>358</v>
      </c>
      <c r="E619" s="445">
        <v>783317.73994513997</v>
      </c>
      <c r="F619" s="445">
        <v>809239.59730179515</v>
      </c>
      <c r="G619" s="445">
        <v>987106.52358881838</v>
      </c>
      <c r="H619" s="445">
        <v>802145.31873534806</v>
      </c>
      <c r="I619" s="445">
        <v>886244.49027963518</v>
      </c>
      <c r="J619" s="445">
        <v>847227.66687207995</v>
      </c>
      <c r="K619" s="445">
        <v>866240.85194817232</v>
      </c>
      <c r="L619" s="445">
        <v>776284.47091584431</v>
      </c>
      <c r="M619" s="445">
        <v>888120.32448548218</v>
      </c>
      <c r="N619" s="445">
        <v>949195.03997762117</v>
      </c>
    </row>
    <row r="620" spans="2:27">
      <c r="B620" s="422" t="s">
        <v>346</v>
      </c>
      <c r="C620" s="425"/>
      <c r="D620" s="422" t="s">
        <v>346</v>
      </c>
      <c r="E620" s="421">
        <v>676610.12712306378</v>
      </c>
      <c r="F620" s="421">
        <v>787579.82234796265</v>
      </c>
      <c r="G620" s="421">
        <v>764890.1863987468</v>
      </c>
      <c r="H620" s="421">
        <v>782182.80293873977</v>
      </c>
      <c r="I620" s="421">
        <v>799269.69587742619</v>
      </c>
      <c r="J620" s="421">
        <v>962937.34859504458</v>
      </c>
      <c r="K620" s="421">
        <v>815867.54980136023</v>
      </c>
      <c r="L620" s="421">
        <v>735393.8915751226</v>
      </c>
      <c r="M620" s="421">
        <v>687498.98241995275</v>
      </c>
      <c r="N620" s="421">
        <v>837578.21999885305</v>
      </c>
    </row>
    <row r="621" spans="2:27">
      <c r="B621" s="422" t="s">
        <v>352</v>
      </c>
      <c r="C621" s="425"/>
      <c r="D621" s="422" t="s">
        <v>352</v>
      </c>
      <c r="E621" s="421">
        <v>783317.73994513997</v>
      </c>
      <c r="F621" s="421">
        <v>809239.59730179515</v>
      </c>
      <c r="G621" s="421">
        <v>987106.52358881838</v>
      </c>
      <c r="H621" s="421">
        <v>802145.31873534806</v>
      </c>
      <c r="I621" s="421">
        <v>886244.49027963518</v>
      </c>
      <c r="J621" s="421">
        <v>847227.66687207995</v>
      </c>
      <c r="K621" s="421">
        <v>866240.85194817232</v>
      </c>
      <c r="L621" s="421">
        <v>776284.47091584431</v>
      </c>
      <c r="M621" s="421">
        <v>888120.32448548218</v>
      </c>
      <c r="N621" s="421">
        <v>949195.03997762117</v>
      </c>
    </row>
    <row r="622" spans="2:27">
      <c r="D622" s="3"/>
      <c r="V622" s="148"/>
    </row>
    <row r="623" spans="2:27" outlineLevel="1">
      <c r="B623" s="7" t="s">
        <v>100</v>
      </c>
      <c r="D623" s="7" t="s">
        <v>100</v>
      </c>
      <c r="E623" s="38">
        <v>0.13494207616311896</v>
      </c>
    </row>
    <row r="624" spans="2:27" outlineLevel="1">
      <c r="B624" s="437" t="s">
        <v>104</v>
      </c>
      <c r="C624" s="10"/>
      <c r="D624" s="437" t="s">
        <v>104</v>
      </c>
      <c r="E624" s="440">
        <v>0.13054325053747348</v>
      </c>
    </row>
    <row r="625" spans="2:27" outlineLevel="1">
      <c r="B625" s="8" t="s">
        <v>215</v>
      </c>
      <c r="D625" s="8" t="s">
        <v>215</v>
      </c>
      <c r="E625" s="31">
        <v>0.12994501156865823</v>
      </c>
    </row>
    <row r="626" spans="2:27" outlineLevel="1">
      <c r="B626" s="8" t="s">
        <v>216</v>
      </c>
      <c r="D626" s="8" t="s">
        <v>216</v>
      </c>
      <c r="E626" s="31">
        <v>0.13054325053747348</v>
      </c>
    </row>
    <row r="627" spans="2:27" outlineLevel="1">
      <c r="B627" s="7"/>
      <c r="C627" s="10"/>
      <c r="D627" s="7"/>
      <c r="E627" s="374" t="s">
        <v>311</v>
      </c>
      <c r="F627" s="374" t="s">
        <v>312</v>
      </c>
      <c r="G627" s="374" t="s">
        <v>313</v>
      </c>
      <c r="H627" s="374" t="s">
        <v>314</v>
      </c>
      <c r="I627" s="374" t="s">
        <v>315</v>
      </c>
      <c r="J627" s="374" t="s">
        <v>316</v>
      </c>
      <c r="K627" s="374" t="s">
        <v>317</v>
      </c>
      <c r="L627" s="374" t="s">
        <v>318</v>
      </c>
      <c r="M627" s="374" t="s">
        <v>319</v>
      </c>
      <c r="N627" s="374" t="s">
        <v>320</v>
      </c>
    </row>
    <row r="628" spans="2:27" outlineLevel="1">
      <c r="B628" s="437" t="s">
        <v>359</v>
      </c>
      <c r="C628" s="10"/>
      <c r="D628" s="437" t="s">
        <v>359</v>
      </c>
      <c r="E628" s="440">
        <v>9.5944602437187457E-2</v>
      </c>
      <c r="F628" s="440">
        <v>0.13608928019476996</v>
      </c>
      <c r="G628" s="440">
        <v>0.14416950485238916</v>
      </c>
      <c r="H628" s="440">
        <v>0.16170391470469239</v>
      </c>
      <c r="I628" s="440">
        <v>0.1186750218185659</v>
      </c>
      <c r="J628" s="440">
        <v>0.11496265611777046</v>
      </c>
      <c r="K628" s="440">
        <v>0.14450166865386374</v>
      </c>
      <c r="L628" s="440">
        <v>0.11528602657460868</v>
      </c>
      <c r="M628" s="440">
        <v>0.14142315464122265</v>
      </c>
      <c r="N628" s="440">
        <v>0.13267667537966457</v>
      </c>
    </row>
    <row r="629" spans="2:27" outlineLevel="1">
      <c r="B629" s="8" t="s">
        <v>347</v>
      </c>
      <c r="D629" s="8" t="s">
        <v>347</v>
      </c>
      <c r="E629" s="31">
        <v>0.16159018726593952</v>
      </c>
      <c r="F629" s="31">
        <v>0.12115227124903936</v>
      </c>
      <c r="G629" s="31">
        <v>0.13909001726854583</v>
      </c>
      <c r="H629" s="31">
        <v>0.12913602674214095</v>
      </c>
      <c r="I629" s="31">
        <v>0.11373418327609429</v>
      </c>
      <c r="J629" s="31">
        <v>0.12360757692457584</v>
      </c>
      <c r="K629" s="31">
        <v>0.11511145642480979</v>
      </c>
      <c r="L629" s="31">
        <v>0.12256321297151256</v>
      </c>
      <c r="M629" s="31">
        <v>0.14115793927063075</v>
      </c>
      <c r="N629" s="31">
        <v>0.13230724429329327</v>
      </c>
    </row>
    <row r="630" spans="2:27" outlineLevel="1">
      <c r="B630" s="8" t="s">
        <v>353</v>
      </c>
      <c r="D630" s="8" t="s">
        <v>353</v>
      </c>
      <c r="E630" s="31">
        <v>9.5944602437187457E-2</v>
      </c>
      <c r="F630" s="31">
        <v>0.13608928019476996</v>
      </c>
      <c r="G630" s="31">
        <v>0.14416950485238916</v>
      </c>
      <c r="H630" s="31">
        <v>0.16170391470469239</v>
      </c>
      <c r="I630" s="31">
        <v>0.1186750218185659</v>
      </c>
      <c r="J630" s="31">
        <v>0.11496265611777046</v>
      </c>
      <c r="K630" s="31">
        <v>0.14450166865386374</v>
      </c>
      <c r="L630" s="31">
        <v>0.11528602657460868</v>
      </c>
      <c r="M630" s="31">
        <v>0.14142315464122265</v>
      </c>
      <c r="N630" s="31">
        <v>0.13267667537966457</v>
      </c>
    </row>
    <row r="631" spans="2:27">
      <c r="D631" s="3"/>
    </row>
    <row r="632" spans="2:27">
      <c r="O632" s="148"/>
      <c r="P632" s="148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  <c r="AA632" s="148"/>
    </row>
    <row r="633" spans="2:27">
      <c r="O633" s="148"/>
      <c r="P633" s="148"/>
      <c r="Q633" s="148"/>
      <c r="R633" s="148"/>
      <c r="S633" s="148"/>
      <c r="T633" s="148"/>
      <c r="U633" s="148"/>
    </row>
    <row r="634" spans="2:27">
      <c r="O634" s="148"/>
      <c r="P634" s="148"/>
      <c r="Q634" s="148"/>
      <c r="R634" s="148"/>
      <c r="S634" s="148"/>
      <c r="T634" s="148"/>
      <c r="U634" s="148"/>
    </row>
    <row r="635" spans="2:27">
      <c r="O635" s="148"/>
      <c r="P635" s="148"/>
      <c r="Q635" s="148"/>
      <c r="R635" s="148"/>
      <c r="S635" s="148"/>
      <c r="T635" s="148"/>
      <c r="U635" s="148"/>
    </row>
    <row r="636" spans="2:27">
      <c r="O636" s="148"/>
      <c r="P636" s="148"/>
      <c r="Q636" s="148"/>
      <c r="R636" s="148"/>
      <c r="S636" s="148"/>
      <c r="T636" s="148"/>
      <c r="U636" s="148"/>
    </row>
    <row r="637" spans="2:27">
      <c r="O637" s="148"/>
      <c r="P637" s="148"/>
      <c r="Q637" s="148"/>
      <c r="R637" s="148"/>
      <c r="S637" s="148"/>
      <c r="T637" s="148"/>
      <c r="U637" s="148"/>
    </row>
    <row r="638" spans="2:27">
      <c r="O638" s="148"/>
      <c r="P638" s="148"/>
      <c r="Q638" s="148"/>
      <c r="R638" s="148"/>
      <c r="S638" s="148"/>
      <c r="T638" s="148"/>
      <c r="U638" s="148"/>
    </row>
    <row r="639" spans="2:27">
      <c r="O639" s="148"/>
      <c r="P639" s="148"/>
      <c r="Q639" s="148"/>
      <c r="R639" s="148"/>
      <c r="S639" s="148"/>
      <c r="T639" s="148"/>
      <c r="U639" s="148"/>
    </row>
    <row r="640" spans="2:27">
      <c r="O640" s="148"/>
      <c r="P640" s="148"/>
      <c r="Q640" s="148"/>
      <c r="R640" s="148"/>
      <c r="S640" s="148"/>
      <c r="T640" s="148"/>
      <c r="U640" s="148"/>
    </row>
    <row r="641" spans="4:21">
      <c r="O641" s="148"/>
      <c r="P641" s="148"/>
      <c r="Q641" s="148"/>
      <c r="R641" s="148"/>
      <c r="S641" s="148"/>
      <c r="T641" s="148"/>
      <c r="U641" s="148"/>
    </row>
    <row r="642" spans="4:21">
      <c r="O642" s="148"/>
      <c r="P642" s="148"/>
      <c r="Q642" s="148"/>
      <c r="R642" s="148"/>
      <c r="S642" s="148"/>
      <c r="T642" s="148"/>
      <c r="U642" s="148"/>
    </row>
    <row r="643" spans="4:21">
      <c r="O643" s="148"/>
      <c r="P643" s="148"/>
      <c r="Q643" s="148"/>
      <c r="R643" s="148"/>
      <c r="S643" s="148"/>
      <c r="T643" s="148"/>
      <c r="U643" s="148"/>
    </row>
    <row r="644" spans="4:21">
      <c r="O644" s="148"/>
      <c r="P644" s="148"/>
      <c r="Q644" s="148"/>
      <c r="R644" s="148"/>
      <c r="S644" s="148"/>
      <c r="T644" s="148"/>
      <c r="U644" s="148"/>
    </row>
    <row r="645" spans="4:21">
      <c r="O645" s="148"/>
      <c r="P645" s="148"/>
      <c r="Q645" s="148"/>
      <c r="R645" s="148"/>
      <c r="S645" s="148"/>
      <c r="T645" s="148"/>
      <c r="U645" s="148"/>
    </row>
    <row r="646" spans="4:21">
      <c r="O646" s="148"/>
      <c r="P646" s="148"/>
      <c r="Q646" s="148"/>
      <c r="R646" s="148"/>
      <c r="S646" s="148"/>
      <c r="T646" s="148"/>
      <c r="U646" s="148"/>
    </row>
    <row r="647" spans="4:21">
      <c r="O647" s="148"/>
      <c r="P647" s="148"/>
      <c r="Q647" s="148"/>
      <c r="R647" s="148"/>
      <c r="S647" s="148"/>
      <c r="T647" s="148"/>
      <c r="U647" s="148"/>
    </row>
    <row r="648" spans="4:21">
      <c r="O648" s="148"/>
      <c r="P648" s="148"/>
      <c r="Q648" s="148"/>
      <c r="R648" s="148"/>
      <c r="S648" s="148"/>
      <c r="T648" s="148"/>
      <c r="U648" s="148"/>
    </row>
    <row r="649" spans="4:21">
      <c r="O649" s="148"/>
      <c r="P649" s="148"/>
      <c r="Q649" s="148"/>
      <c r="R649" s="148"/>
      <c r="S649" s="148"/>
      <c r="T649" s="148"/>
      <c r="U649" s="148"/>
    </row>
    <row r="650" spans="4:21">
      <c r="D650" s="148"/>
      <c r="E650" s="148"/>
      <c r="F650" s="148"/>
      <c r="G650" s="148"/>
      <c r="H650" s="148"/>
      <c r="I650" s="148"/>
      <c r="J650" s="148"/>
      <c r="K650" s="148"/>
      <c r="L650" s="148"/>
      <c r="M650" s="148"/>
      <c r="N650" s="148"/>
      <c r="O650" s="148"/>
      <c r="P650" s="148"/>
      <c r="Q650" s="148"/>
      <c r="R650" s="148"/>
      <c r="S650" s="148"/>
      <c r="T650" s="148"/>
      <c r="U650" s="148"/>
    </row>
    <row r="651" spans="4:21">
      <c r="O651" s="148"/>
      <c r="P651" s="148"/>
      <c r="Q651" s="148"/>
      <c r="R651" s="148"/>
      <c r="S651" s="148"/>
      <c r="T651" s="148"/>
      <c r="U651" s="148"/>
    </row>
    <row r="652" spans="4:21">
      <c r="O652" s="148"/>
      <c r="P652" s="148"/>
      <c r="Q652" s="148"/>
      <c r="R652" s="148"/>
      <c r="S652" s="148"/>
      <c r="T652" s="148"/>
      <c r="U652" s="148"/>
    </row>
    <row r="653" spans="4:21">
      <c r="O653" s="148"/>
      <c r="P653" s="148"/>
      <c r="Q653" s="148"/>
      <c r="R653" s="148"/>
      <c r="S653" s="148"/>
      <c r="T653" s="148"/>
      <c r="U653" s="148"/>
    </row>
    <row r="654" spans="4:21">
      <c r="O654" s="148"/>
      <c r="P654" s="148"/>
      <c r="Q654" s="148"/>
      <c r="R654" s="148"/>
      <c r="S654" s="148"/>
      <c r="T654" s="148"/>
      <c r="U654" s="148"/>
    </row>
    <row r="655" spans="4:21">
      <c r="O655" s="148"/>
      <c r="P655" s="148"/>
      <c r="Q655" s="148"/>
      <c r="R655" s="148"/>
      <c r="S655" s="148"/>
      <c r="T655" s="148"/>
      <c r="U655" s="148"/>
    </row>
    <row r="656" spans="4:21">
      <c r="O656" s="148"/>
      <c r="P656" s="148"/>
      <c r="Q656" s="148"/>
      <c r="R656" s="148"/>
      <c r="S656" s="148"/>
      <c r="T656" s="148"/>
      <c r="U656" s="148"/>
    </row>
    <row r="657" spans="15:21">
      <c r="O657" s="148"/>
      <c r="P657" s="148"/>
      <c r="Q657" s="148"/>
      <c r="R657" s="148"/>
      <c r="S657" s="148"/>
      <c r="T657" s="148"/>
      <c r="U657" s="148"/>
    </row>
    <row r="658" spans="15:21">
      <c r="O658" s="148"/>
      <c r="P658" s="148"/>
      <c r="Q658" s="148"/>
      <c r="R658" s="148"/>
      <c r="S658" s="148"/>
      <c r="T658" s="148"/>
      <c r="U658" s="148"/>
    </row>
    <row r="659" spans="15:21">
      <c r="O659" s="148"/>
      <c r="P659" s="148"/>
      <c r="Q659" s="148"/>
      <c r="R659" s="148"/>
      <c r="S659" s="148"/>
      <c r="T659" s="148"/>
      <c r="U659" s="148"/>
    </row>
    <row r="660" spans="15:21">
      <c r="O660" s="148"/>
      <c r="P660" s="148"/>
      <c r="Q660" s="148"/>
      <c r="R660" s="148"/>
      <c r="S660" s="148"/>
      <c r="T660" s="148"/>
      <c r="U660" s="148"/>
    </row>
    <row r="661" spans="15:21">
      <c r="O661" s="148"/>
      <c r="P661" s="148"/>
      <c r="Q661" s="148"/>
      <c r="R661" s="148"/>
      <c r="S661" s="148"/>
      <c r="T661" s="148"/>
      <c r="U661" s="148"/>
    </row>
  </sheetData>
  <autoFilter ref="B1:B661" xr:uid="{EAACF0AC-9C53-4947-ADE8-83074C9C58BF}"/>
  <phoneticPr fontId="29" type="noConversion"/>
  <conditionalFormatting sqref="D1:N144 D163:N236 D322:N323 D511:N519 H561:N561 D561:F561 D476:N481 D475:E475 G475:N475 D467:N474 F482:N509 D302:D304 G302:N304 D255:N267 D268:M268 D270:N301 D269:J269 L269:N269 O272 D466 I466:N466 G646:N646 D646 D651:N1048576 D613:N645 D577:F577 L577:N577 D562:N575 D580:N582 D521:N521 D531:N560 D576:M576 D579 F579:N579 D585:N585 D583:D584 E586:N586 D306:N320 E305:N305 E303:F304 E589:N612 D453:N465 D325:N450 I451:N451 E452:N452 D451:D452 E451">
    <cfRule type="containsText" dxfId="148" priority="185" operator="containsText" text="error">
      <formula>NOT(ISERROR(SEARCH("error",D1)))</formula>
    </cfRule>
    <cfRule type="containsText" dxfId="147" priority="186" operator="containsText" text="invalid">
      <formula>NOT(ISERROR(SEARCH("invalid",D1)))</formula>
    </cfRule>
  </conditionalFormatting>
  <conditionalFormatting sqref="D589:D597 D588:N588 D587">
    <cfRule type="containsText" dxfId="146" priority="181" operator="containsText" text="error">
      <formula>NOT(ISERROR(SEARCH("error",D587)))</formula>
    </cfRule>
    <cfRule type="containsText" dxfId="145" priority="182" operator="containsText" text="invalid">
      <formula>NOT(ISERROR(SEARCH("invalid",D587)))</formula>
    </cfRule>
  </conditionalFormatting>
  <conditionalFormatting sqref="D510:N511 E484:E509">
    <cfRule type="containsText" dxfId="144" priority="179" operator="containsText" text="error">
      <formula>NOT(ISERROR(SEARCH("error",D484)))</formula>
    </cfRule>
    <cfRule type="containsText" dxfId="143" priority="180" operator="containsText" text="invalid">
      <formula>NOT(ISERROR(SEARCH("invalid",D484)))</formula>
    </cfRule>
  </conditionalFormatting>
  <conditionalFormatting sqref="D484:D492 D482:E483">
    <cfRule type="containsText" dxfId="142" priority="177" operator="containsText" text="error">
      <formula>NOT(ISERROR(SEARCH("error",D482)))</formula>
    </cfRule>
    <cfRule type="containsText" dxfId="141" priority="178" operator="containsText" text="invalid">
      <formula>NOT(ISERROR(SEARCH("invalid",D482)))</formula>
    </cfRule>
  </conditionalFormatting>
  <conditionalFormatting sqref="D1:N144 D163:N236 D587 D322:N323 H561:N561 D561:F561 D475:E475 G475:N475 D467:N474 D476:N519 D302:D304 G302:N304 D255:N267 D268:M268 D270:N301 D269:J269 L269:N269 O272 D466 I466:N466 G646:N646 D646 D651:N1048576 D577:F577 L577:N577 D562:N575 D580:N582 D521:N521 D531:N560 D576:M576 D579 F579:N579 D585:N585 D583:D584 E586:N586 D306:N320 E305:N305 E303:F304 D588:N645 D453:N465 D325:N450 I451:N451 E452:N452 D451:D452 E451">
    <cfRule type="containsErrors" dxfId="140" priority="176">
      <formula>ISERROR(D1)</formula>
    </cfRule>
  </conditionalFormatting>
  <conditionalFormatting sqref="D237:N238 D248:N252">
    <cfRule type="containsText" dxfId="139" priority="168" operator="containsText" text="error">
      <formula>NOT(ISERROR(SEARCH("error",D237)))</formula>
    </cfRule>
    <cfRule type="containsText" dxfId="138" priority="169" operator="containsText" text="invalid">
      <formula>NOT(ISERROR(SEARCH("invalid",D237)))</formula>
    </cfRule>
  </conditionalFormatting>
  <conditionalFormatting sqref="D237:N238 D248:N252">
    <cfRule type="containsErrors" dxfId="137" priority="167">
      <formula>ISERROR(D237)</formula>
    </cfRule>
  </conditionalFormatting>
  <conditionalFormatting sqref="D145:N146 D156:N159 E160:N160">
    <cfRule type="containsText" dxfId="136" priority="165" operator="containsText" text="error">
      <formula>NOT(ISERROR(SEARCH("error",D145)))</formula>
    </cfRule>
    <cfRule type="containsText" dxfId="135" priority="166" operator="containsText" text="invalid">
      <formula>NOT(ISERROR(SEARCH("invalid",D145)))</formula>
    </cfRule>
  </conditionalFormatting>
  <conditionalFormatting sqref="D145:N146 D156:N159 E160:N160">
    <cfRule type="containsErrors" dxfId="134" priority="164">
      <formula>ISERROR(D145)</formula>
    </cfRule>
  </conditionalFormatting>
  <conditionalFormatting sqref="E587:N587">
    <cfRule type="containsText" dxfId="133" priority="146" operator="containsText" text="error">
      <formula>NOT(ISERROR(SEARCH("error",E587)))</formula>
    </cfRule>
    <cfRule type="containsText" dxfId="132" priority="147" operator="containsText" text="invalid">
      <formula>NOT(ISERROR(SEARCH("invalid",E587)))</formula>
    </cfRule>
  </conditionalFormatting>
  <conditionalFormatting sqref="E587:N587">
    <cfRule type="containsErrors" dxfId="131" priority="145">
      <formula>ISERROR(E587)</formula>
    </cfRule>
  </conditionalFormatting>
  <conditionalFormatting sqref="D578 F578:N578">
    <cfRule type="containsText" dxfId="130" priority="143" operator="containsText" text="error">
      <formula>NOT(ISERROR(SEARCH("error",D578)))</formula>
    </cfRule>
    <cfRule type="containsText" dxfId="129" priority="144" operator="containsText" text="invalid">
      <formula>NOT(ISERROR(SEARCH("invalid",D578)))</formula>
    </cfRule>
  </conditionalFormatting>
  <conditionalFormatting sqref="D578 F578:N578">
    <cfRule type="containsErrors" dxfId="128" priority="142">
      <formula>ISERROR(D578)</formula>
    </cfRule>
  </conditionalFormatting>
  <conditionalFormatting sqref="G303:G304">
    <cfRule type="containsText" dxfId="127" priority="140" operator="containsText" text="error">
      <formula>NOT(ISERROR(SEARCH("error",G303)))</formula>
    </cfRule>
    <cfRule type="containsText" dxfId="126" priority="141" operator="containsText" text="invalid">
      <formula>NOT(ISERROR(SEARCH("invalid",G303)))</formula>
    </cfRule>
  </conditionalFormatting>
  <conditionalFormatting sqref="G303:G304">
    <cfRule type="containsErrors" dxfId="125" priority="139">
      <formula>ISERROR(G303)</formula>
    </cfRule>
  </conditionalFormatting>
  <conditionalFormatting sqref="D520:N520">
    <cfRule type="containsText" dxfId="124" priority="112" operator="containsText" text="error">
      <formula>NOT(ISERROR(SEARCH("error",D520)))</formula>
    </cfRule>
    <cfRule type="containsText" dxfId="123" priority="113" operator="containsText" text="invalid">
      <formula>NOT(ISERROR(SEARCH("invalid",D520)))</formula>
    </cfRule>
  </conditionalFormatting>
  <conditionalFormatting sqref="D520:N520">
    <cfRule type="containsErrors" dxfId="122" priority="111">
      <formula>ISERROR(D520)</formula>
    </cfRule>
  </conditionalFormatting>
  <conditionalFormatting sqref="Y171:AH180">
    <cfRule type="colorScale" priority="107">
      <colorScale>
        <cfvo type="min"/>
        <cfvo type="max"/>
        <color rgb="FFFCFCFF"/>
        <color rgb="FFF8696B"/>
      </colorScale>
    </cfRule>
  </conditionalFormatting>
  <conditionalFormatting sqref="E302:F302">
    <cfRule type="containsText" dxfId="121" priority="105" operator="containsText" text="error">
      <formula>NOT(ISERROR(SEARCH("error",E302)))</formula>
    </cfRule>
    <cfRule type="containsText" dxfId="120" priority="106" operator="containsText" text="invalid">
      <formula>NOT(ISERROR(SEARCH("invalid",E302)))</formula>
    </cfRule>
  </conditionalFormatting>
  <conditionalFormatting sqref="E302:F302">
    <cfRule type="containsErrors" dxfId="119" priority="104">
      <formula>ISERROR(E302)</formula>
    </cfRule>
  </conditionalFormatting>
  <conditionalFormatting sqref="E268:M268">
    <cfRule type="cellIs" dxfId="118" priority="97" operator="equal">
      <formula>"!!!"</formula>
    </cfRule>
  </conditionalFormatting>
  <conditionalFormatting sqref="E535:N535">
    <cfRule type="containsText" dxfId="117" priority="95" operator="containsText" text="error">
      <formula>NOT(ISERROR(SEARCH("error",E535)))</formula>
    </cfRule>
    <cfRule type="containsText" dxfId="116" priority="96" operator="containsText" text="invalid">
      <formula>NOT(ISERROR(SEARCH("invalid",E535)))</formula>
    </cfRule>
  </conditionalFormatting>
  <conditionalFormatting sqref="E535:N535">
    <cfRule type="containsErrors" dxfId="115" priority="94">
      <formula>ISERROR(E535)</formula>
    </cfRule>
  </conditionalFormatting>
  <conditionalFormatting sqref="E562:N562">
    <cfRule type="containsText" dxfId="114" priority="92" operator="containsText" text="error">
      <formula>NOT(ISERROR(SEARCH("error",E562)))</formula>
    </cfRule>
    <cfRule type="containsText" dxfId="113" priority="93" operator="containsText" text="invalid">
      <formula>NOT(ISERROR(SEARCH("invalid",E562)))</formula>
    </cfRule>
  </conditionalFormatting>
  <conditionalFormatting sqref="E562:N562">
    <cfRule type="containsErrors" dxfId="112" priority="91">
      <formula>ISERROR(E562)</formula>
    </cfRule>
  </conditionalFormatting>
  <conditionalFormatting sqref="E618:N618">
    <cfRule type="containsText" dxfId="111" priority="89" operator="containsText" text="error">
      <formula>NOT(ISERROR(SEARCH("error",E618)))</formula>
    </cfRule>
    <cfRule type="containsText" dxfId="110" priority="90" operator="containsText" text="invalid">
      <formula>NOT(ISERROR(SEARCH("invalid",E618)))</formula>
    </cfRule>
  </conditionalFormatting>
  <conditionalFormatting sqref="E618:N618">
    <cfRule type="containsErrors" dxfId="109" priority="88">
      <formula>ISERROR(E618)</formula>
    </cfRule>
  </conditionalFormatting>
  <conditionalFormatting sqref="E627:N627">
    <cfRule type="containsText" dxfId="108" priority="86" operator="containsText" text="error">
      <formula>NOT(ISERROR(SEARCH("error",E627)))</formula>
    </cfRule>
    <cfRule type="containsText" dxfId="107" priority="87" operator="containsText" text="invalid">
      <formula>NOT(ISERROR(SEARCH("invalid",E627)))</formula>
    </cfRule>
  </conditionalFormatting>
  <conditionalFormatting sqref="E627:N627">
    <cfRule type="containsErrors" dxfId="106" priority="85">
      <formula>ISERROR(E627)</formula>
    </cfRule>
  </conditionalFormatting>
  <conditionalFormatting sqref="D584">
    <cfRule type="containsText" dxfId="105" priority="56" operator="containsText" text="error">
      <formula>NOT(ISERROR(SEARCH("error",D584)))</formula>
    </cfRule>
    <cfRule type="containsText" dxfId="104" priority="57" operator="containsText" text="invalid">
      <formula>NOT(ISERROR(SEARCH("invalid",D584)))</formula>
    </cfRule>
  </conditionalFormatting>
  <conditionalFormatting sqref="D584">
    <cfRule type="containsErrors" dxfId="103" priority="55">
      <formula>ISERROR(D584)</formula>
    </cfRule>
  </conditionalFormatting>
  <conditionalFormatting sqref="D147:D155">
    <cfRule type="containsText" dxfId="102" priority="50" operator="containsText" text="error">
      <formula>NOT(ISERROR(SEARCH("error",D147)))</formula>
    </cfRule>
    <cfRule type="containsText" dxfId="101" priority="51" operator="containsText" text="invalid">
      <formula>NOT(ISERROR(SEARCH("invalid",D147)))</formula>
    </cfRule>
  </conditionalFormatting>
  <conditionalFormatting sqref="D147:D155">
    <cfRule type="containsErrors" dxfId="100" priority="49">
      <formula>ISERROR(D147)</formula>
    </cfRule>
  </conditionalFormatting>
  <conditionalFormatting sqref="E147:N155">
    <cfRule type="containsText" dxfId="99" priority="47" operator="containsText" text="error">
      <formula>NOT(ISERROR(SEARCH("error",E147)))</formula>
    </cfRule>
    <cfRule type="containsText" dxfId="98" priority="48" operator="containsText" text="invalid">
      <formula>NOT(ISERROR(SEARCH("invalid",E147)))</formula>
    </cfRule>
  </conditionalFormatting>
  <conditionalFormatting sqref="E147:N155">
    <cfRule type="containsErrors" dxfId="97" priority="46">
      <formula>ISERROR(E147)</formula>
    </cfRule>
  </conditionalFormatting>
  <conditionalFormatting sqref="D160:D162">
    <cfRule type="containsText" dxfId="96" priority="44" operator="containsText" text="error">
      <formula>NOT(ISERROR(SEARCH("error",D160)))</formula>
    </cfRule>
    <cfRule type="containsText" dxfId="95" priority="45" operator="containsText" text="invalid">
      <formula>NOT(ISERROR(SEARCH("invalid",D160)))</formula>
    </cfRule>
  </conditionalFormatting>
  <conditionalFormatting sqref="D160:D162">
    <cfRule type="containsErrors" dxfId="94" priority="43">
      <formula>ISERROR(D160)</formula>
    </cfRule>
  </conditionalFormatting>
  <conditionalFormatting sqref="E161:N161">
    <cfRule type="containsText" dxfId="93" priority="41" operator="containsText" text="error">
      <formula>NOT(ISERROR(SEARCH("error",E161)))</formula>
    </cfRule>
    <cfRule type="containsText" dxfId="92" priority="42" operator="containsText" text="invalid">
      <formula>NOT(ISERROR(SEARCH("invalid",E161)))</formula>
    </cfRule>
  </conditionalFormatting>
  <conditionalFormatting sqref="E161:N161">
    <cfRule type="containsErrors" dxfId="91" priority="40">
      <formula>ISERROR(E161)</formula>
    </cfRule>
  </conditionalFormatting>
  <conditionalFormatting sqref="D253">
    <cfRule type="containsText" dxfId="90" priority="38" operator="containsText" text="error">
      <formula>NOT(ISERROR(SEARCH("error",D253)))</formula>
    </cfRule>
    <cfRule type="containsText" dxfId="89" priority="39" operator="containsText" text="invalid">
      <formula>NOT(ISERROR(SEARCH("invalid",D253)))</formula>
    </cfRule>
  </conditionalFormatting>
  <conditionalFormatting sqref="D253">
    <cfRule type="containsErrors" dxfId="88" priority="37">
      <formula>ISERROR(D253)</formula>
    </cfRule>
  </conditionalFormatting>
  <conditionalFormatting sqref="E253:N253">
    <cfRule type="containsText" dxfId="87" priority="35" operator="containsText" text="error">
      <formula>NOT(ISERROR(SEARCH("error",E253)))</formula>
    </cfRule>
    <cfRule type="containsText" dxfId="86" priority="36" operator="containsText" text="invalid">
      <formula>NOT(ISERROR(SEARCH("invalid",E253)))</formula>
    </cfRule>
  </conditionalFormatting>
  <conditionalFormatting sqref="E253:N253">
    <cfRule type="containsErrors" dxfId="85" priority="34">
      <formula>ISERROR(E253)</formula>
    </cfRule>
  </conditionalFormatting>
  <conditionalFormatting sqref="D239:D247">
    <cfRule type="containsText" dxfId="84" priority="32" operator="containsText" text="error">
      <formula>NOT(ISERROR(SEARCH("error",D239)))</formula>
    </cfRule>
    <cfRule type="containsText" dxfId="83" priority="33" operator="containsText" text="invalid">
      <formula>NOT(ISERROR(SEARCH("invalid",D239)))</formula>
    </cfRule>
  </conditionalFormatting>
  <conditionalFormatting sqref="D239:D247">
    <cfRule type="containsErrors" dxfId="82" priority="31">
      <formula>ISERROR(D239)</formula>
    </cfRule>
  </conditionalFormatting>
  <conditionalFormatting sqref="E239:N247">
    <cfRule type="containsText" dxfId="81" priority="29" operator="containsText" text="error">
      <formula>NOT(ISERROR(SEARCH("error",E239)))</formula>
    </cfRule>
    <cfRule type="containsText" dxfId="80" priority="30" operator="containsText" text="invalid">
      <formula>NOT(ISERROR(SEARCH("invalid",E239)))</formula>
    </cfRule>
  </conditionalFormatting>
  <conditionalFormatting sqref="E239:N247">
    <cfRule type="containsErrors" dxfId="79" priority="28">
      <formula>ISERROR(E239)</formula>
    </cfRule>
  </conditionalFormatting>
  <conditionalFormatting sqref="D522:N530">
    <cfRule type="containsText" dxfId="78" priority="26" operator="containsText" text="error">
      <formula>NOT(ISERROR(SEARCH("error",D522)))</formula>
    </cfRule>
    <cfRule type="containsText" dxfId="77" priority="27" operator="containsText" text="invalid">
      <formula>NOT(ISERROR(SEARCH("invalid",D522)))</formula>
    </cfRule>
  </conditionalFormatting>
  <conditionalFormatting sqref="D522:N530">
    <cfRule type="containsErrors" dxfId="76" priority="25">
      <formula>ISERROR(D522)</formula>
    </cfRule>
  </conditionalFormatting>
  <conditionalFormatting sqref="E526:N526">
    <cfRule type="containsText" dxfId="75" priority="23" operator="containsText" text="error">
      <formula>NOT(ISERROR(SEARCH("error",E526)))</formula>
    </cfRule>
    <cfRule type="containsText" dxfId="74" priority="24" operator="containsText" text="invalid">
      <formula>NOT(ISERROR(SEARCH("invalid",E526)))</formula>
    </cfRule>
  </conditionalFormatting>
  <conditionalFormatting sqref="E526:N526">
    <cfRule type="containsErrors" dxfId="73" priority="22">
      <formula>ISERROR(E526)</formula>
    </cfRule>
  </conditionalFormatting>
  <conditionalFormatting sqref="N576">
    <cfRule type="containsText" dxfId="72" priority="20" operator="containsText" text="error">
      <formula>NOT(ISERROR(SEARCH("error",N576)))</formula>
    </cfRule>
    <cfRule type="containsText" dxfId="71" priority="21" operator="containsText" text="invalid">
      <formula>NOT(ISERROR(SEARCH("invalid",N576)))</formula>
    </cfRule>
  </conditionalFormatting>
  <conditionalFormatting sqref="N576">
    <cfRule type="containsErrors" dxfId="70" priority="19">
      <formula>ISERROR(N576)</formula>
    </cfRule>
  </conditionalFormatting>
  <conditionalFormatting sqref="E579">
    <cfRule type="containsText" dxfId="69" priority="17" operator="containsText" text="error">
      <formula>NOT(ISERROR(SEARCH("error",E579)))</formula>
    </cfRule>
    <cfRule type="containsText" dxfId="68" priority="18" operator="containsText" text="invalid">
      <formula>NOT(ISERROR(SEARCH("invalid",E579)))</formula>
    </cfRule>
  </conditionalFormatting>
  <conditionalFormatting sqref="E579">
    <cfRule type="containsErrors" dxfId="67" priority="16">
      <formula>ISERROR(E579)</formula>
    </cfRule>
  </conditionalFormatting>
  <conditionalFormatting sqref="E578">
    <cfRule type="containsText" dxfId="66" priority="14" operator="containsText" text="error">
      <formula>NOT(ISERROR(SEARCH("error",E578)))</formula>
    </cfRule>
    <cfRule type="containsText" dxfId="65" priority="15" operator="containsText" text="invalid">
      <formula>NOT(ISERROR(SEARCH("invalid",E578)))</formula>
    </cfRule>
  </conditionalFormatting>
  <conditionalFormatting sqref="E578">
    <cfRule type="containsErrors" dxfId="64" priority="13">
      <formula>ISERROR(E578)</formula>
    </cfRule>
  </conditionalFormatting>
  <conditionalFormatting sqref="E583:N584">
    <cfRule type="containsText" dxfId="63" priority="11" operator="containsText" text="error">
      <formula>NOT(ISERROR(SEARCH("error",E583)))</formula>
    </cfRule>
    <cfRule type="containsText" dxfId="62" priority="12" operator="containsText" text="invalid">
      <formula>NOT(ISERROR(SEARCH("invalid",E583)))</formula>
    </cfRule>
  </conditionalFormatting>
  <conditionalFormatting sqref="E583:N584">
    <cfRule type="containsErrors" dxfId="61" priority="10">
      <formula>ISERROR(E583)</formula>
    </cfRule>
  </conditionalFormatting>
  <conditionalFormatting sqref="E583:N584">
    <cfRule type="containsText" dxfId="60" priority="8" operator="containsText" text="error">
      <formula>NOT(ISERROR(SEARCH("error",E583)))</formula>
    </cfRule>
    <cfRule type="containsText" dxfId="59" priority="9" operator="containsText" text="invalid">
      <formula>NOT(ISERROR(SEARCH("invalid",E583)))</formula>
    </cfRule>
  </conditionalFormatting>
  <conditionalFormatting sqref="E583:N584">
    <cfRule type="containsErrors" dxfId="58" priority="7">
      <formula>ISERROR(E583)</formula>
    </cfRule>
  </conditionalFormatting>
  <conditionalFormatting sqref="E584:N584">
    <cfRule type="containsText" dxfId="57" priority="5" operator="containsText" text="error">
      <formula>NOT(ISERROR(SEARCH("error",E584)))</formula>
    </cfRule>
    <cfRule type="containsText" dxfId="56" priority="6" operator="containsText" text="invalid">
      <formula>NOT(ISERROR(SEARCH("invalid",E584)))</formula>
    </cfRule>
  </conditionalFormatting>
  <conditionalFormatting sqref="E584:N584">
    <cfRule type="containsErrors" dxfId="55" priority="4">
      <formula>ISERROR(E584)</formula>
    </cfRule>
  </conditionalFormatting>
  <conditionalFormatting sqref="D586">
    <cfRule type="containsText" dxfId="54" priority="2" operator="containsText" text="error">
      <formula>NOT(ISERROR(SEARCH("error",D586)))</formula>
    </cfRule>
    <cfRule type="containsText" dxfId="53" priority="3" operator="containsText" text="invalid">
      <formula>NOT(ISERROR(SEARCH("invalid",D586)))</formula>
    </cfRule>
  </conditionalFormatting>
  <conditionalFormatting sqref="D586">
    <cfRule type="containsErrors" dxfId="52" priority="1">
      <formula>ISERROR(D586)</formula>
    </cfRule>
  </conditionalFormatting>
  <dataValidations disablePrompts="1" count="5">
    <dataValidation type="list" allowBlank="1" showInputMessage="1" showErrorMessage="1" sqref="D319 D160" xr:uid="{36C53919-2E92-43F7-9681-04F28C66E48D}">
      <formula1>$D$306:$D$314</formula1>
    </dataValidation>
    <dataValidation type="list" allowBlank="1" showInputMessage="1" showErrorMessage="1" sqref="D252" xr:uid="{ABC76F0F-4D88-4D07-8E24-2837A4B0A175}">
      <formula1>$D$239:$D$247</formula1>
    </dataValidation>
    <dataValidation type="list" allowBlank="1" showInputMessage="1" showErrorMessage="1" sqref="F578:N578" xr:uid="{11DBC644-DA80-4AF9-86A0-0007148FDB98}">
      <formula1>"Prametric, ODP"</formula1>
    </dataValidation>
    <dataValidation type="list" allowBlank="1" showInputMessage="1" showErrorMessage="1" sqref="E579" xr:uid="{8983B8C9-E826-4B6B-9532-D1589D03AAFC}">
      <formula1>"1,2"</formula1>
    </dataValidation>
    <dataValidation type="list" allowBlank="1" showInputMessage="1" showErrorMessage="1" sqref="E578" xr:uid="{5C56DB06-03B1-40F1-95FE-C35D8E3D44A7}">
      <formula1>"Parametric, ODP"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4239-9188-4012-8683-E200CA932B9C}">
  <sheetPr>
    <tabColor theme="4"/>
  </sheetPr>
  <dimension ref="A1:N108"/>
  <sheetViews>
    <sheetView workbookViewId="0">
      <selection activeCell="C30" sqref="C30"/>
    </sheetView>
  </sheetViews>
  <sheetFormatPr defaultRowHeight="12.75"/>
  <cols>
    <col min="5" max="14" width="13.7109375" customWidth="1"/>
  </cols>
  <sheetData>
    <row r="1" spans="1:14" ht="15.75">
      <c r="A1" s="24"/>
      <c r="B1" s="8"/>
      <c r="C1" s="18" t="s">
        <v>439</v>
      </c>
    </row>
    <row r="2" spans="1:14">
      <c r="A2" s="24"/>
      <c r="B2" s="7" t="s">
        <v>49</v>
      </c>
      <c r="D2" s="12"/>
      <c r="E2" s="13" t="s">
        <v>15</v>
      </c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24"/>
      <c r="B3" s="8"/>
      <c r="D3" s="13" t="s">
        <v>16</v>
      </c>
      <c r="E3" s="13">
        <v>0</v>
      </c>
      <c r="F3" s="13">
        <v>1</v>
      </c>
      <c r="G3" s="13">
        <v>2</v>
      </c>
      <c r="H3" s="13">
        <v>3</v>
      </c>
      <c r="I3" s="13">
        <v>4</v>
      </c>
      <c r="J3" s="13">
        <v>5</v>
      </c>
      <c r="K3" s="13">
        <v>6</v>
      </c>
      <c r="L3" s="13">
        <v>7</v>
      </c>
      <c r="M3" s="13">
        <v>8</v>
      </c>
      <c r="N3" s="13">
        <v>9</v>
      </c>
    </row>
    <row r="4" spans="1:14">
      <c r="A4" s="24"/>
      <c r="B4" s="8"/>
      <c r="D4" s="13">
        <v>2009</v>
      </c>
      <c r="E4" s="14" t="e">
        <f t="array" aca="1" ref="E4:N13" ca="1">[2]!RNAR3SOutput(wvr,Model,Layer,Program,B2,Date1,Date2,sGrp_LIC)</f>
        <v>#NAME?</v>
      </c>
      <c r="F4" s="14" t="e">
        <f ca="1"/>
        <v>#NAME?</v>
      </c>
      <c r="G4" s="14" t="e">
        <f ca="1"/>
        <v>#NAME?</v>
      </c>
      <c r="H4" s="14" t="e">
        <f ca="1"/>
        <v>#NAME?</v>
      </c>
      <c r="I4" s="14" t="e">
        <f ca="1"/>
        <v>#NAME?</v>
      </c>
      <c r="J4" s="14" t="e">
        <f ca="1"/>
        <v>#NAME?</v>
      </c>
      <c r="K4" s="14" t="e">
        <f ca="1"/>
        <v>#NAME?</v>
      </c>
      <c r="L4" s="14" t="e">
        <f ca="1"/>
        <v>#NAME?</v>
      </c>
      <c r="M4" s="14" t="e">
        <f ca="1"/>
        <v>#NAME?</v>
      </c>
      <c r="N4" s="15" t="e">
        <f ca="1"/>
        <v>#NAME?</v>
      </c>
    </row>
    <row r="5" spans="1:14">
      <c r="A5" s="24"/>
      <c r="B5" s="8"/>
      <c r="D5" s="13">
        <v>2010</v>
      </c>
      <c r="E5" s="14" t="e">
        <f ca="1"/>
        <v>#NAME?</v>
      </c>
      <c r="F5" s="14" t="e">
        <f ca="1"/>
        <v>#NAME?</v>
      </c>
      <c r="G5" s="14" t="e">
        <f ca="1"/>
        <v>#NAME?</v>
      </c>
      <c r="H5" s="14" t="e">
        <f ca="1"/>
        <v>#NAME?</v>
      </c>
      <c r="I5" s="14" t="e">
        <f ca="1"/>
        <v>#NAME?</v>
      </c>
      <c r="J5" s="14" t="e">
        <f ca="1"/>
        <v>#NAME?</v>
      </c>
      <c r="K5" s="14" t="e">
        <f ca="1"/>
        <v>#NAME?</v>
      </c>
      <c r="L5" s="14" t="e">
        <f ca="1"/>
        <v>#NAME?</v>
      </c>
      <c r="M5" s="15" t="e">
        <f ca="1"/>
        <v>#NAME?</v>
      </c>
      <c r="N5" s="9" t="e">
        <f ca="1"/>
        <v>#NAME?</v>
      </c>
    </row>
    <row r="6" spans="1:14">
      <c r="A6" s="24"/>
      <c r="B6" s="8"/>
      <c r="D6" s="13">
        <v>2011</v>
      </c>
      <c r="E6" s="14" t="e">
        <f ca="1"/>
        <v>#NAME?</v>
      </c>
      <c r="F6" s="14" t="e">
        <f ca="1"/>
        <v>#NAME?</v>
      </c>
      <c r="G6" s="14" t="e">
        <f ca="1"/>
        <v>#NAME?</v>
      </c>
      <c r="H6" s="14" t="e">
        <f ca="1"/>
        <v>#NAME?</v>
      </c>
      <c r="I6" s="14" t="e">
        <f ca="1"/>
        <v>#NAME?</v>
      </c>
      <c r="J6" s="14" t="e">
        <f ca="1"/>
        <v>#NAME?</v>
      </c>
      <c r="K6" s="14" t="e">
        <f ca="1"/>
        <v>#NAME?</v>
      </c>
      <c r="L6" s="15" t="e">
        <f ca="1"/>
        <v>#NAME?</v>
      </c>
      <c r="M6" s="9" t="e">
        <f ca="1"/>
        <v>#NAME?</v>
      </c>
      <c r="N6" s="9" t="e">
        <f ca="1"/>
        <v>#NAME?</v>
      </c>
    </row>
    <row r="7" spans="1:14">
      <c r="A7" s="24"/>
      <c r="B7" s="8"/>
      <c r="D7" s="13">
        <v>2012</v>
      </c>
      <c r="E7" s="14" t="e">
        <f ca="1"/>
        <v>#NAME?</v>
      </c>
      <c r="F7" s="14" t="e">
        <f ca="1"/>
        <v>#NAME?</v>
      </c>
      <c r="G7" s="14" t="e">
        <f ca="1"/>
        <v>#NAME?</v>
      </c>
      <c r="H7" s="14" t="e">
        <f ca="1"/>
        <v>#NAME?</v>
      </c>
      <c r="I7" s="14" t="e">
        <f ca="1"/>
        <v>#NAME?</v>
      </c>
      <c r="J7" s="14" t="e">
        <f ca="1"/>
        <v>#NAME?</v>
      </c>
      <c r="K7" s="15" t="e">
        <f ca="1"/>
        <v>#NAME?</v>
      </c>
      <c r="L7" s="9" t="e">
        <f ca="1"/>
        <v>#NAME?</v>
      </c>
      <c r="M7" s="9" t="e">
        <f ca="1"/>
        <v>#NAME?</v>
      </c>
      <c r="N7" s="9" t="e">
        <f ca="1"/>
        <v>#NAME?</v>
      </c>
    </row>
    <row r="8" spans="1:14">
      <c r="A8" s="24"/>
      <c r="B8" s="8"/>
      <c r="D8" s="13">
        <v>2013</v>
      </c>
      <c r="E8" s="14" t="e">
        <f ca="1"/>
        <v>#NAME?</v>
      </c>
      <c r="F8" s="14" t="e">
        <f ca="1"/>
        <v>#NAME?</v>
      </c>
      <c r="G8" s="14" t="e">
        <f ca="1"/>
        <v>#NAME?</v>
      </c>
      <c r="H8" s="14" t="e">
        <f ca="1"/>
        <v>#NAME?</v>
      </c>
      <c r="I8" s="14" t="e">
        <f ca="1"/>
        <v>#NAME?</v>
      </c>
      <c r="J8" s="15" t="e">
        <f ca="1"/>
        <v>#NAME?</v>
      </c>
      <c r="K8" s="9" t="e">
        <f ca="1"/>
        <v>#NAME?</v>
      </c>
      <c r="L8" s="9" t="e">
        <f ca="1"/>
        <v>#NAME?</v>
      </c>
      <c r="M8" s="9" t="e">
        <f ca="1"/>
        <v>#NAME?</v>
      </c>
      <c r="N8" s="9" t="e">
        <f ca="1"/>
        <v>#NAME?</v>
      </c>
    </row>
    <row r="9" spans="1:14">
      <c r="A9" s="24"/>
      <c r="B9" s="8"/>
      <c r="D9" s="13">
        <v>2014</v>
      </c>
      <c r="E9" s="14" t="e">
        <f ca="1"/>
        <v>#NAME?</v>
      </c>
      <c r="F9" s="14" t="e">
        <f ca="1"/>
        <v>#NAME?</v>
      </c>
      <c r="G9" s="14" t="e">
        <f ca="1"/>
        <v>#NAME?</v>
      </c>
      <c r="H9" s="14" t="e">
        <f ca="1"/>
        <v>#NAME?</v>
      </c>
      <c r="I9" s="15" t="e">
        <f ca="1"/>
        <v>#NAME?</v>
      </c>
      <c r="J9" s="9" t="e">
        <f ca="1"/>
        <v>#NAME?</v>
      </c>
      <c r="K9" s="9" t="e">
        <f ca="1"/>
        <v>#NAME?</v>
      </c>
      <c r="L9" s="9" t="e">
        <f ca="1"/>
        <v>#NAME?</v>
      </c>
      <c r="M9" s="9" t="e">
        <f ca="1"/>
        <v>#NAME?</v>
      </c>
      <c r="N9" s="9" t="e">
        <f ca="1"/>
        <v>#NAME?</v>
      </c>
    </row>
    <row r="10" spans="1:14">
      <c r="A10" s="24"/>
      <c r="B10" s="8"/>
      <c r="D10" s="13">
        <v>2015</v>
      </c>
      <c r="E10" s="14" t="e">
        <f ca="1"/>
        <v>#NAME?</v>
      </c>
      <c r="F10" s="14" t="e">
        <f ca="1"/>
        <v>#NAME?</v>
      </c>
      <c r="G10" s="14" t="e">
        <f ca="1"/>
        <v>#NAME?</v>
      </c>
      <c r="H10" s="15" t="e">
        <f ca="1"/>
        <v>#NAME?</v>
      </c>
      <c r="I10" s="9" t="e">
        <f ca="1"/>
        <v>#NAME?</v>
      </c>
      <c r="J10" s="9" t="e">
        <f ca="1"/>
        <v>#NAME?</v>
      </c>
      <c r="K10" s="9" t="e">
        <f ca="1"/>
        <v>#NAME?</v>
      </c>
      <c r="L10" s="9" t="e">
        <f ca="1"/>
        <v>#NAME?</v>
      </c>
      <c r="M10" s="9" t="e">
        <f ca="1"/>
        <v>#NAME?</v>
      </c>
      <c r="N10" s="9" t="e">
        <f ca="1"/>
        <v>#NAME?</v>
      </c>
    </row>
    <row r="11" spans="1:14">
      <c r="A11" s="24"/>
      <c r="B11" s="8"/>
      <c r="D11" s="13">
        <v>2016</v>
      </c>
      <c r="E11" s="14" t="e">
        <f ca="1"/>
        <v>#NAME?</v>
      </c>
      <c r="F11" s="14" t="e">
        <f ca="1"/>
        <v>#NAME?</v>
      </c>
      <c r="G11" s="15" t="e">
        <f ca="1"/>
        <v>#NAME?</v>
      </c>
      <c r="H11" s="9" t="e">
        <f ca="1"/>
        <v>#NAME?</v>
      </c>
      <c r="I11" s="9" t="e">
        <f ca="1"/>
        <v>#NAME?</v>
      </c>
      <c r="J11" s="9" t="e">
        <f ca="1"/>
        <v>#NAME?</v>
      </c>
      <c r="K11" s="9" t="e">
        <f ca="1"/>
        <v>#NAME?</v>
      </c>
      <c r="L11" s="9" t="e">
        <f ca="1"/>
        <v>#NAME?</v>
      </c>
      <c r="M11" s="9" t="e">
        <f ca="1"/>
        <v>#NAME?</v>
      </c>
      <c r="N11" s="9" t="e">
        <f ca="1"/>
        <v>#NAME?</v>
      </c>
    </row>
    <row r="12" spans="1:14">
      <c r="A12" s="24"/>
      <c r="B12" s="8"/>
      <c r="D12" s="13">
        <v>2017</v>
      </c>
      <c r="E12" s="14" t="e">
        <f ca="1"/>
        <v>#NAME?</v>
      </c>
      <c r="F12" s="15" t="e">
        <f ca="1"/>
        <v>#NAME?</v>
      </c>
      <c r="G12" s="9" t="e">
        <f ca="1"/>
        <v>#NAME?</v>
      </c>
      <c r="H12" s="9" t="e">
        <f ca="1"/>
        <v>#NAME?</v>
      </c>
      <c r="I12" s="9" t="e">
        <f ca="1"/>
        <v>#NAME?</v>
      </c>
      <c r="J12" s="9" t="e">
        <f ca="1"/>
        <v>#NAME?</v>
      </c>
      <c r="K12" s="9" t="e">
        <f ca="1"/>
        <v>#NAME?</v>
      </c>
      <c r="L12" s="9" t="e">
        <f ca="1"/>
        <v>#NAME?</v>
      </c>
      <c r="M12" s="9" t="e">
        <f ca="1"/>
        <v>#NAME?</v>
      </c>
      <c r="N12" s="9" t="e">
        <f ca="1"/>
        <v>#NAME?</v>
      </c>
    </row>
    <row r="13" spans="1:14">
      <c r="A13" s="24"/>
      <c r="B13" s="8"/>
      <c r="D13" s="13">
        <v>2018</v>
      </c>
      <c r="E13" s="15" t="e">
        <f ca="1"/>
        <v>#NAME?</v>
      </c>
      <c r="F13" s="9" t="e">
        <f ca="1"/>
        <v>#NAME?</v>
      </c>
      <c r="G13" s="9" t="e">
        <f ca="1"/>
        <v>#NAME?</v>
      </c>
      <c r="H13" s="9" t="e">
        <f ca="1"/>
        <v>#NAME?</v>
      </c>
      <c r="I13" s="9" t="e">
        <f ca="1"/>
        <v>#NAME?</v>
      </c>
      <c r="J13" s="9" t="e">
        <f ca="1"/>
        <v>#NAME?</v>
      </c>
      <c r="K13" s="9" t="e">
        <f ca="1"/>
        <v>#NAME?</v>
      </c>
      <c r="L13" s="9" t="e">
        <f ca="1"/>
        <v>#NAME?</v>
      </c>
      <c r="M13" s="9" t="e">
        <f ca="1"/>
        <v>#NAME?</v>
      </c>
      <c r="N13" s="9" t="e">
        <f ca="1"/>
        <v>#NAME?</v>
      </c>
    </row>
    <row r="19" spans="2:3">
      <c r="B19" s="13">
        <v>2009</v>
      </c>
      <c r="C19">
        <v>0</v>
      </c>
    </row>
    <row r="20" spans="2:3">
      <c r="B20" s="13">
        <v>2010</v>
      </c>
      <c r="C20">
        <v>0</v>
      </c>
    </row>
    <row r="21" spans="2:3">
      <c r="B21" s="13">
        <v>2011</v>
      </c>
      <c r="C21">
        <v>0</v>
      </c>
    </row>
    <row r="22" spans="2:3">
      <c r="B22" s="13">
        <v>2012</v>
      </c>
      <c r="C22">
        <v>0</v>
      </c>
    </row>
    <row r="23" spans="2:3">
      <c r="B23" s="13">
        <v>2013</v>
      </c>
      <c r="C23">
        <v>0</v>
      </c>
    </row>
    <row r="24" spans="2:3">
      <c r="B24" s="13">
        <v>2014</v>
      </c>
      <c r="C24">
        <v>0</v>
      </c>
    </row>
    <row r="25" spans="2:3">
      <c r="B25" s="13">
        <v>2015</v>
      </c>
      <c r="C25">
        <v>0</v>
      </c>
    </row>
    <row r="26" spans="2:3">
      <c r="B26" s="13">
        <v>2016</v>
      </c>
      <c r="C26">
        <v>0</v>
      </c>
    </row>
    <row r="27" spans="2:3">
      <c r="B27" s="13">
        <v>2017</v>
      </c>
      <c r="C27">
        <v>0</v>
      </c>
    </row>
    <row r="28" spans="2:3">
      <c r="B28" s="13">
        <v>2018</v>
      </c>
      <c r="C28">
        <v>0</v>
      </c>
    </row>
    <row r="29" spans="2:3">
      <c r="B29" s="13">
        <v>2009</v>
      </c>
      <c r="C29">
        <f>C19+1</f>
        <v>1</v>
      </c>
    </row>
    <row r="30" spans="2:3">
      <c r="B30" s="13">
        <v>2010</v>
      </c>
    </row>
    <row r="31" spans="2:3">
      <c r="B31" s="13">
        <v>2011</v>
      </c>
    </row>
    <row r="32" spans="2:3">
      <c r="B32" s="13">
        <v>2012</v>
      </c>
    </row>
    <row r="33" spans="2:2">
      <c r="B33" s="13">
        <v>2013</v>
      </c>
    </row>
    <row r="34" spans="2:2">
      <c r="B34" s="13">
        <v>2014</v>
      </c>
    </row>
    <row r="35" spans="2:2">
      <c r="B35" s="13">
        <v>2015</v>
      </c>
    </row>
    <row r="36" spans="2:2">
      <c r="B36" s="13">
        <v>2016</v>
      </c>
    </row>
    <row r="37" spans="2:2">
      <c r="B37" s="13">
        <v>2017</v>
      </c>
    </row>
    <row r="38" spans="2:2">
      <c r="B38" s="13">
        <v>2018</v>
      </c>
    </row>
    <row r="39" spans="2:2">
      <c r="B39" s="13">
        <v>2009</v>
      </c>
    </row>
    <row r="40" spans="2:2">
      <c r="B40" s="13">
        <v>2010</v>
      </c>
    </row>
    <row r="41" spans="2:2">
      <c r="B41" s="13">
        <v>2011</v>
      </c>
    </row>
    <row r="42" spans="2:2">
      <c r="B42" s="13">
        <v>2012</v>
      </c>
    </row>
    <row r="43" spans="2:2">
      <c r="B43" s="13">
        <v>2013</v>
      </c>
    </row>
    <row r="44" spans="2:2">
      <c r="B44" s="13">
        <v>2014</v>
      </c>
    </row>
    <row r="45" spans="2:2">
      <c r="B45" s="13">
        <v>2015</v>
      </c>
    </row>
    <row r="46" spans="2:2">
      <c r="B46" s="13">
        <v>2016</v>
      </c>
    </row>
    <row r="47" spans="2:2">
      <c r="B47" s="13">
        <v>2017</v>
      </c>
    </row>
    <row r="48" spans="2:2">
      <c r="B48" s="13">
        <v>2018</v>
      </c>
    </row>
    <row r="49" spans="2:2">
      <c r="B49" s="13">
        <v>2009</v>
      </c>
    </row>
    <row r="50" spans="2:2">
      <c r="B50" s="13">
        <v>2010</v>
      </c>
    </row>
    <row r="51" spans="2:2">
      <c r="B51" s="13">
        <v>2011</v>
      </c>
    </row>
    <row r="52" spans="2:2">
      <c r="B52" s="13">
        <v>2012</v>
      </c>
    </row>
    <row r="53" spans="2:2">
      <c r="B53" s="13">
        <v>2013</v>
      </c>
    </row>
    <row r="54" spans="2:2">
      <c r="B54" s="13">
        <v>2014</v>
      </c>
    </row>
    <row r="55" spans="2:2">
      <c r="B55" s="13">
        <v>2015</v>
      </c>
    </row>
    <row r="56" spans="2:2">
      <c r="B56" s="13">
        <v>2016</v>
      </c>
    </row>
    <row r="57" spans="2:2">
      <c r="B57" s="13">
        <v>2017</v>
      </c>
    </row>
    <row r="58" spans="2:2">
      <c r="B58" s="13">
        <v>2018</v>
      </c>
    </row>
    <row r="59" spans="2:2">
      <c r="B59" s="13">
        <v>2009</v>
      </c>
    </row>
    <row r="60" spans="2:2">
      <c r="B60" s="13">
        <v>2010</v>
      </c>
    </row>
    <row r="61" spans="2:2">
      <c r="B61" s="13">
        <v>2011</v>
      </c>
    </row>
    <row r="62" spans="2:2">
      <c r="B62" s="13">
        <v>2012</v>
      </c>
    </row>
    <row r="63" spans="2:2">
      <c r="B63" s="13">
        <v>2013</v>
      </c>
    </row>
    <row r="64" spans="2:2">
      <c r="B64" s="13">
        <v>2014</v>
      </c>
    </row>
    <row r="65" spans="2:2">
      <c r="B65" s="13">
        <v>2015</v>
      </c>
    </row>
    <row r="66" spans="2:2">
      <c r="B66" s="13">
        <v>2016</v>
      </c>
    </row>
    <row r="67" spans="2:2">
      <c r="B67" s="13">
        <v>2017</v>
      </c>
    </row>
    <row r="68" spans="2:2">
      <c r="B68" s="13">
        <v>2018</v>
      </c>
    </row>
    <row r="69" spans="2:2">
      <c r="B69" s="13">
        <v>2009</v>
      </c>
    </row>
    <row r="70" spans="2:2">
      <c r="B70" s="13">
        <v>2010</v>
      </c>
    </row>
    <row r="71" spans="2:2">
      <c r="B71" s="13">
        <v>2011</v>
      </c>
    </row>
    <row r="72" spans="2:2">
      <c r="B72" s="13">
        <v>2012</v>
      </c>
    </row>
    <row r="73" spans="2:2">
      <c r="B73" s="13">
        <v>2013</v>
      </c>
    </row>
    <row r="74" spans="2:2">
      <c r="B74" s="13">
        <v>2014</v>
      </c>
    </row>
    <row r="75" spans="2:2">
      <c r="B75" s="13">
        <v>2015</v>
      </c>
    </row>
    <row r="76" spans="2:2">
      <c r="B76" s="13">
        <v>2016</v>
      </c>
    </row>
    <row r="77" spans="2:2">
      <c r="B77" s="13">
        <v>2017</v>
      </c>
    </row>
    <row r="78" spans="2:2">
      <c r="B78" s="13">
        <v>2018</v>
      </c>
    </row>
    <row r="79" spans="2:2">
      <c r="B79" s="13">
        <v>2009</v>
      </c>
    </row>
    <row r="80" spans="2:2">
      <c r="B80" s="13">
        <v>2010</v>
      </c>
    </row>
    <row r="81" spans="2:2">
      <c r="B81" s="13">
        <v>2011</v>
      </c>
    </row>
    <row r="82" spans="2:2">
      <c r="B82" s="13">
        <v>2012</v>
      </c>
    </row>
    <row r="83" spans="2:2">
      <c r="B83" s="13">
        <v>2013</v>
      </c>
    </row>
    <row r="84" spans="2:2">
      <c r="B84" s="13">
        <v>2014</v>
      </c>
    </row>
    <row r="85" spans="2:2">
      <c r="B85" s="13">
        <v>2015</v>
      </c>
    </row>
    <row r="86" spans="2:2">
      <c r="B86" s="13">
        <v>2016</v>
      </c>
    </row>
    <row r="87" spans="2:2">
      <c r="B87" s="13">
        <v>2017</v>
      </c>
    </row>
    <row r="88" spans="2:2">
      <c r="B88" s="13">
        <v>2018</v>
      </c>
    </row>
    <row r="89" spans="2:2">
      <c r="B89" s="13">
        <v>2009</v>
      </c>
    </row>
    <row r="90" spans="2:2">
      <c r="B90" s="13">
        <v>2010</v>
      </c>
    </row>
    <row r="91" spans="2:2">
      <c r="B91" s="13">
        <v>2011</v>
      </c>
    </row>
    <row r="92" spans="2:2">
      <c r="B92" s="13">
        <v>2012</v>
      </c>
    </row>
    <row r="93" spans="2:2">
      <c r="B93" s="13">
        <v>2013</v>
      </c>
    </row>
    <row r="94" spans="2:2">
      <c r="B94" s="13">
        <v>2014</v>
      </c>
    </row>
    <row r="95" spans="2:2">
      <c r="B95" s="13">
        <v>2015</v>
      </c>
    </row>
    <row r="96" spans="2:2">
      <c r="B96" s="13">
        <v>2016</v>
      </c>
    </row>
    <row r="97" spans="2:2">
      <c r="B97" s="13">
        <v>2017</v>
      </c>
    </row>
    <row r="98" spans="2:2">
      <c r="B98" s="13">
        <v>2018</v>
      </c>
    </row>
    <row r="99" spans="2:2">
      <c r="B99" s="13">
        <v>2009</v>
      </c>
    </row>
    <row r="100" spans="2:2">
      <c r="B100" s="13">
        <v>2010</v>
      </c>
    </row>
    <row r="101" spans="2:2">
      <c r="B101" s="13">
        <v>2011</v>
      </c>
    </row>
    <row r="102" spans="2:2">
      <c r="B102" s="13">
        <v>2012</v>
      </c>
    </row>
    <row r="103" spans="2:2">
      <c r="B103" s="13">
        <v>2013</v>
      </c>
    </row>
    <row r="104" spans="2:2">
      <c r="B104" s="13">
        <v>2014</v>
      </c>
    </row>
    <row r="105" spans="2:2">
      <c r="B105" s="13">
        <v>2015</v>
      </c>
    </row>
    <row r="106" spans="2:2">
      <c r="B106" s="13">
        <v>2016</v>
      </c>
    </row>
    <row r="107" spans="2:2">
      <c r="B107" s="13">
        <v>2017</v>
      </c>
    </row>
    <row r="108" spans="2:2">
      <c r="B108" s="13">
        <v>2018</v>
      </c>
    </row>
  </sheetData>
  <conditionalFormatting sqref="D1:N13">
    <cfRule type="containsText" dxfId="51" priority="29" operator="containsText" text="error">
      <formula>NOT(ISERROR(SEARCH("error",D1)))</formula>
    </cfRule>
    <cfRule type="containsText" dxfId="50" priority="30" operator="containsText" text="invalid">
      <formula>NOT(ISERROR(SEARCH("invalid",D1)))</formula>
    </cfRule>
  </conditionalFormatting>
  <conditionalFormatting sqref="D1:N13">
    <cfRule type="containsErrors" dxfId="49" priority="28">
      <formula>ISERROR(D1)</formula>
    </cfRule>
  </conditionalFormatting>
  <conditionalFormatting sqref="B19:B28">
    <cfRule type="containsText" dxfId="48" priority="26" operator="containsText" text="error">
      <formula>NOT(ISERROR(SEARCH("error",B19)))</formula>
    </cfRule>
    <cfRule type="containsText" dxfId="47" priority="27" operator="containsText" text="invalid">
      <formula>NOT(ISERROR(SEARCH("invalid",B19)))</formula>
    </cfRule>
  </conditionalFormatting>
  <conditionalFormatting sqref="B19:B28">
    <cfRule type="containsErrors" dxfId="46" priority="25">
      <formula>ISERROR(B19)</formula>
    </cfRule>
  </conditionalFormatting>
  <conditionalFormatting sqref="B29:B38">
    <cfRule type="containsText" dxfId="45" priority="23" operator="containsText" text="error">
      <formula>NOT(ISERROR(SEARCH("error",B29)))</formula>
    </cfRule>
    <cfRule type="containsText" dxfId="44" priority="24" operator="containsText" text="invalid">
      <formula>NOT(ISERROR(SEARCH("invalid",B29)))</formula>
    </cfRule>
  </conditionalFormatting>
  <conditionalFormatting sqref="B29:B38">
    <cfRule type="containsErrors" dxfId="43" priority="22">
      <formula>ISERROR(B29)</formula>
    </cfRule>
  </conditionalFormatting>
  <conditionalFormatting sqref="B39:B48">
    <cfRule type="containsText" dxfId="42" priority="20" operator="containsText" text="error">
      <formula>NOT(ISERROR(SEARCH("error",B39)))</formula>
    </cfRule>
    <cfRule type="containsText" dxfId="41" priority="21" operator="containsText" text="invalid">
      <formula>NOT(ISERROR(SEARCH("invalid",B39)))</formula>
    </cfRule>
  </conditionalFormatting>
  <conditionalFormatting sqref="B39:B48">
    <cfRule type="containsErrors" dxfId="40" priority="19">
      <formula>ISERROR(B39)</formula>
    </cfRule>
  </conditionalFormatting>
  <conditionalFormatting sqref="B49:B58">
    <cfRule type="containsText" dxfId="39" priority="17" operator="containsText" text="error">
      <formula>NOT(ISERROR(SEARCH("error",B49)))</formula>
    </cfRule>
    <cfRule type="containsText" dxfId="38" priority="18" operator="containsText" text="invalid">
      <formula>NOT(ISERROR(SEARCH("invalid",B49)))</formula>
    </cfRule>
  </conditionalFormatting>
  <conditionalFormatting sqref="B49:B58">
    <cfRule type="containsErrors" dxfId="37" priority="16">
      <formula>ISERROR(B49)</formula>
    </cfRule>
  </conditionalFormatting>
  <conditionalFormatting sqref="B59:B68">
    <cfRule type="containsText" dxfId="36" priority="14" operator="containsText" text="error">
      <formula>NOT(ISERROR(SEARCH("error",B59)))</formula>
    </cfRule>
    <cfRule type="containsText" dxfId="35" priority="15" operator="containsText" text="invalid">
      <formula>NOT(ISERROR(SEARCH("invalid",B59)))</formula>
    </cfRule>
  </conditionalFormatting>
  <conditionalFormatting sqref="B59:B68">
    <cfRule type="containsErrors" dxfId="34" priority="13">
      <formula>ISERROR(B59)</formula>
    </cfRule>
  </conditionalFormatting>
  <conditionalFormatting sqref="B69:B78">
    <cfRule type="containsText" dxfId="33" priority="11" operator="containsText" text="error">
      <formula>NOT(ISERROR(SEARCH("error",B69)))</formula>
    </cfRule>
    <cfRule type="containsText" dxfId="32" priority="12" operator="containsText" text="invalid">
      <formula>NOT(ISERROR(SEARCH("invalid",B69)))</formula>
    </cfRule>
  </conditionalFormatting>
  <conditionalFormatting sqref="B69:B78">
    <cfRule type="containsErrors" dxfId="31" priority="10">
      <formula>ISERROR(B69)</formula>
    </cfRule>
  </conditionalFormatting>
  <conditionalFormatting sqref="B79:B88">
    <cfRule type="containsText" dxfId="30" priority="8" operator="containsText" text="error">
      <formula>NOT(ISERROR(SEARCH("error",B79)))</formula>
    </cfRule>
    <cfRule type="containsText" dxfId="29" priority="9" operator="containsText" text="invalid">
      <formula>NOT(ISERROR(SEARCH("invalid",B79)))</formula>
    </cfRule>
  </conditionalFormatting>
  <conditionalFormatting sqref="B79:B88">
    <cfRule type="containsErrors" dxfId="28" priority="7">
      <formula>ISERROR(B79)</formula>
    </cfRule>
  </conditionalFormatting>
  <conditionalFormatting sqref="B89:B108">
    <cfRule type="containsText" dxfId="27" priority="2" operator="containsText" text="error">
      <formula>NOT(ISERROR(SEARCH("error",B89)))</formula>
    </cfRule>
    <cfRule type="containsText" dxfId="26" priority="3" operator="containsText" text="invalid">
      <formula>NOT(ISERROR(SEARCH("invalid",B89)))</formula>
    </cfRule>
  </conditionalFormatting>
  <conditionalFormatting sqref="B89:B108">
    <cfRule type="containsErrors" dxfId="25" priority="1">
      <formula>ISERROR(B89)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137B-3E27-4EE0-BDDB-280FFC083A1D}">
  <sheetPr codeName="Sheet10">
    <tabColor theme="4"/>
  </sheetPr>
  <dimension ref="A1:BA546"/>
  <sheetViews>
    <sheetView showGridLines="0" zoomScaleNormal="100" workbookViewId="0">
      <pane ySplit="1" topLeftCell="A2" activePane="bottomLeft" state="frozen"/>
      <selection pane="bottomLeft"/>
    </sheetView>
  </sheetViews>
  <sheetFormatPr defaultColWidth="10.28515625" defaultRowHeight="12.75" outlineLevelCol="1"/>
  <cols>
    <col min="1" max="1" width="5.7109375" style="24" customWidth="1"/>
    <col min="2" max="2" width="24.140625" style="8" customWidth="1" outlineLevel="1"/>
    <col min="3" max="3" width="4.5703125" customWidth="1"/>
    <col min="4" max="16" width="11.5703125" customWidth="1"/>
    <col min="17" max="17" width="5.28515625" customWidth="1"/>
    <col min="18" max="18" width="15.7109375" customWidth="1"/>
    <col min="19" max="19" width="17" customWidth="1"/>
    <col min="20" max="22" width="11.5703125" customWidth="1"/>
    <col min="40" max="52" width="10.28515625" hidden="1" customWidth="1" outlineLevel="1"/>
    <col min="53" max="53" width="10.28515625" collapsed="1"/>
  </cols>
  <sheetData>
    <row r="1" spans="1:19" ht="23.25">
      <c r="A1" s="26" t="s">
        <v>80</v>
      </c>
      <c r="B1" s="23"/>
    </row>
    <row r="3" spans="1:19" s="8" customFormat="1" ht="18">
      <c r="A3" s="474" t="s">
        <v>224</v>
      </c>
      <c r="B3" s="474"/>
      <c r="C3" s="474"/>
      <c r="D3" s="25" t="e" cm="1">
        <f t="array" ref="D3">sGrp_LRC</f>
        <v>#NAME?</v>
      </c>
    </row>
    <row r="4" spans="1:19" s="3" customFormat="1" ht="18">
      <c r="A4" s="354" t="s">
        <v>223</v>
      </c>
      <c r="B4" s="238"/>
      <c r="C4" s="291"/>
      <c r="D4" s="4"/>
    </row>
    <row r="5" spans="1:19">
      <c r="B5" s="447" t="s">
        <v>309</v>
      </c>
    </row>
    <row r="6" spans="1:19" ht="15">
      <c r="B6" s="7" t="s">
        <v>60</v>
      </c>
      <c r="D6" s="60" t="s">
        <v>60</v>
      </c>
      <c r="E6" s="63" t="e" cm="1">
        <f t="array" aca="1" ref="E6" ca="1">[2]!RNAR3SOutput(wvr,Model_LRC_Fit,"Data Layer",$A$4,B6,Date1,Date2,$D$3)</f>
        <v>#NAME?</v>
      </c>
      <c r="J6" s="240" t="s">
        <v>18</v>
      </c>
      <c r="K6" s="50" t="e">
        <f ca="1">AVERAGE(K12:K22)</f>
        <v>#NAME?</v>
      </c>
      <c r="L6" s="377"/>
      <c r="M6" s="377" t="e">
        <f ca="1">AVERAGE(M12:M22)</f>
        <v>#NAME?</v>
      </c>
      <c r="N6" s="377"/>
      <c r="O6" s="49"/>
      <c r="P6" s="49"/>
    </row>
    <row r="7" spans="1:19" ht="15">
      <c r="B7" s="7" t="s">
        <v>225</v>
      </c>
      <c r="D7" s="60" t="s">
        <v>225</v>
      </c>
      <c r="E7" s="63" t="e" cm="1">
        <f t="array" aca="1" ref="E7" ca="1">[2]!RNAR3SOutput(wvr,Model_LRC_Fit,"Data Layer",$A$4,B7,Date1,Date2,$D$3)</f>
        <v>#NAME?</v>
      </c>
      <c r="J7" s="240" t="s">
        <v>381</v>
      </c>
      <c r="K7" s="50" t="e">
        <f ca="1">_xlfn.STDEV.S(K12:K22)</f>
        <v>#NAME?</v>
      </c>
      <c r="L7" s="377"/>
      <c r="M7" s="377" t="e">
        <f ca="1">_xlfn.STDEV.S(M12:M22)</f>
        <v>#NAME?</v>
      </c>
      <c r="N7" s="377"/>
      <c r="O7" s="49"/>
      <c r="P7" s="49"/>
      <c r="S7" s="367"/>
    </row>
    <row r="8" spans="1:19">
      <c r="B8" s="7" t="s">
        <v>230</v>
      </c>
      <c r="L8" s="378"/>
      <c r="M8" s="378"/>
      <c r="N8" s="378"/>
      <c r="S8" s="367"/>
    </row>
    <row r="9" spans="1:19" ht="15.75">
      <c r="B9" s="7" t="s">
        <v>231</v>
      </c>
      <c r="C9" s="18" t="s">
        <v>220</v>
      </c>
      <c r="J9" s="18" t="s">
        <v>229</v>
      </c>
      <c r="K9" s="30" t="e">
        <f ca="1">E7</f>
        <v>#NAME?</v>
      </c>
      <c r="L9" s="378"/>
      <c r="M9" s="378"/>
      <c r="N9" s="378"/>
      <c r="R9" s="292"/>
      <c r="S9" s="381"/>
    </row>
    <row r="10" spans="1:19">
      <c r="B10" s="7" t="s">
        <v>218</v>
      </c>
      <c r="D10" s="12"/>
      <c r="E10" s="471" t="s">
        <v>62</v>
      </c>
      <c r="F10" s="471" t="s">
        <v>63</v>
      </c>
      <c r="G10" s="471" t="s">
        <v>64</v>
      </c>
      <c r="H10" s="471" t="s">
        <v>65</v>
      </c>
      <c r="J10" s="12"/>
      <c r="K10" s="471" t="s">
        <v>32</v>
      </c>
      <c r="L10" s="379"/>
      <c r="M10" s="379" t="s">
        <v>405</v>
      </c>
      <c r="N10" s="379"/>
      <c r="O10" s="205"/>
      <c r="P10" s="205"/>
      <c r="R10" s="293" t="s">
        <v>32</v>
      </c>
      <c r="S10" s="382" t="s">
        <v>405</v>
      </c>
    </row>
    <row r="11" spans="1:19">
      <c r="B11" s="7" t="s">
        <v>228</v>
      </c>
      <c r="D11" s="13" t="s">
        <v>61</v>
      </c>
      <c r="E11" s="471"/>
      <c r="F11" s="471"/>
      <c r="G11" s="471"/>
      <c r="H11" s="471"/>
      <c r="J11" s="13" t="s">
        <v>61</v>
      </c>
      <c r="K11" s="471"/>
      <c r="L11" s="379"/>
      <c r="M11" s="380" t="s">
        <v>426</v>
      </c>
      <c r="N11" s="379"/>
      <c r="O11" s="205"/>
      <c r="P11" s="3" t="s">
        <v>18</v>
      </c>
      <c r="Q11" s="3"/>
      <c r="R11" s="283" t="e">
        <f ca="1">AVERAGE($K$12:$K$22)</f>
        <v>#NAME?</v>
      </c>
      <c r="S11" s="383" t="e">
        <f ca="1">AVERAGE($M$12:$M$22)</f>
        <v>#NAME?</v>
      </c>
    </row>
    <row r="12" spans="1:19">
      <c r="B12" s="7"/>
      <c r="C12">
        <v>1</v>
      </c>
      <c r="D12" s="13">
        <v>2007</v>
      </c>
      <c r="E12" s="31" t="e">
        <f t="array" aca="1" ref="E12:H22" ca="1">[2]!RNAR3SOutput(wvr,Model_LRC_Fit,"Data Layer",$A$4,B10,Date1,Date2,$D$3)</f>
        <v>#NAME?</v>
      </c>
      <c r="F12" s="31" t="e">
        <f ca="1"/>
        <v>#NAME?</v>
      </c>
      <c r="G12" s="31" t="e">
        <f ca="1"/>
        <v>#NAME?</v>
      </c>
      <c r="H12" s="31" t="e">
        <f ca="1"/>
        <v>#NAME?</v>
      </c>
      <c r="I12" s="148">
        <v>1</v>
      </c>
      <c r="J12" s="13">
        <v>2007</v>
      </c>
      <c r="K12" s="94" t="e">
        <f t="array" aca="1" ref="K12:K22" ca="1">TRANSPOSE([2]!RNAR3SOutput(wvr,Model_LRC_Fit,"Data Layer",$A$4,B11,Date1,Date2,$D$3))</f>
        <v>#NAME?</v>
      </c>
      <c r="L12" s="377" t="e">
        <f t="shared" ref="L12:L22" ca="1" si="0">IF(K12&lt;$R$13,IF(M12=MIN($M$12:$M$22),"---","-"),IF(K12&gt;$R$17,IF(M12=MAX($M$12:$M$22),"+++","+"),""))</f>
        <v>#NAME?</v>
      </c>
      <c r="M12" s="377" t="e">
        <f ca="1">K12-$K$6</f>
        <v>#NAME?</v>
      </c>
      <c r="N12" s="377" t="e">
        <f t="shared" ref="N12:N22" ca="1" si="1">IF(OR(M12&lt;$S$13,M12&gt;$S$17),"!!!","")</f>
        <v>#NAME?</v>
      </c>
      <c r="O12" s="49"/>
      <c r="P12" s="206" t="s">
        <v>29</v>
      </c>
      <c r="Q12" s="206"/>
      <c r="R12" s="281" t="e">
        <f ca="1">R16-R14</f>
        <v>#NAME?</v>
      </c>
      <c r="S12" s="384" t="e">
        <f ca="1">S16-S14</f>
        <v>#NAME?</v>
      </c>
    </row>
    <row r="13" spans="1:19">
      <c r="B13" s="7"/>
      <c r="C13">
        <v>2</v>
      </c>
      <c r="D13" s="13">
        <v>2008</v>
      </c>
      <c r="E13" s="31" t="e">
        <f ca="1"/>
        <v>#NAME?</v>
      </c>
      <c r="F13" s="31" t="e">
        <f ca="1"/>
        <v>#NAME?</v>
      </c>
      <c r="G13" s="31" t="e">
        <f ca="1"/>
        <v>#NAME?</v>
      </c>
      <c r="H13" s="31" t="e">
        <f ca="1"/>
        <v>#NAME?</v>
      </c>
      <c r="I13" s="148">
        <v>1</v>
      </c>
      <c r="J13" s="13">
        <v>2008</v>
      </c>
      <c r="K13" s="94" t="e">
        <f ca="1"/>
        <v>#NAME?</v>
      </c>
      <c r="L13" s="377" t="e">
        <f t="shared" ca="1" si="0"/>
        <v>#NAME?</v>
      </c>
      <c r="M13" s="377" t="e">
        <f t="shared" ref="M13:M22" ca="1" si="2">K13-$K$6</f>
        <v>#NAME?</v>
      </c>
      <c r="N13" s="377" t="e">
        <f t="shared" ca="1" si="1"/>
        <v>#NAME?</v>
      </c>
      <c r="O13" s="49"/>
      <c r="P13" s="7" t="s">
        <v>23</v>
      </c>
      <c r="Q13" s="7"/>
      <c r="R13" s="282" t="e" cm="1">
        <f t="array" aca="1" ref="R13" ca="1">MIN(MIN(IF($K$12:$K$22&gt;=R14-1.5*R$12,$K$12:$K$22,"")),R14)</f>
        <v>#NAME?</v>
      </c>
      <c r="S13" s="385" t="e" cm="1">
        <f t="array" aca="1" ref="S13" ca="1">MIN(MIN(IF($M$12:$M$22&gt;=S14-1.5*S$12,$M$12:$M$22,"")),S14)</f>
        <v>#NAME?</v>
      </c>
    </row>
    <row r="14" spans="1:19">
      <c r="C14">
        <v>3</v>
      </c>
      <c r="D14" s="13">
        <v>2009</v>
      </c>
      <c r="E14" s="31" t="e">
        <f ca="1"/>
        <v>#NAME?</v>
      </c>
      <c r="F14" s="31" t="e">
        <f ca="1"/>
        <v>#NAME?</v>
      </c>
      <c r="G14" s="31" t="e">
        <f ca="1"/>
        <v>#NAME?</v>
      </c>
      <c r="H14" s="31" t="e">
        <f ca="1"/>
        <v>#NAME?</v>
      </c>
      <c r="I14" s="148">
        <v>1</v>
      </c>
      <c r="J14" s="13">
        <v>2009</v>
      </c>
      <c r="K14" s="94" t="e">
        <f ca="1"/>
        <v>#NAME?</v>
      </c>
      <c r="L14" s="377" t="e">
        <f t="shared" ca="1" si="0"/>
        <v>#NAME?</v>
      </c>
      <c r="M14" s="377" t="e">
        <f t="shared" ca="1" si="2"/>
        <v>#NAME?</v>
      </c>
      <c r="N14" s="377" t="e">
        <f t="shared" ca="1" si="1"/>
        <v>#NAME?</v>
      </c>
      <c r="O14" s="49"/>
      <c r="P14" s="3" t="s">
        <v>28</v>
      </c>
      <c r="Q14" s="3"/>
      <c r="R14" s="281" t="e">
        <f ca="1">QUARTILE($K$12:$K$22,1)</f>
        <v>#NAME?</v>
      </c>
      <c r="S14" s="384" t="e">
        <f ca="1">QUARTILE($M$12:$M$22,1)</f>
        <v>#NAME?</v>
      </c>
    </row>
    <row r="15" spans="1:19">
      <c r="C15">
        <v>4</v>
      </c>
      <c r="D15" s="13">
        <v>2010</v>
      </c>
      <c r="E15" s="31" t="e">
        <f ca="1"/>
        <v>#NAME?</v>
      </c>
      <c r="F15" s="31" t="e">
        <f ca="1"/>
        <v>#NAME?</v>
      </c>
      <c r="G15" s="31" t="e">
        <f ca="1"/>
        <v>#NAME?</v>
      </c>
      <c r="H15" s="31" t="e">
        <f ca="1"/>
        <v>#NAME?</v>
      </c>
      <c r="I15" s="148">
        <v>1</v>
      </c>
      <c r="J15" s="13">
        <v>2010</v>
      </c>
      <c r="K15" s="94" t="e">
        <f ca="1"/>
        <v>#NAME?</v>
      </c>
      <c r="L15" s="377" t="e">
        <f t="shared" ca="1" si="0"/>
        <v>#NAME?</v>
      </c>
      <c r="M15" s="377" t="e">
        <f t="shared" ca="1" si="2"/>
        <v>#NAME?</v>
      </c>
      <c r="N15" s="377" t="e">
        <f t="shared" ca="1" si="1"/>
        <v>#NAME?</v>
      </c>
      <c r="O15" s="49"/>
      <c r="P15" s="3" t="s">
        <v>27</v>
      </c>
      <c r="Q15" s="3"/>
      <c r="R15" s="283" t="e">
        <f ca="1">MEDIAN($K$12:$K$22)</f>
        <v>#NAME?</v>
      </c>
      <c r="S15" s="383" t="e">
        <f ca="1">MEDIAN($M$12:$M$22)</f>
        <v>#NAME?</v>
      </c>
    </row>
    <row r="16" spans="1:19">
      <c r="B16" s="7"/>
      <c r="C16">
        <v>5</v>
      </c>
      <c r="D16" s="13">
        <v>2011</v>
      </c>
      <c r="E16" s="31" t="e">
        <f ca="1"/>
        <v>#NAME?</v>
      </c>
      <c r="F16" s="31" t="e">
        <f ca="1"/>
        <v>#NAME?</v>
      </c>
      <c r="G16" s="31" t="e">
        <f ca="1"/>
        <v>#NAME?</v>
      </c>
      <c r="H16" s="31" t="e">
        <f ca="1"/>
        <v>#NAME?</v>
      </c>
      <c r="I16" s="148">
        <v>1</v>
      </c>
      <c r="J16" s="13">
        <v>2011</v>
      </c>
      <c r="K16" s="94" t="e">
        <f ca="1"/>
        <v>#NAME?</v>
      </c>
      <c r="L16" s="377" t="e">
        <f t="shared" ca="1" si="0"/>
        <v>#NAME?</v>
      </c>
      <c r="M16" s="377" t="e">
        <f t="shared" ca="1" si="2"/>
        <v>#NAME?</v>
      </c>
      <c r="N16" s="377" t="e">
        <f t="shared" ca="1" si="1"/>
        <v>#NAME?</v>
      </c>
      <c r="O16" s="49"/>
      <c r="P16" s="3" t="s">
        <v>26</v>
      </c>
      <c r="Q16" s="3"/>
      <c r="R16" s="281" t="e">
        <f ca="1">QUARTILE($K$12:$K$22,3)</f>
        <v>#NAME?</v>
      </c>
      <c r="S16" s="384" t="e">
        <f ca="1">QUARTILE($M$12:$M$22,3)</f>
        <v>#NAME?</v>
      </c>
    </row>
    <row r="17" spans="1:19">
      <c r="C17">
        <v>6</v>
      </c>
      <c r="D17" s="13">
        <v>2012</v>
      </c>
      <c r="E17" s="31" t="e">
        <f ca="1"/>
        <v>#NAME?</v>
      </c>
      <c r="F17" s="31" t="e">
        <f ca="1"/>
        <v>#NAME?</v>
      </c>
      <c r="G17" s="31" t="e">
        <f ca="1"/>
        <v>#NAME?</v>
      </c>
      <c r="H17" s="31" t="e">
        <f ca="1"/>
        <v>#NAME?</v>
      </c>
      <c r="I17" s="148">
        <v>1</v>
      </c>
      <c r="J17" s="13">
        <v>2012</v>
      </c>
      <c r="K17" s="94" t="e">
        <f ca="1"/>
        <v>#NAME?</v>
      </c>
      <c r="L17" s="377" t="e">
        <f t="shared" ca="1" si="0"/>
        <v>#NAME?</v>
      </c>
      <c r="M17" s="377" t="e">
        <f t="shared" ca="1" si="2"/>
        <v>#NAME?</v>
      </c>
      <c r="N17" s="377" t="e">
        <f t="shared" ca="1" si="1"/>
        <v>#NAME?</v>
      </c>
      <c r="O17" s="49"/>
      <c r="P17" s="7" t="s">
        <v>25</v>
      </c>
      <c r="Q17" s="7"/>
      <c r="R17" s="282" t="e" cm="1">
        <f t="array" aca="1" ref="R17" ca="1">MAX(IF($K$12:$K$22&lt;=R16+1.5*R$12,$K$12:$K$22,""))</f>
        <v>#NAME?</v>
      </c>
      <c r="S17" s="385" t="e" cm="1">
        <f t="array" aca="1" ref="S17" ca="1">MAX(IF($M$12:$M$22&lt;=S16+1.5*S$12,$M$12:$M$22,""))</f>
        <v>#NAME?</v>
      </c>
    </row>
    <row r="18" spans="1:19">
      <c r="C18">
        <v>7</v>
      </c>
      <c r="D18" s="13">
        <v>2013</v>
      </c>
      <c r="E18" s="31" t="e">
        <f ca="1"/>
        <v>#NAME?</v>
      </c>
      <c r="F18" s="31" t="e">
        <f ca="1"/>
        <v>#NAME?</v>
      </c>
      <c r="G18" s="31" t="e">
        <f ca="1"/>
        <v>#NAME?</v>
      </c>
      <c r="H18" s="31" t="e">
        <f ca="1"/>
        <v>#NAME?</v>
      </c>
      <c r="I18" s="148">
        <v>1</v>
      </c>
      <c r="J18" s="13">
        <v>2013</v>
      </c>
      <c r="K18" s="94" t="e">
        <f ca="1"/>
        <v>#NAME?</v>
      </c>
      <c r="L18" s="377" t="e">
        <f t="shared" ca="1" si="0"/>
        <v>#NAME?</v>
      </c>
      <c r="M18" s="377" t="e">
        <f t="shared" ca="1" si="2"/>
        <v>#NAME?</v>
      </c>
      <c r="N18" s="377" t="e">
        <f t="shared" ca="1" si="1"/>
        <v>#NAME?</v>
      </c>
      <c r="O18" s="49"/>
      <c r="P18" s="49"/>
      <c r="S18" s="367"/>
    </row>
    <row r="19" spans="1:19">
      <c r="C19">
        <v>8</v>
      </c>
      <c r="D19" s="13">
        <v>2014</v>
      </c>
      <c r="E19" s="31" t="e">
        <f ca="1"/>
        <v>#NAME?</v>
      </c>
      <c r="F19" s="31" t="e">
        <f ca="1"/>
        <v>#NAME?</v>
      </c>
      <c r="G19" s="31" t="e">
        <f ca="1"/>
        <v>#NAME?</v>
      </c>
      <c r="H19" s="31" t="e">
        <f ca="1"/>
        <v>#NAME?</v>
      </c>
      <c r="I19" s="148">
        <v>1</v>
      </c>
      <c r="J19" s="13">
        <v>2014</v>
      </c>
      <c r="K19" s="94" t="e">
        <f ca="1"/>
        <v>#NAME?</v>
      </c>
      <c r="L19" s="377" t="e">
        <f t="shared" ca="1" si="0"/>
        <v>#NAME?</v>
      </c>
      <c r="M19" s="377" t="e">
        <f t="shared" ca="1" si="2"/>
        <v>#NAME?</v>
      </c>
      <c r="N19" s="377" t="e">
        <f t="shared" ca="1" si="1"/>
        <v>#NAME?</v>
      </c>
      <c r="O19" s="49"/>
      <c r="P19" s="49"/>
      <c r="Q19" s="177"/>
      <c r="S19" s="367"/>
    </row>
    <row r="20" spans="1:19">
      <c r="C20">
        <v>9</v>
      </c>
      <c r="D20" s="13">
        <v>2015</v>
      </c>
      <c r="E20" s="31" t="e">
        <f ca="1"/>
        <v>#NAME?</v>
      </c>
      <c r="F20" s="31" t="e">
        <f ca="1"/>
        <v>#NAME?</v>
      </c>
      <c r="G20" s="31" t="e">
        <f ca="1"/>
        <v>#NAME?</v>
      </c>
      <c r="H20" s="31" t="e">
        <f ca="1"/>
        <v>#NAME?</v>
      </c>
      <c r="I20" s="148">
        <v>1</v>
      </c>
      <c r="J20" s="13">
        <v>2015</v>
      </c>
      <c r="K20" s="94" t="e">
        <f ca="1"/>
        <v>#NAME?</v>
      </c>
      <c r="L20" s="377" t="e">
        <f t="shared" ca="1" si="0"/>
        <v>#NAME?</v>
      </c>
      <c r="M20" s="377" t="e">
        <f t="shared" ca="1" si="2"/>
        <v>#NAME?</v>
      </c>
      <c r="N20" s="377" t="e">
        <f t="shared" ca="1" si="1"/>
        <v>#NAME?</v>
      </c>
      <c r="O20" s="49"/>
      <c r="P20" s="49"/>
      <c r="Q20" s="177"/>
      <c r="S20" s="367"/>
    </row>
    <row r="21" spans="1:19">
      <c r="C21">
        <v>10</v>
      </c>
      <c r="D21" s="13">
        <v>2016</v>
      </c>
      <c r="E21" s="31" t="e">
        <f ca="1"/>
        <v>#NAME?</v>
      </c>
      <c r="F21" s="31" t="e">
        <f ca="1"/>
        <v>#NAME?</v>
      </c>
      <c r="G21" s="31" t="e">
        <f ca="1"/>
        <v>#NAME?</v>
      </c>
      <c r="H21" s="31" t="e">
        <f ca="1"/>
        <v>#NAME?</v>
      </c>
      <c r="I21" s="148">
        <v>1</v>
      </c>
      <c r="J21" s="13">
        <v>2016</v>
      </c>
      <c r="K21" s="94" t="e">
        <f ca="1"/>
        <v>#NAME?</v>
      </c>
      <c r="L21" s="377" t="e">
        <f t="shared" ca="1" si="0"/>
        <v>#NAME?</v>
      </c>
      <c r="M21" s="377" t="e">
        <f t="shared" ca="1" si="2"/>
        <v>#NAME?</v>
      </c>
      <c r="N21" s="377" t="e">
        <f t="shared" ca="1" si="1"/>
        <v>#NAME?</v>
      </c>
      <c r="O21" s="49"/>
      <c r="P21" s="49"/>
      <c r="Q21" s="177"/>
      <c r="S21" s="367"/>
    </row>
    <row r="22" spans="1:19">
      <c r="C22">
        <v>11</v>
      </c>
      <c r="D22" s="13">
        <v>2017</v>
      </c>
      <c r="E22" s="31" t="e">
        <f ca="1"/>
        <v>#NAME?</v>
      </c>
      <c r="F22" s="31" t="e">
        <f ca="1"/>
        <v>#NAME?</v>
      </c>
      <c r="G22" s="31" t="e">
        <f ca="1"/>
        <v>#NAME?</v>
      </c>
      <c r="H22" s="31" t="e">
        <f ca="1"/>
        <v>#NAME?</v>
      </c>
      <c r="I22" s="148">
        <v>1</v>
      </c>
      <c r="J22" s="13">
        <v>2017</v>
      </c>
      <c r="K22" s="94" t="e">
        <f ca="1"/>
        <v>#NAME?</v>
      </c>
      <c r="L22" s="377" t="e">
        <f t="shared" ca="1" si="0"/>
        <v>#NAME?</v>
      </c>
      <c r="M22" s="377" t="e">
        <f t="shared" ca="1" si="2"/>
        <v>#NAME?</v>
      </c>
      <c r="N22" s="377" t="e">
        <f t="shared" ca="1" si="1"/>
        <v>#NAME?</v>
      </c>
      <c r="O22" s="49"/>
      <c r="P22" s="49"/>
      <c r="Q22" s="177"/>
    </row>
    <row r="27" spans="1:19" s="8" customFormat="1" ht="18">
      <c r="A27" s="24"/>
      <c r="B27" s="25" t="s">
        <v>81</v>
      </c>
      <c r="D27" s="7" t="str">
        <f>'R3S'!J7</f>
        <v>{Dist=LogNormal|Method=MLE|Var=Loss_Ratio|Product_Name=Grp1}</v>
      </c>
    </row>
    <row r="28" spans="1:19">
      <c r="Q28" s="178"/>
      <c r="R28" s="178"/>
    </row>
    <row r="29" spans="1:19" ht="15">
      <c r="B29" s="7" t="s">
        <v>222</v>
      </c>
      <c r="D29" s="13" t="s">
        <v>222</v>
      </c>
      <c r="E29" s="63" t="e" cm="1">
        <f t="array" aca="1" ref="E29" ca="1">[2]!RNAR3SOutput(wvr,Model_LRC_Fit,Layer_LRC_Fit,Program_LRC_Fit,B29,Date1,Date2,Grouping_LRC_Fit)</f>
        <v>#NAME?</v>
      </c>
      <c r="G29" s="78" t="s">
        <v>230</v>
      </c>
      <c r="H29" s="50" t="e" cm="1">
        <f t="array" aca="1" ref="H29" ca="1">[2]!RNAR3SOutput(wvr,Model_LRC_Fit,Layer_LRC_Fit,Program_LRC_Fit,B30,Date1,Date2,Grouping_LRC_Fit)</f>
        <v>#NAME?</v>
      </c>
    </row>
    <row r="30" spans="1:19" ht="15">
      <c r="B30" s="7" t="s">
        <v>230</v>
      </c>
      <c r="G30" s="78" t="s">
        <v>231</v>
      </c>
      <c r="H30" s="50" t="e" cm="1">
        <f t="array" aca="1" ref="H30" ca="1">[2]!RNAR3SOutput(wvr,Model_LRC_Fit,Layer_LRC_Fit,Program_LRC_Fit,B31,Date1,Date2,Grouping_LRC_Fit)</f>
        <v>#NAME?</v>
      </c>
    </row>
    <row r="31" spans="1:19">
      <c r="B31" s="7" t="s">
        <v>231</v>
      </c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</row>
    <row r="32" spans="1:19" ht="15.75">
      <c r="C32" s="172" t="s">
        <v>232</v>
      </c>
      <c r="D32" s="8"/>
      <c r="E32" s="118"/>
      <c r="F32" s="118"/>
      <c r="G32" s="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204"/>
    </row>
    <row r="33" spans="1:44" ht="13.5" thickBot="1">
      <c r="B33" s="7" t="s">
        <v>227</v>
      </c>
      <c r="D33" s="12"/>
      <c r="E33" s="12"/>
      <c r="F33" s="12"/>
      <c r="G33" s="194" t="s">
        <v>69</v>
      </c>
      <c r="H33" s="194" t="s">
        <v>69</v>
      </c>
      <c r="I33" s="194" t="s">
        <v>69</v>
      </c>
      <c r="J33" s="194" t="s">
        <v>69</v>
      </c>
      <c r="K33" s="194" t="s">
        <v>69</v>
      </c>
      <c r="L33" s="194" t="s">
        <v>70</v>
      </c>
      <c r="M33" s="194" t="s">
        <v>70</v>
      </c>
      <c r="N33" s="194" t="s">
        <v>70</v>
      </c>
      <c r="O33" s="194" t="s">
        <v>70</v>
      </c>
      <c r="P33" s="194" t="s">
        <v>70</v>
      </c>
      <c r="R33" s="193" t="s">
        <v>380</v>
      </c>
      <c r="S33" s="174"/>
    </row>
    <row r="34" spans="1:44" ht="13.5" thickBot="1">
      <c r="B34" s="7" t="s">
        <v>225</v>
      </c>
      <c r="D34" s="60" t="s">
        <v>60</v>
      </c>
      <c r="E34" s="199" t="e" cm="1">
        <f t="array" aca="1" ref="E34" ca="1">[2]!RNAR3SOutput(wvr,Model_LRC_Fit,"Data Layer",$A$4,B35,Date1,Date2,$D$3)</f>
        <v>#NAME?</v>
      </c>
      <c r="F34" s="12"/>
      <c r="G34" s="476" t="s">
        <v>69</v>
      </c>
      <c r="H34" s="477"/>
      <c r="I34" s="477"/>
      <c r="J34" s="477"/>
      <c r="K34" s="477"/>
      <c r="L34" s="476" t="s">
        <v>70</v>
      </c>
      <c r="M34" s="477"/>
      <c r="N34" s="477"/>
      <c r="O34" s="477"/>
      <c r="P34" s="480"/>
      <c r="Q34" s="195"/>
      <c r="R34" s="200" t="e" cm="1">
        <f t="array" aca="1" ref="R34" ca="1">INDEX('R3S'!$L$20:$L$21, [2]!RNAR3SOutput(wvr,Model_LRC_Fit,Layer_LRC_Fit,Program_LRC_Fit,$B33,Date1,Date2,Grouping_LRC_Fit),0)</f>
        <v>#NAME?</v>
      </c>
      <c r="S34" s="201" t="s">
        <v>227</v>
      </c>
    </row>
    <row r="35" spans="1:44" ht="13.5" thickBot="1">
      <c r="B35" s="7" t="s">
        <v>60</v>
      </c>
      <c r="D35" s="60" t="s">
        <v>225</v>
      </c>
      <c r="E35" s="199" t="e" cm="1">
        <f t="array" aca="1" ref="E35" ca="1">[2]!RNAR3SOutput(wvr,Model_LRC_Fit,"Data Layer",$A$4,B34,Date1,Date2,$D$3)</f>
        <v>#NAME?</v>
      </c>
      <c r="F35" s="12"/>
      <c r="G35" s="96" t="s">
        <v>17</v>
      </c>
      <c r="H35" s="96" t="s">
        <v>12</v>
      </c>
      <c r="I35" s="96" t="s">
        <v>72</v>
      </c>
      <c r="J35" s="96" t="s">
        <v>73</v>
      </c>
      <c r="K35" s="96" t="s">
        <v>74</v>
      </c>
      <c r="L35" s="180" t="s">
        <v>17</v>
      </c>
      <c r="M35" s="180" t="s">
        <v>12</v>
      </c>
      <c r="N35" s="180" t="s">
        <v>72</v>
      </c>
      <c r="O35" s="180" t="s">
        <v>73</v>
      </c>
      <c r="P35" s="180" t="s">
        <v>74</v>
      </c>
      <c r="R35" s="200" t="e" cm="1">
        <f t="array" aca="1" ref="R35" ca="1">INDEX('R3S'!$K$20:$K$24,NL_LRC_Fit!R36,0)</f>
        <v>#NAME?</v>
      </c>
      <c r="S35" s="201" t="s">
        <v>226</v>
      </c>
    </row>
    <row r="36" spans="1:44" ht="15">
      <c r="B36" s="7" t="s">
        <v>226</v>
      </c>
      <c r="D36" s="12"/>
      <c r="E36" s="12"/>
      <c r="F36" s="82" t="s">
        <v>226</v>
      </c>
      <c r="G36" s="189" t="e" cm="1">
        <f t="array" aca="1" ref="G36" ca="1">[2]!RNAR3SOutput(wvr,Model_LRC_Fit,Layer_LRC_Fit,"LRC_"&amp;G$33,$B36,Date1,Date2,"{Dist="&amp;G$35&amp;"|Method="&amp;G$33&amp;"|Var="&amp;$E$35&amp;"|Product_Name="&amp;$E$34&amp;"}")</f>
        <v>#NAME?</v>
      </c>
      <c r="H36" s="189" t="e" cm="1">
        <f t="array" aca="1" ref="H36" ca="1">[2]!RNAR3SOutput(wvr,Model_LRC_Fit,Layer_LRC_Fit,"LRC_"&amp;H$33,$B36,Date1,Date2,"{Dist="&amp;H$35&amp;"|Method="&amp;H$33&amp;"|Var="&amp;$E$35&amp;"|Product_Name="&amp;$E$34&amp;"}")</f>
        <v>#NAME?</v>
      </c>
      <c r="I36" s="189" t="e" cm="1">
        <f t="array" aca="1" ref="I36" ca="1">[2]!RNAR3SOutput(wvr,Model_LRC_Fit,Layer_LRC_Fit,"LRC_"&amp;I$33,$B36,Date1,Date2,"{Dist="&amp;I$35&amp;"|Method="&amp;I$33&amp;"|Var="&amp;$E$35&amp;"|Product_Name="&amp;$E$34&amp;"}")</f>
        <v>#NAME?</v>
      </c>
      <c r="J36" s="189" t="e" cm="1">
        <f t="array" aca="1" ref="J36" ca="1">[2]!RNAR3SOutput(wvr,Model_LRC_Fit,Layer_LRC_Fit,"LRC_"&amp;J$33,$B36,Date1,Date2,"{Dist="&amp;J$35&amp;"|Method="&amp;J$33&amp;"|Var="&amp;$E$35&amp;"|Product_Name="&amp;$E$34&amp;"}")</f>
        <v>#NAME?</v>
      </c>
      <c r="K36" s="190" t="e" cm="1">
        <f t="array" aca="1" ref="K36" ca="1">[2]!RNAR3SOutput(wvr,Model_LRC_Fit,Layer_LRC_Fit,"LRC_"&amp;K$33,$B36,Date1,Date2,"{Dist="&amp;K$35&amp;"|Method="&amp;K$33&amp;"|Var="&amp;$E$35&amp;"|Product_Name="&amp;$E$34&amp;"}")</f>
        <v>#NAME?</v>
      </c>
      <c r="L36" s="79" t="e" cm="1">
        <f t="array" aca="1" ref="L36" ca="1">[2]!RNAR3SOutput(wvr,Model_LRC_Fit,Layer_LRC_Fit,"LRC_"&amp;L$33,$B36,Date1,Date2,"{Dist="&amp;L$35&amp;"|Method="&amp;L$33&amp;"|Var="&amp;$E$35&amp;"|Product_Name="&amp;$E$34&amp;"}")</f>
        <v>#NAME?</v>
      </c>
      <c r="M36" s="79" t="e" cm="1">
        <f t="array" aca="1" ref="M36" ca="1">[2]!RNAR3SOutput(wvr,Model_LRC_Fit,Layer_LRC_Fit,"LRC_"&amp;M$33,$B36,Date1,Date2,"{Dist="&amp;M$35&amp;"|Method="&amp;M$33&amp;"|Var="&amp;$E$35&amp;"|Product_Name="&amp;$E$34&amp;"}")</f>
        <v>#NAME?</v>
      </c>
      <c r="N36" s="79" t="e" cm="1">
        <f t="array" aca="1" ref="N36" ca="1">[2]!RNAR3SOutput(wvr,Model_LRC_Fit,Layer_LRC_Fit,"LRC_"&amp;N$33,$B36,Date1,Date2,"{Dist="&amp;N$35&amp;"|Method="&amp;N$33&amp;"|Var="&amp;$E$35&amp;"|Product_Name="&amp;$E$34&amp;"}")</f>
        <v>#NAME?</v>
      </c>
      <c r="O36" s="79" t="e" cm="1">
        <f t="array" aca="1" ref="O36" ca="1">[2]!RNAR3SOutput(wvr,Model_LRC_Fit,Layer_LRC_Fit,"LRC_"&amp;O$33,$B36,Date1,Date2,"{Dist="&amp;O$35&amp;"|Method="&amp;O$33&amp;"|Var="&amp;$E$35&amp;"|Product_Name="&amp;$E$34&amp;"}")</f>
        <v>#NAME?</v>
      </c>
      <c r="P36" s="79" t="e" cm="1">
        <f t="array" aca="1" ref="P36" ca="1">[2]!RNAR3SOutput(wvr,Model_LRC_Fit,Layer_LRC_Fit,"LRC_"&amp;P$33,$B36,Date1,Date2,"{Dist="&amp;P$35&amp;"|Method="&amp;P$33&amp;"|Var="&amp;$E$35&amp;"|Product_Name="&amp;$E$34&amp;"}")</f>
        <v>#NAME?</v>
      </c>
      <c r="R36" s="95" t="e" cm="1">
        <f t="array" aca="1" ref="R36" ca="1">[2]!RNAR3SOutput(wvr,Model_LRC_Fit,Layer_LRC_Fit,Program_LRC_Fit,$B36,Date1,Date2,Grouping_LRC_Fit)</f>
        <v>#NAME?</v>
      </c>
    </row>
    <row r="37" spans="1:44" ht="15">
      <c r="B37" s="7" t="s">
        <v>237</v>
      </c>
      <c r="D37" s="12"/>
      <c r="E37" s="12"/>
      <c r="F37" s="82" t="s">
        <v>378</v>
      </c>
      <c r="G37" s="84" t="e" cm="1">
        <f t="array" aca="1" ref="G37" ca="1">[2]!RNAR3SOutput(wvr,Model_LRC_Fit,Layer_LRC_Fit,"LRC_"&amp;G$33,G$33&amp;"_"&amp;$F37,Date1,Date2,$E$34&amp;"_"&amp;$E$35&amp;"_"&amp;G$35)</f>
        <v>#NAME?</v>
      </c>
      <c r="H37" s="84" t="e" cm="1">
        <f t="array" aca="1" ref="H37" ca="1">[2]!RNAR3SOutput(wvr,Model_LRC_Fit,Layer_LRC_Fit,"LRC_"&amp;H$33,H$33&amp;"_"&amp;$F37,Date1,Date2,$E$34&amp;"_"&amp;$E$35&amp;"_"&amp;H$35)</f>
        <v>#NAME?</v>
      </c>
      <c r="I37" s="84" t="e" cm="1">
        <f t="array" aca="1" ref="I37" ca="1">[2]!RNAR3SOutput(wvr,Model_LRC_Fit,Layer_LRC_Fit,"LRC_"&amp;I$33,I$33&amp;"_"&amp;$F37,Date1,Date2,$E$34&amp;"_"&amp;$E$35&amp;"_"&amp;I$35)</f>
        <v>#NAME?</v>
      </c>
      <c r="J37" s="84" t="e" cm="1">
        <f t="array" aca="1" ref="J37" ca="1">[2]!RNAR3SOutput(wvr,Model_LRC_Fit,Layer_LRC_Fit,"LRC_"&amp;J$33,J$33&amp;"_"&amp;$F37,Date1,Date2,$E$34&amp;"_"&amp;$E$35&amp;"_"&amp;J$35)</f>
        <v>#NAME?</v>
      </c>
      <c r="K37" s="191" t="e" cm="1">
        <f t="array" aca="1" ref="K37" ca="1">[2]!RNAR3SOutput(wvr,Model_LRC_Fit,Layer_LRC_Fit,"LRC_"&amp;K$33,K$33&amp;"_"&amp;$F37,Date1,Date2,$E$34&amp;"_"&amp;$E$35&amp;"_"&amp;K$35)</f>
        <v>#NAME?</v>
      </c>
      <c r="L37" s="84" t="e" cm="1">
        <f t="array" aca="1" ref="L37" ca="1">[2]!RNAR3SOutput(wvr,Model_LRC_Fit,Layer_LRC_Fit,"LRC_"&amp;L$33,L$33&amp;"_"&amp;$F37,Date1,Date2,$E$34&amp;"_"&amp;$E$35&amp;"_"&amp;L$35)</f>
        <v>#NAME?</v>
      </c>
      <c r="M37" s="84" t="e" cm="1">
        <f t="array" aca="1" ref="M37" ca="1">[2]!RNAR3SOutput(wvr,Model_LRC_Fit,Layer_LRC_Fit,"LRC_"&amp;M$33,M$33&amp;"_"&amp;$F37,Date1,Date2,$E$34&amp;"_"&amp;$E$35&amp;"_"&amp;M$35)</f>
        <v>#NAME?</v>
      </c>
      <c r="N37" s="84" t="e" cm="1">
        <f t="array" aca="1" ref="N37" ca="1">[2]!RNAR3SOutput(wvr,Model_LRC_Fit,Layer_LRC_Fit,"LRC_"&amp;N$33,N$33&amp;"_"&amp;$F37,Date1,Date2,$E$34&amp;"_"&amp;$E$35&amp;"_"&amp;N$35)</f>
        <v>#NAME?</v>
      </c>
      <c r="O37" s="84" t="e" cm="1">
        <f t="array" aca="1" ref="O37" ca="1">[2]!RNAR3SOutput(wvr,Model_LRC_Fit,Layer_LRC_Fit,"LRC_"&amp;O$33,O$33&amp;"_"&amp;$F37,Date1,Date2,$E$34&amp;"_"&amp;$E$35&amp;"_"&amp;O$35)</f>
        <v>#NAME?</v>
      </c>
      <c r="P37" s="84" t="e" cm="1">
        <f t="array" aca="1" ref="P37" ca="1">[2]!RNAR3SOutput(wvr,Model_LRC_Fit,Layer_LRC_Fit,"LRC_"&amp;P$33,P$33&amp;"_"&amp;$F37,Date1,Date2,$E$34&amp;"_"&amp;$E$35&amp;"_"&amp;P$35)</f>
        <v>#NAME?</v>
      </c>
      <c r="R37" s="202" t="e" cm="1">
        <f t="array" aca="1" ref="R37" ca="1">[2]!RNAR3SOutput(wvr,Model_LRC_Fit,Layer_LRC_Fit,Program_LRC_Fit,$R$33&amp;"_"&amp;$F37,Date1,Date2,Grouping_LRC_Fit)</f>
        <v>#NAME?</v>
      </c>
      <c r="S37" s="167"/>
      <c r="AN37" s="7" t="s">
        <v>233</v>
      </c>
    </row>
    <row r="38" spans="1:44" ht="15">
      <c r="B38" s="7" t="s">
        <v>238</v>
      </c>
      <c r="D38" s="12"/>
      <c r="E38" s="12"/>
      <c r="F38" s="82" t="s">
        <v>379</v>
      </c>
      <c r="G38" s="85" t="e" cm="1">
        <f t="array" aca="1" ref="G38" ca="1">[2]!RNAR3SOutput(wvr,Model_LRC_Fit,Layer_LRC_Fit,"LRC_"&amp;G$33,G$33&amp;"_"&amp;$F38,Date1,Date2,$E$34&amp;"_"&amp;$E$35&amp;"_"&amp;G$35)</f>
        <v>#NAME?</v>
      </c>
      <c r="H38" s="85" t="e" cm="1">
        <f t="array" aca="1" ref="H38" ca="1">[2]!RNAR3SOutput(wvr,Model_LRC_Fit,Layer_LRC_Fit,"LRC_"&amp;H$33,H$33&amp;"_"&amp;$F38,Date1,Date2,$E$34&amp;"_"&amp;$E$35&amp;"_"&amp;H$35)</f>
        <v>#NAME?</v>
      </c>
      <c r="I38" s="85" t="e" cm="1">
        <f t="array" aca="1" ref="I38" ca="1">[2]!RNAR3SOutput(wvr,Model_LRC_Fit,Layer_LRC_Fit,"LRC_"&amp;I$33,I$33&amp;"_"&amp;$F38,Date1,Date2,$E$34&amp;"_"&amp;$E$35&amp;"_"&amp;I$35)</f>
        <v>#NAME?</v>
      </c>
      <c r="J38" s="85" t="e" cm="1">
        <f t="array" aca="1" ref="J38" ca="1">[2]!RNAR3SOutput(wvr,Model_LRC_Fit,Layer_LRC_Fit,"LRC_"&amp;J$33,J$33&amp;"_"&amp;$F38,Date1,Date2,$E$34&amp;"_"&amp;$E$35&amp;"_"&amp;J$35)</f>
        <v>#NAME?</v>
      </c>
      <c r="K38" s="192" t="e" cm="1">
        <f t="array" aca="1" ref="K38" ca="1">[2]!RNAR3SOutput(wvr,Model_LRC_Fit,Layer_LRC_Fit,"LRC_"&amp;K$33,K$33&amp;"_"&amp;$F38,Date1,Date2,$E$34&amp;"_"&amp;$E$35&amp;"_"&amp;K$35)</f>
        <v>#NAME?</v>
      </c>
      <c r="L38" s="85" t="e" cm="1">
        <f t="array" aca="1" ref="L38" ca="1">[2]!RNAR3SOutput(wvr,Model_LRC_Fit,Layer_LRC_Fit,"LRC_"&amp;L$33,L$33&amp;"_"&amp;$F38,Date1,Date2,$E$34&amp;"_"&amp;$E$35&amp;"_"&amp;L$35)</f>
        <v>#NAME?</v>
      </c>
      <c r="M38" s="85" t="e" cm="1">
        <f t="array" aca="1" ref="M38" ca="1">[2]!RNAR3SOutput(wvr,Model_LRC_Fit,Layer_LRC_Fit,"LRC_"&amp;M$33,M$33&amp;"_"&amp;$F38,Date1,Date2,$E$34&amp;"_"&amp;$E$35&amp;"_"&amp;M$35)</f>
        <v>#NAME?</v>
      </c>
      <c r="N38" s="85" t="e" cm="1">
        <f t="array" aca="1" ref="N38" ca="1">[2]!RNAR3SOutput(wvr,Model_LRC_Fit,Layer_LRC_Fit,"LRC_"&amp;N$33,N$33&amp;"_"&amp;$F38,Date1,Date2,$E$34&amp;"_"&amp;$E$35&amp;"_"&amp;N$35)</f>
        <v>#NAME?</v>
      </c>
      <c r="O38" s="85" t="e" cm="1">
        <f t="array" aca="1" ref="O38" ca="1">[2]!RNAR3SOutput(wvr,Model_LRC_Fit,Layer_LRC_Fit,"LRC_"&amp;O$33,O$33&amp;"_"&amp;$F38,Date1,Date2,$E$34&amp;"_"&amp;$E$35&amp;"_"&amp;O$35)</f>
        <v>#NAME?</v>
      </c>
      <c r="P38" s="85" t="e" cm="1">
        <f t="array" aca="1" ref="P38" ca="1">[2]!RNAR3SOutput(wvr,Model_LRC_Fit,Layer_LRC_Fit,"LRC_"&amp;P$33,P$33&amp;"_"&amp;$F38,Date1,Date2,$E$34&amp;"_"&amp;$E$35&amp;"_"&amp;P$35)</f>
        <v>#NAME?</v>
      </c>
      <c r="R38" s="203" t="e" cm="1">
        <f t="array" aca="1" ref="R38" ca="1">[2]!RNAR3SOutput(wvr,Model_LRC_Fit,Layer_LRC_Fit,Program_LRC_Fit,$R$33&amp;"_"&amp;$F38,Date1,Date2,Grouping_LRC_Fit)</f>
        <v>#NAME?</v>
      </c>
      <c r="S38" s="167"/>
      <c r="AN38" s="7" t="s">
        <v>234</v>
      </c>
    </row>
    <row r="39" spans="1:44">
      <c r="B39" s="7"/>
      <c r="AN39" s="7" t="s">
        <v>235</v>
      </c>
    </row>
    <row r="40" spans="1:44">
      <c r="AN40" s="7" t="s">
        <v>236</v>
      </c>
    </row>
    <row r="42" spans="1:44">
      <c r="B42" s="7"/>
      <c r="AR42" t="s">
        <v>31</v>
      </c>
    </row>
    <row r="43" spans="1:44">
      <c r="B43" s="7"/>
    </row>
    <row r="44" spans="1:44" ht="15.75">
      <c r="B44" s="7"/>
      <c r="C44" s="81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 spans="1:44" ht="15.75">
      <c r="B45" s="7"/>
      <c r="C45" s="81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 spans="1:44" ht="15.75">
      <c r="B46" s="7"/>
      <c r="C46" s="81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 spans="1:44" s="8" customFormat="1" ht="27.6" customHeight="1">
      <c r="A47" s="24"/>
      <c r="B47" s="7"/>
      <c r="C47" s="284" t="s">
        <v>384</v>
      </c>
      <c r="D47" s="237"/>
      <c r="E47" s="237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</row>
    <row r="48" spans="1:44" ht="15.75">
      <c r="B48" s="7"/>
      <c r="C48" s="81"/>
    </row>
    <row r="49" spans="2:44" ht="15.75">
      <c r="C49" s="172" t="s">
        <v>241</v>
      </c>
      <c r="D49" s="173"/>
      <c r="E49" s="63"/>
      <c r="F49" s="8"/>
      <c r="G49" s="375" t="s">
        <v>243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3"/>
      <c r="T49" s="3"/>
      <c r="U49" s="3"/>
      <c r="V49" s="3"/>
      <c r="W49" s="3"/>
      <c r="X49" s="3"/>
      <c r="Y49" s="3"/>
      <c r="Z49" s="3"/>
      <c r="AP49" s="63" t="e" cm="1">
        <f t="array" aca="1" ref="AP49" ca="1">[2]!RNAR3SOutput(wvr,Model_LRC_Fit,Layer_LRC_Fit,Program_LRC_Fit,AP50,Date1,Date2,Grouping_LRC_Fit)</f>
        <v>#NAME?</v>
      </c>
      <c r="AQ49" s="63" t="e" cm="1">
        <f t="array" aca="1" ref="AQ49" ca="1">[2]!RNAR3SOutput(wvr,Model_LRC_Fit,Layer_LRC_Fit,Program_LRC_Fit,AQ50,Date1,Date2,Grouping_LRC_Fit)</f>
        <v>#NAME?</v>
      </c>
      <c r="AR49" t="s">
        <v>377</v>
      </c>
    </row>
    <row r="50" spans="2:44" ht="15">
      <c r="B50" s="7" t="s">
        <v>240</v>
      </c>
      <c r="D50" s="475" t="s">
        <v>240</v>
      </c>
      <c r="E50" s="479" t="s">
        <v>246</v>
      </c>
      <c r="G50" s="476" t="s">
        <v>69</v>
      </c>
      <c r="H50" s="477"/>
      <c r="I50" s="477"/>
      <c r="J50" s="477"/>
      <c r="K50" s="477"/>
      <c r="L50" s="476" t="s">
        <v>70</v>
      </c>
      <c r="M50" s="477"/>
      <c r="N50" s="477"/>
      <c r="O50" s="477"/>
      <c r="P50" s="480"/>
      <c r="R50" s="471" t="s">
        <v>243</v>
      </c>
      <c r="AN50" t="s">
        <v>245</v>
      </c>
      <c r="AO50" t="s">
        <v>244</v>
      </c>
      <c r="AP50" s="88" t="s">
        <v>239</v>
      </c>
      <c r="AQ50" s="87" t="s">
        <v>242</v>
      </c>
    </row>
    <row r="51" spans="2:44">
      <c r="B51" s="7" t="s">
        <v>239</v>
      </c>
      <c r="D51" s="475"/>
      <c r="E51" s="479"/>
      <c r="G51" s="179" t="s">
        <v>17</v>
      </c>
      <c r="H51" s="180" t="s">
        <v>12</v>
      </c>
      <c r="I51" s="180" t="s">
        <v>72</v>
      </c>
      <c r="J51" s="180" t="s">
        <v>73</v>
      </c>
      <c r="K51" s="180" t="s">
        <v>74</v>
      </c>
      <c r="L51" s="179" t="s">
        <v>17</v>
      </c>
      <c r="M51" s="180" t="s">
        <v>12</v>
      </c>
      <c r="N51" s="180" t="s">
        <v>72</v>
      </c>
      <c r="O51" s="180" t="s">
        <v>73</v>
      </c>
      <c r="P51" s="181" t="s">
        <v>74</v>
      </c>
      <c r="R51" s="471"/>
      <c r="AN51">
        <v>1</v>
      </c>
      <c r="AO51">
        <v>1</v>
      </c>
      <c r="AP51" s="86" t="str">
        <f ca="1">IFERROR([2]!RNAR3SArrayInfo(AP$49,"Value",AN51)*1,"")</f>
        <v/>
      </c>
      <c r="AQ51" s="86" t="str">
        <f ca="1">IFERROR([2]!RNAR3SArrayInfo(AQ$49,"Value",AO51)*1,"")</f>
        <v/>
      </c>
    </row>
    <row r="52" spans="2:44">
      <c r="D52" s="80" t="e">
        <f t="array" aca="1" ref="D52:D62" ca="1">TRANSPOSE([2]!RNAR3SOutput(wvr,Model_LRC_Fit,Layer_LRC_Fit,Program_LRC_Fit,B50,Date1,Date2,$D$3))</f>
        <v>#NAME?</v>
      </c>
      <c r="E52" s="94" t="e">
        <f t="array" aca="1" ref="E52:E62" ca="1">TRANSPOSE([2]!RNAR3SOutput(wvr,Model_LRC_Fit,Layer_LRC_Fit,Program_LRC_Fit,B51,Date1,Date2,Grouping_LRC_Fit))</f>
        <v>#NAME?</v>
      </c>
      <c r="F52" s="175" t="e">
        <f ca="1">_xlfn.PERCENTRANK.INC($E$52:$E$62,E52)</f>
        <v>#NAME?</v>
      </c>
      <c r="G52" s="50" t="e">
        <f t="array" aca="1" ref="G52:G62" ca="1">TRANSPOSE([2]!RNAR3SOutput(wvr,Model_LRC_Fit,Layer_LRC_Fit,"LRC_"&amp;G$33,$B54,Date1,Date2,"{Dist="&amp;G$35&amp;"|Method="&amp;G$33&amp;"|Var="&amp;$E$35&amp;"|Product_Name="&amp;$E$34&amp;"}"))</f>
        <v>#NAME?</v>
      </c>
      <c r="H52" s="50" t="e">
        <f t="array" aca="1" ref="H52:H62" ca="1">TRANSPOSE([2]!RNAR3SOutput(wvr,Model_LRC_Fit,Layer_LRC_Fit,"LRC_"&amp;H$33,$B54,Date1,Date2,"{Dist="&amp;H$35&amp;"|Method="&amp;H$33&amp;"|Var="&amp;$E$35&amp;"|Product_Name="&amp;$E$34&amp;"}"))</f>
        <v>#NAME?</v>
      </c>
      <c r="I52" s="50" t="e">
        <f t="array" aca="1" ref="I52:I62" ca="1">TRANSPOSE([2]!RNAR3SOutput(wvr,Model_LRC_Fit,Layer_LRC_Fit,"LRC_"&amp;I$33,$B54,Date1,Date2,"{Dist="&amp;I$35&amp;"|Method="&amp;I$33&amp;"|Var="&amp;$E$35&amp;"|Product_Name="&amp;$E$34&amp;"}"))</f>
        <v>#NAME?</v>
      </c>
      <c r="J52" s="50" t="e">
        <f t="array" aca="1" ref="J52:J62" ca="1">TRANSPOSE([2]!RNAR3SOutput(wvr,Model_LRC_Fit,Layer_LRC_Fit,"LRC_"&amp;J$33,$B54,Date1,Date2,"{Dist="&amp;J$35&amp;"|Method="&amp;J$33&amp;"|Var="&amp;$E$35&amp;"|Product_Name="&amp;$E$34&amp;"}"))</f>
        <v>#NAME?</v>
      </c>
      <c r="K52" s="196" t="e">
        <f t="array" aca="1" ref="K52:K62" ca="1">TRANSPOSE([2]!RNAR3SOutput(wvr,Model_LRC_Fit,Layer_LRC_Fit,"LRC_"&amp;K$33,$B54,Date1,Date2,"{Dist="&amp;K$35&amp;"|Method="&amp;K$33&amp;"|Var="&amp;$E$35&amp;"|Product_Name="&amp;$E$34&amp;"}"))</f>
        <v>#NAME?</v>
      </c>
      <c r="L52" s="50" t="e">
        <f t="array" aca="1" ref="L52:L62" ca="1">TRANSPOSE([2]!RNAR3SOutput(wvr,Model_LRC_Fit,Layer_LRC_Fit,"LRC_"&amp;L$33,$B54,Date1,Date2,"{Dist="&amp;L$35&amp;"|Method="&amp;L$33&amp;"|Var="&amp;$E$35&amp;"|Product_Name="&amp;$E$34&amp;"}"))</f>
        <v>#NAME?</v>
      </c>
      <c r="M52" s="50" t="e">
        <f t="array" aca="1" ref="M52:M62" ca="1">TRANSPOSE([2]!RNAR3SOutput(wvr,Model_LRC_Fit,Layer_LRC_Fit,"LRC_"&amp;M$33,$B54,Date1,Date2,"{Dist="&amp;M$35&amp;"|Method="&amp;M$33&amp;"|Var="&amp;$E$35&amp;"|Product_Name="&amp;$E$34&amp;"}"))</f>
        <v>#NAME?</v>
      </c>
      <c r="N52" s="50" t="e">
        <f t="array" aca="1" ref="N52:N62" ca="1">TRANSPOSE([2]!RNAR3SOutput(wvr,Model_LRC_Fit,Layer_LRC_Fit,"LRC_"&amp;N$33,$B54,Date1,Date2,"{Dist="&amp;N$35&amp;"|Method="&amp;N$33&amp;"|Var="&amp;$E$35&amp;"|Product_Name="&amp;$E$34&amp;"}"))</f>
        <v>#NAME?</v>
      </c>
      <c r="O52" s="50" t="e">
        <f t="array" aca="1" ref="O52:O62" ca="1">TRANSPOSE([2]!RNAR3SOutput(wvr,Model_LRC_Fit,Layer_LRC_Fit,"LRC_"&amp;O$33,$B54,Date1,Date2,"{Dist="&amp;O$35&amp;"|Method="&amp;O$33&amp;"|Var="&amp;$E$35&amp;"|Product_Name="&amp;$E$34&amp;"}"))</f>
        <v>#NAME?</v>
      </c>
      <c r="P52" s="50" t="e">
        <f t="array" aca="1" ref="P52:P62" ca="1">TRANSPOSE([2]!RNAR3SOutput(wvr,Model_LRC_Fit,Layer_LRC_Fit,"LRC_"&amp;P$33,$B54,Date1,Date2,"{Dist="&amp;P$35&amp;"|Method="&amp;P$33&amp;"|Var="&amp;$E$35&amp;"|Product_Name="&amp;$E$34&amp;"}"))</f>
        <v>#NAME?</v>
      </c>
      <c r="R52" s="94" t="e">
        <f t="array" aca="1" ref="R52:R62" ca="1">TRANSPOSE([2]!RNAR3SOutput(wvr,Model_LRC_Fit,Layer_LRC_Fit,Program_LRC_Fit,$B54,Date1,Date2,Grouping_LRC_Fit))</f>
        <v>#NAME?</v>
      </c>
      <c r="AN52">
        <v>2</v>
      </c>
      <c r="AO52">
        <v>1</v>
      </c>
      <c r="AP52" s="86" t="str">
        <f ca="1">IFERROR([2]!RNAR3SArrayInfo(AP$49,"Value",AN52)*1,"")</f>
        <v/>
      </c>
      <c r="AQ52" s="86" t="str">
        <f ca="1">IFERROR([2]!RNAR3SArrayInfo(AQ$49,"Value",AO52)*1,"")</f>
        <v/>
      </c>
    </row>
    <row r="53" spans="2:44">
      <c r="B53" s="7" t="s">
        <v>242</v>
      </c>
      <c r="D53" s="80" t="e">
        <f ca="1"/>
        <v>#NAME?</v>
      </c>
      <c r="E53" s="94" t="e">
        <f ca="1"/>
        <v>#NAME?</v>
      </c>
      <c r="F53" s="175" t="e">
        <f t="shared" ref="F53:F62" ca="1" si="3">_xlfn.PERCENTRANK.INC($E$52:$E$62,E53)</f>
        <v>#NAME?</v>
      </c>
      <c r="G53" s="50" t="e">
        <f ca="1"/>
        <v>#NAME?</v>
      </c>
      <c r="H53" s="50" t="e">
        <f ca="1"/>
        <v>#NAME?</v>
      </c>
      <c r="I53" s="50" t="e">
        <f ca="1"/>
        <v>#NAME?</v>
      </c>
      <c r="J53" s="50" t="e">
        <f ca="1"/>
        <v>#NAME?</v>
      </c>
      <c r="K53" s="182" t="e">
        <f ca="1"/>
        <v>#NAME?</v>
      </c>
      <c r="L53" s="50" t="e">
        <f ca="1"/>
        <v>#NAME?</v>
      </c>
      <c r="M53" s="50" t="e">
        <f ca="1"/>
        <v>#NAME?</v>
      </c>
      <c r="N53" s="50" t="e">
        <f ca="1"/>
        <v>#NAME?</v>
      </c>
      <c r="O53" s="50" t="e">
        <f ca="1"/>
        <v>#NAME?</v>
      </c>
      <c r="P53" s="50" t="e">
        <f ca="1"/>
        <v>#NAME?</v>
      </c>
      <c r="R53" s="94" t="e">
        <f ca="1"/>
        <v>#NAME?</v>
      </c>
      <c r="AN53">
        <v>2</v>
      </c>
      <c r="AO53">
        <v>2</v>
      </c>
      <c r="AP53" s="86" t="str">
        <f ca="1">IFERROR([2]!RNAR3SArrayInfo(AP$49,"Value",AN53)*1,"")</f>
        <v/>
      </c>
      <c r="AQ53" s="86" t="str">
        <f ca="1">IFERROR([2]!RNAR3SArrayInfo(AQ$49,"Value",AO53)*1,"")</f>
        <v/>
      </c>
    </row>
    <row r="54" spans="2:44">
      <c r="B54" s="7" t="s">
        <v>243</v>
      </c>
      <c r="D54" s="80" t="e">
        <f ca="1"/>
        <v>#NAME?</v>
      </c>
      <c r="E54" s="94" t="e">
        <f ca="1"/>
        <v>#NAME?</v>
      </c>
      <c r="F54" s="175" t="e">
        <f t="shared" ca="1" si="3"/>
        <v>#NAME?</v>
      </c>
      <c r="G54" s="50" t="e">
        <f ca="1"/>
        <v>#NAME?</v>
      </c>
      <c r="H54" s="50" t="e">
        <f ca="1"/>
        <v>#NAME?</v>
      </c>
      <c r="I54" s="50" t="e">
        <f ca="1"/>
        <v>#NAME?</v>
      </c>
      <c r="J54" s="50" t="e">
        <f ca="1"/>
        <v>#NAME?</v>
      </c>
      <c r="K54" s="182" t="e">
        <f ca="1"/>
        <v>#NAME?</v>
      </c>
      <c r="L54" s="50" t="e">
        <f ca="1"/>
        <v>#NAME?</v>
      </c>
      <c r="M54" s="50" t="e">
        <f ca="1"/>
        <v>#NAME?</v>
      </c>
      <c r="N54" s="50" t="e">
        <f ca="1"/>
        <v>#NAME?</v>
      </c>
      <c r="O54" s="50" t="e">
        <f ca="1"/>
        <v>#NAME?</v>
      </c>
      <c r="P54" s="50" t="e">
        <f ca="1"/>
        <v>#NAME?</v>
      </c>
      <c r="R54" s="94" t="e">
        <f ca="1"/>
        <v>#NAME?</v>
      </c>
      <c r="AN54">
        <v>3</v>
      </c>
      <c r="AO54">
        <v>2</v>
      </c>
      <c r="AP54" s="86" t="str">
        <f ca="1">IFERROR([2]!RNAR3SArrayInfo(AP$49,"Value",AN54)*1,"")</f>
        <v/>
      </c>
      <c r="AQ54" s="86" t="str">
        <f ca="1">IFERROR([2]!RNAR3SArrayInfo(AQ$49,"Value",AO54)*1,"")</f>
        <v/>
      </c>
    </row>
    <row r="55" spans="2:44">
      <c r="D55" s="80" t="e">
        <f ca="1"/>
        <v>#NAME?</v>
      </c>
      <c r="E55" s="94" t="e">
        <f ca="1"/>
        <v>#NAME?</v>
      </c>
      <c r="F55" s="175" t="e">
        <f t="shared" ca="1" si="3"/>
        <v>#NAME?</v>
      </c>
      <c r="G55" s="50" t="e">
        <f ca="1"/>
        <v>#NAME?</v>
      </c>
      <c r="H55" s="50" t="e">
        <f ca="1"/>
        <v>#NAME?</v>
      </c>
      <c r="I55" s="50" t="e">
        <f ca="1"/>
        <v>#NAME?</v>
      </c>
      <c r="J55" s="50" t="e">
        <f ca="1"/>
        <v>#NAME?</v>
      </c>
      <c r="K55" s="182" t="e">
        <f ca="1"/>
        <v>#NAME?</v>
      </c>
      <c r="L55" s="50" t="e">
        <f ca="1"/>
        <v>#NAME?</v>
      </c>
      <c r="M55" s="50" t="e">
        <f ca="1"/>
        <v>#NAME?</v>
      </c>
      <c r="N55" s="50" t="e">
        <f ca="1"/>
        <v>#NAME?</v>
      </c>
      <c r="O55" s="50" t="e">
        <f ca="1"/>
        <v>#NAME?</v>
      </c>
      <c r="P55" s="50" t="e">
        <f ca="1"/>
        <v>#NAME?</v>
      </c>
      <c r="R55" s="94" t="e">
        <f ca="1"/>
        <v>#NAME?</v>
      </c>
      <c r="AN55">
        <v>3</v>
      </c>
      <c r="AO55">
        <v>3</v>
      </c>
      <c r="AP55" s="86" t="str">
        <f ca="1">IFERROR([2]!RNAR3SArrayInfo(AP$49,"Value",AN55)*1,"")</f>
        <v/>
      </c>
      <c r="AQ55" s="86" t="str">
        <f ca="1">IFERROR([2]!RNAR3SArrayInfo(AQ$49,"Value",AO55)*1,"")</f>
        <v/>
      </c>
    </row>
    <row r="56" spans="2:44">
      <c r="B56" s="7"/>
      <c r="D56" s="80" t="e">
        <f ca="1"/>
        <v>#NAME?</v>
      </c>
      <c r="E56" s="94" t="e">
        <f ca="1"/>
        <v>#NAME?</v>
      </c>
      <c r="F56" s="175" t="e">
        <f t="shared" ca="1" si="3"/>
        <v>#NAME?</v>
      </c>
      <c r="G56" s="50" t="e">
        <f ca="1"/>
        <v>#NAME?</v>
      </c>
      <c r="H56" s="50" t="e">
        <f ca="1"/>
        <v>#NAME?</v>
      </c>
      <c r="I56" s="50" t="e">
        <f ca="1"/>
        <v>#NAME?</v>
      </c>
      <c r="J56" s="50" t="e">
        <f ca="1"/>
        <v>#NAME?</v>
      </c>
      <c r="K56" s="182" t="e">
        <f ca="1"/>
        <v>#NAME?</v>
      </c>
      <c r="L56" s="50" t="e">
        <f ca="1"/>
        <v>#NAME?</v>
      </c>
      <c r="M56" s="50" t="e">
        <f ca="1"/>
        <v>#NAME?</v>
      </c>
      <c r="N56" s="50" t="e">
        <f ca="1"/>
        <v>#NAME?</v>
      </c>
      <c r="O56" s="50" t="e">
        <f ca="1"/>
        <v>#NAME?</v>
      </c>
      <c r="P56" s="50" t="e">
        <f ca="1"/>
        <v>#NAME?</v>
      </c>
      <c r="R56" s="94" t="e">
        <f ca="1"/>
        <v>#NAME?</v>
      </c>
      <c r="AN56">
        <v>4</v>
      </c>
      <c r="AO56">
        <v>3</v>
      </c>
      <c r="AP56" s="86" t="str">
        <f ca="1">IFERROR([2]!RNAR3SArrayInfo(AP$49,"Value",AN56)*1,"")</f>
        <v/>
      </c>
      <c r="AQ56" s="86" t="str">
        <f ca="1">IFERROR([2]!RNAR3SArrayInfo(AQ$49,"Value",AO56)*1,"")</f>
        <v/>
      </c>
    </row>
    <row r="57" spans="2:44">
      <c r="B57" s="7"/>
      <c r="D57" s="80" t="e">
        <f ca="1"/>
        <v>#NAME?</v>
      </c>
      <c r="E57" s="94" t="e">
        <f ca="1"/>
        <v>#NAME?</v>
      </c>
      <c r="F57" s="175" t="e">
        <f t="shared" ca="1" si="3"/>
        <v>#NAME?</v>
      </c>
      <c r="G57" s="50" t="e">
        <f ca="1"/>
        <v>#NAME?</v>
      </c>
      <c r="H57" s="50" t="e">
        <f ca="1"/>
        <v>#NAME?</v>
      </c>
      <c r="I57" s="50" t="e">
        <f ca="1"/>
        <v>#NAME?</v>
      </c>
      <c r="J57" s="50" t="e">
        <f ca="1"/>
        <v>#NAME?</v>
      </c>
      <c r="K57" s="182" t="e">
        <f ca="1"/>
        <v>#NAME?</v>
      </c>
      <c r="L57" s="50" t="e">
        <f ca="1"/>
        <v>#NAME?</v>
      </c>
      <c r="M57" s="50" t="e">
        <f ca="1"/>
        <v>#NAME?</v>
      </c>
      <c r="N57" s="50" t="e">
        <f ca="1"/>
        <v>#NAME?</v>
      </c>
      <c r="O57" s="50" t="e">
        <f ca="1"/>
        <v>#NAME?</v>
      </c>
      <c r="P57" s="50" t="e">
        <f ca="1"/>
        <v>#NAME?</v>
      </c>
      <c r="R57" s="94" t="e">
        <f ca="1"/>
        <v>#NAME?</v>
      </c>
      <c r="AN57">
        <v>4</v>
      </c>
      <c r="AO57">
        <v>4</v>
      </c>
      <c r="AP57" s="86" t="str">
        <f ca="1">IFERROR([2]!RNAR3SArrayInfo(AP$49,"Value",AN57)*1,"")</f>
        <v/>
      </c>
      <c r="AQ57" s="86" t="str">
        <f ca="1">IFERROR([2]!RNAR3SArrayInfo(AQ$49,"Value",AO57)*1,"")</f>
        <v/>
      </c>
    </row>
    <row r="58" spans="2:44">
      <c r="B58" s="7"/>
      <c r="D58" s="80" t="e">
        <f ca="1"/>
        <v>#NAME?</v>
      </c>
      <c r="E58" s="94" t="e">
        <f ca="1"/>
        <v>#NAME?</v>
      </c>
      <c r="F58" s="175" t="e">
        <f t="shared" ca="1" si="3"/>
        <v>#NAME?</v>
      </c>
      <c r="G58" s="50" t="e">
        <f ca="1"/>
        <v>#NAME?</v>
      </c>
      <c r="H58" s="50" t="e">
        <f ca="1"/>
        <v>#NAME?</v>
      </c>
      <c r="I58" s="50" t="e">
        <f ca="1"/>
        <v>#NAME?</v>
      </c>
      <c r="J58" s="50" t="e">
        <f ca="1"/>
        <v>#NAME?</v>
      </c>
      <c r="K58" s="182" t="e">
        <f ca="1"/>
        <v>#NAME?</v>
      </c>
      <c r="L58" s="50" t="e">
        <f ca="1"/>
        <v>#NAME?</v>
      </c>
      <c r="M58" s="50" t="e">
        <f ca="1"/>
        <v>#NAME?</v>
      </c>
      <c r="N58" s="50" t="e">
        <f ca="1"/>
        <v>#NAME?</v>
      </c>
      <c r="O58" s="50" t="e">
        <f ca="1"/>
        <v>#NAME?</v>
      </c>
      <c r="P58" s="50" t="e">
        <f ca="1"/>
        <v>#NAME?</v>
      </c>
      <c r="R58" s="94" t="e">
        <f ca="1"/>
        <v>#NAME?</v>
      </c>
      <c r="AN58">
        <v>5</v>
      </c>
      <c r="AO58">
        <v>4</v>
      </c>
      <c r="AP58" s="86" t="str">
        <f ca="1">IFERROR([2]!RNAR3SArrayInfo(AP$49,"Value",AN58)*1,"")</f>
        <v/>
      </c>
      <c r="AQ58" s="86" t="str">
        <f ca="1">IFERROR([2]!RNAR3SArrayInfo(AQ$49,"Value",AO58)*1,"")</f>
        <v/>
      </c>
    </row>
    <row r="59" spans="2:44">
      <c r="B59" s="7"/>
      <c r="D59" s="80" t="e">
        <f ca="1"/>
        <v>#NAME?</v>
      </c>
      <c r="E59" s="94" t="e">
        <f ca="1"/>
        <v>#NAME?</v>
      </c>
      <c r="F59" s="175" t="e">
        <f t="shared" ca="1" si="3"/>
        <v>#NAME?</v>
      </c>
      <c r="G59" s="50" t="e">
        <f ca="1"/>
        <v>#NAME?</v>
      </c>
      <c r="H59" s="50" t="e">
        <f ca="1"/>
        <v>#NAME?</v>
      </c>
      <c r="I59" s="50" t="e">
        <f ca="1"/>
        <v>#NAME?</v>
      </c>
      <c r="J59" s="50" t="e">
        <f ca="1"/>
        <v>#NAME?</v>
      </c>
      <c r="K59" s="182" t="e">
        <f ca="1"/>
        <v>#NAME?</v>
      </c>
      <c r="L59" s="50" t="e">
        <f ca="1"/>
        <v>#NAME?</v>
      </c>
      <c r="M59" s="50" t="e">
        <f ca="1"/>
        <v>#NAME?</v>
      </c>
      <c r="N59" s="50" t="e">
        <f ca="1"/>
        <v>#NAME?</v>
      </c>
      <c r="O59" s="50" t="e">
        <f ca="1"/>
        <v>#NAME?</v>
      </c>
      <c r="P59" s="50" t="e">
        <f ca="1"/>
        <v>#NAME?</v>
      </c>
      <c r="R59" s="94" t="e">
        <f ca="1"/>
        <v>#NAME?</v>
      </c>
      <c r="AN59">
        <v>5</v>
      </c>
      <c r="AO59">
        <v>5</v>
      </c>
      <c r="AP59" s="86" t="str">
        <f ca="1">IFERROR([2]!RNAR3SArrayInfo(AP$49,"Value",AN59)*1,"")</f>
        <v/>
      </c>
      <c r="AQ59" s="86" t="str">
        <f ca="1">IFERROR([2]!RNAR3SArrayInfo(AQ$49,"Value",AO59)*1,"")</f>
        <v/>
      </c>
    </row>
    <row r="60" spans="2:44">
      <c r="B60" s="7"/>
      <c r="D60" s="80" t="e">
        <f ca="1"/>
        <v>#NAME?</v>
      </c>
      <c r="E60" s="94" t="e">
        <f ca="1"/>
        <v>#NAME?</v>
      </c>
      <c r="F60" s="175" t="e">
        <f t="shared" ca="1" si="3"/>
        <v>#NAME?</v>
      </c>
      <c r="G60" s="50" t="e">
        <f ca="1"/>
        <v>#NAME?</v>
      </c>
      <c r="H60" s="50" t="e">
        <f ca="1"/>
        <v>#NAME?</v>
      </c>
      <c r="I60" s="50" t="e">
        <f ca="1"/>
        <v>#NAME?</v>
      </c>
      <c r="J60" s="50" t="e">
        <f ca="1"/>
        <v>#NAME?</v>
      </c>
      <c r="K60" s="182" t="e">
        <f ca="1"/>
        <v>#NAME?</v>
      </c>
      <c r="L60" s="50" t="e">
        <f ca="1"/>
        <v>#NAME?</v>
      </c>
      <c r="M60" s="50" t="e">
        <f ca="1"/>
        <v>#NAME?</v>
      </c>
      <c r="N60" s="50" t="e">
        <f ca="1"/>
        <v>#NAME?</v>
      </c>
      <c r="O60" s="50" t="e">
        <f ca="1"/>
        <v>#NAME?</v>
      </c>
      <c r="P60" s="50" t="e">
        <f ca="1"/>
        <v>#NAME?</v>
      </c>
      <c r="R60" s="94" t="e">
        <f ca="1"/>
        <v>#NAME?</v>
      </c>
      <c r="AN60">
        <v>6</v>
      </c>
      <c r="AO60">
        <v>5</v>
      </c>
      <c r="AP60" s="86" t="str">
        <f ca="1">IFERROR([2]!RNAR3SArrayInfo(AP$49,"Value",AN60)*1,"")</f>
        <v/>
      </c>
      <c r="AQ60" s="86" t="str">
        <f ca="1">IFERROR([2]!RNAR3SArrayInfo(AQ$49,"Value",AO60)*1,"")</f>
        <v/>
      </c>
    </row>
    <row r="61" spans="2:44">
      <c r="B61" s="7"/>
      <c r="D61" s="80" t="e">
        <f ca="1"/>
        <v>#NAME?</v>
      </c>
      <c r="E61" s="94" t="e">
        <f ca="1"/>
        <v>#NAME?</v>
      </c>
      <c r="F61" s="175" t="e">
        <f t="shared" ca="1" si="3"/>
        <v>#NAME?</v>
      </c>
      <c r="G61" s="50" t="e">
        <f ca="1"/>
        <v>#NAME?</v>
      </c>
      <c r="H61" s="50" t="e">
        <f ca="1"/>
        <v>#NAME?</v>
      </c>
      <c r="I61" s="50" t="e">
        <f ca="1"/>
        <v>#NAME?</v>
      </c>
      <c r="J61" s="50" t="e">
        <f ca="1"/>
        <v>#NAME?</v>
      </c>
      <c r="K61" s="182" t="e">
        <f ca="1"/>
        <v>#NAME?</v>
      </c>
      <c r="L61" s="50" t="e">
        <f ca="1"/>
        <v>#NAME?</v>
      </c>
      <c r="M61" s="50" t="e">
        <f ca="1"/>
        <v>#NAME?</v>
      </c>
      <c r="N61" s="50" t="e">
        <f ca="1"/>
        <v>#NAME?</v>
      </c>
      <c r="O61" s="50" t="e">
        <f ca="1"/>
        <v>#NAME?</v>
      </c>
      <c r="P61" s="50" t="e">
        <f ca="1"/>
        <v>#NAME?</v>
      </c>
      <c r="R61" s="94" t="e">
        <f ca="1"/>
        <v>#NAME?</v>
      </c>
      <c r="AN61">
        <v>6</v>
      </c>
      <c r="AO61">
        <v>6</v>
      </c>
      <c r="AP61" s="86" t="str">
        <f ca="1">IFERROR([2]!RNAR3SArrayInfo(AP$49,"Value",AN61)*1,"")</f>
        <v/>
      </c>
      <c r="AQ61" s="86" t="str">
        <f ca="1">IFERROR([2]!RNAR3SArrayInfo(AQ$49,"Value",AO61)*1,"")</f>
        <v/>
      </c>
    </row>
    <row r="62" spans="2:44">
      <c r="B62" s="7"/>
      <c r="D62" s="80" t="e">
        <f ca="1"/>
        <v>#NAME?</v>
      </c>
      <c r="E62" s="94" t="e">
        <f ca="1"/>
        <v>#NAME?</v>
      </c>
      <c r="F62" s="175" t="e">
        <f t="shared" ca="1" si="3"/>
        <v>#NAME?</v>
      </c>
      <c r="G62" s="50" t="e">
        <f ca="1"/>
        <v>#NAME?</v>
      </c>
      <c r="H62" s="50" t="e">
        <f ca="1"/>
        <v>#NAME?</v>
      </c>
      <c r="I62" s="50" t="e">
        <f ca="1"/>
        <v>#NAME?</v>
      </c>
      <c r="J62" s="50" t="e">
        <f ca="1"/>
        <v>#NAME?</v>
      </c>
      <c r="K62" s="182" t="e">
        <f ca="1"/>
        <v>#NAME?</v>
      </c>
      <c r="L62" s="50" t="e">
        <f ca="1"/>
        <v>#NAME?</v>
      </c>
      <c r="M62" s="50" t="e">
        <f ca="1"/>
        <v>#NAME?</v>
      </c>
      <c r="N62" s="50" t="e">
        <f ca="1"/>
        <v>#NAME?</v>
      </c>
      <c r="O62" s="50" t="e">
        <f ca="1"/>
        <v>#NAME?</v>
      </c>
      <c r="P62" s="50" t="e">
        <f ca="1"/>
        <v>#NAME?</v>
      </c>
      <c r="R62" s="94" t="e">
        <f ca="1"/>
        <v>#NAME?</v>
      </c>
      <c r="AN62">
        <v>7</v>
      </c>
      <c r="AO62">
        <v>6</v>
      </c>
      <c r="AP62" s="86" t="str">
        <f ca="1">IFERROR([2]!RNAR3SArrayInfo(AP$49,"Value",AN62)*1,"")</f>
        <v/>
      </c>
      <c r="AQ62" s="86" t="str">
        <f ca="1">IFERROR([2]!RNAR3SArrayInfo(AQ$49,"Value",AO62)*1,"")</f>
        <v/>
      </c>
    </row>
    <row r="63" spans="2:44" ht="15.75">
      <c r="C63" s="81"/>
      <c r="D63" s="44"/>
      <c r="E63" s="44"/>
      <c r="G63" s="29"/>
      <c r="H63" s="29"/>
      <c r="I63" s="29"/>
      <c r="J63" s="29"/>
      <c r="K63" s="183"/>
      <c r="AN63">
        <v>7</v>
      </c>
      <c r="AO63">
        <v>7</v>
      </c>
      <c r="AP63" s="86" t="str">
        <f ca="1">IFERROR([2]!RNAR3SArrayInfo(AP$49,"Value",AN63)*1,"")</f>
        <v/>
      </c>
      <c r="AQ63" s="86" t="str">
        <f ca="1">IFERROR([2]!RNAR3SArrayInfo(AQ$49,"Value",AO63)*1,"")</f>
        <v/>
      </c>
    </row>
    <row r="64" spans="2:44" ht="15.75">
      <c r="B64" s="7" t="s">
        <v>247</v>
      </c>
      <c r="C64" s="81"/>
      <c r="D64" s="44"/>
      <c r="E64" s="98"/>
      <c r="F64" s="99" t="s">
        <v>247</v>
      </c>
      <c r="G64" s="86" t="e">
        <f ca="1">[2]!RNAR3SOutput(wvr,Model_LRC_Fit,Layer_LRC_Fit,"LRC_"&amp;G$33,$B64,Date1,Date2,"{Dist="&amp;G$35&amp;"|Method="&amp;G$33&amp;"|Var="&amp;$E$35&amp;"|Product_Name="&amp;$E$34&amp;"}")</f>
        <v>#NAME?</v>
      </c>
      <c r="H64" s="86" t="e">
        <f ca="1">[2]!RNAR3SOutput(wvr,Model_LRC_Fit,Layer_LRC_Fit,"LRC_"&amp;H$33,$B64,Date1,Date2,"{Dist="&amp;H$35&amp;"|Method="&amp;H$33&amp;"|Var="&amp;$E$35&amp;"|Product_Name="&amp;$E$34&amp;"}")</f>
        <v>#NAME?</v>
      </c>
      <c r="I64" s="86" t="e">
        <f ca="1">[2]!RNAR3SOutput(wvr,Model_LRC_Fit,Layer_LRC_Fit,"LRC_"&amp;I$33,$B64,Date1,Date2,"{Dist="&amp;I$35&amp;"|Method="&amp;I$33&amp;"|Var="&amp;$E$35&amp;"|Product_Name="&amp;$E$34&amp;"}")</f>
        <v>#NAME?</v>
      </c>
      <c r="J64" s="86" t="e">
        <f ca="1">[2]!RNAR3SOutput(wvr,Model_LRC_Fit,Layer_LRC_Fit,"LRC_"&amp;J$33,$B64,Date1,Date2,"{Dist="&amp;J$35&amp;"|Method="&amp;J$33&amp;"|Var="&amp;$E$35&amp;"|Product_Name="&amp;$E$34&amp;"}")</f>
        <v>#NAME?</v>
      </c>
      <c r="K64" s="184" t="e">
        <f ca="1">[2]!RNAR3SOutput(wvr,Model_LRC_Fit,Layer_LRC_Fit,"LRC_"&amp;K$33,$B64,Date1,Date2,"{Dist="&amp;K$35&amp;"|Method="&amp;K$33&amp;"|Var="&amp;$E$35&amp;"|Product_Name="&amp;$E$34&amp;"}")</f>
        <v>#NAME?</v>
      </c>
      <c r="L64" s="83" t="e">
        <f ca="1">[2]!RNAR3SOutput(wvr,Model_LRC_Fit,Layer_LRC_Fit,"LRC_"&amp;L$33,$B64,Date1,Date2,"{Dist="&amp;L$35&amp;"|Method="&amp;L$33&amp;"|Var="&amp;$E$35&amp;"|Product_Name="&amp;$E$34&amp;"}")</f>
        <v>#NAME?</v>
      </c>
      <c r="M64" s="83" t="e">
        <f ca="1">[2]!RNAR3SOutput(wvr,Model_LRC_Fit,Layer_LRC_Fit,"LRC_"&amp;M$33,$B64,Date1,Date2,"{Dist="&amp;M$35&amp;"|Method="&amp;M$33&amp;"|Var="&amp;$E$35&amp;"|Product_Name="&amp;$E$34&amp;"}")</f>
        <v>#NAME?</v>
      </c>
      <c r="N64" s="83" t="e">
        <f ca="1">[2]!RNAR3SOutput(wvr,Model_LRC_Fit,Layer_LRC_Fit,"LRC_"&amp;N$33,$B64,Date1,Date2,"{Dist="&amp;N$35&amp;"|Method="&amp;N$33&amp;"|Var="&amp;$E$35&amp;"|Product_Name="&amp;$E$34&amp;"}")</f>
        <v>#NAME?</v>
      </c>
      <c r="O64" s="83" t="e">
        <f ca="1">[2]!RNAR3SOutput(wvr,Model_LRC_Fit,Layer_LRC_Fit,"LRC_"&amp;O$33,$B64,Date1,Date2,"{Dist="&amp;O$35&amp;"|Method="&amp;O$33&amp;"|Var="&amp;$E$35&amp;"|Product_Name="&amp;$E$34&amp;"}")</f>
        <v>#NAME?</v>
      </c>
      <c r="P64" s="83" t="e">
        <f ca="1">[2]!RNAR3SOutput(wvr,Model_LRC_Fit,Layer_LRC_Fit,"LRC_"&amp;P$33,$B64,Date1,Date2,"{Dist="&amp;P$35&amp;"|Method="&amp;P$33&amp;"|Var="&amp;$E$35&amp;"|Product_Name="&amp;$E$34&amp;"}")</f>
        <v>#NAME?</v>
      </c>
      <c r="Q64" s="89"/>
      <c r="R64" s="90" t="e">
        <f ca="1">[2]!RNAR3SOutput(wvr,Model_LRC_Fit,Layer_LRC_Fit,Program_LRC_Fit,$B64,Date1,Date2,Grouping_LRC_Fit)</f>
        <v>#NAME?</v>
      </c>
      <c r="AN64">
        <v>8</v>
      </c>
      <c r="AO64">
        <v>7</v>
      </c>
      <c r="AP64" s="86" t="str">
        <f ca="1">IFERROR([2]!RNAR3SArrayInfo(AP$49,"Value",AN64)*1,"")</f>
        <v/>
      </c>
      <c r="AQ64" s="86" t="str">
        <f ca="1">IFERROR([2]!RNAR3SArrayInfo(AQ$49,"Value",AO64)*1,"")</f>
        <v/>
      </c>
    </row>
    <row r="65" spans="2:43" ht="15.75">
      <c r="B65" s="7" t="s">
        <v>248</v>
      </c>
      <c r="C65" s="81"/>
      <c r="D65" s="44"/>
      <c r="E65" s="98"/>
      <c r="F65" s="99" t="s">
        <v>248</v>
      </c>
      <c r="G65" s="86" t="e">
        <f ca="1">[2]!RNAR3SOutput(wvr,Model_LRC_Fit,Layer_LRC_Fit,"LRC_"&amp;G$33,$B65,Date1,Date2,"{Dist="&amp;G$35&amp;"|Method="&amp;G$33&amp;"|Var="&amp;$E$35&amp;"|Product_Name="&amp;$E$34&amp;"}")</f>
        <v>#NAME?</v>
      </c>
      <c r="H65" s="86" t="e">
        <f ca="1">[2]!RNAR3SOutput(wvr,Model_LRC_Fit,Layer_LRC_Fit,"LRC_"&amp;H$33,$B65,Date1,Date2,"{Dist="&amp;H$35&amp;"|Method="&amp;H$33&amp;"|Var="&amp;$E$35&amp;"|Product_Name="&amp;$E$34&amp;"}")</f>
        <v>#NAME?</v>
      </c>
      <c r="I65" s="86" t="e">
        <f ca="1">[2]!RNAR3SOutput(wvr,Model_LRC_Fit,Layer_LRC_Fit,"LRC_"&amp;I$33,$B65,Date1,Date2,"{Dist="&amp;I$35&amp;"|Method="&amp;I$33&amp;"|Var="&amp;$E$35&amp;"|Product_Name="&amp;$E$34&amp;"}")</f>
        <v>#NAME?</v>
      </c>
      <c r="J65" s="86" t="e">
        <f ca="1">[2]!RNAR3SOutput(wvr,Model_LRC_Fit,Layer_LRC_Fit,"LRC_"&amp;J$33,$B65,Date1,Date2,"{Dist="&amp;J$35&amp;"|Method="&amp;J$33&amp;"|Var="&amp;$E$35&amp;"|Product_Name="&amp;$E$34&amp;"}")</f>
        <v>#NAME?</v>
      </c>
      <c r="K65" s="184" t="e">
        <f ca="1">[2]!RNAR3SOutput(wvr,Model_LRC_Fit,Layer_LRC_Fit,"LRC_"&amp;K$33,$B65,Date1,Date2,"{Dist="&amp;K$35&amp;"|Method="&amp;K$33&amp;"|Var="&amp;$E$35&amp;"|Product_Name="&amp;$E$34&amp;"}")</f>
        <v>#NAME?</v>
      </c>
      <c r="L65" s="83" t="e">
        <f ca="1">[2]!RNAR3SOutput(wvr,Model_LRC_Fit,Layer_LRC_Fit,"LRC_"&amp;L$33,$B65,Date1,Date2,"{Dist="&amp;L$35&amp;"|Method="&amp;L$33&amp;"|Var="&amp;$E$35&amp;"|Product_Name="&amp;$E$34&amp;"}")</f>
        <v>#NAME?</v>
      </c>
      <c r="M65" s="83" t="e">
        <f ca="1">[2]!RNAR3SOutput(wvr,Model_LRC_Fit,Layer_LRC_Fit,"LRC_"&amp;M$33,$B65,Date1,Date2,"{Dist="&amp;M$35&amp;"|Method="&amp;M$33&amp;"|Var="&amp;$E$35&amp;"|Product_Name="&amp;$E$34&amp;"}")</f>
        <v>#NAME?</v>
      </c>
      <c r="N65" s="83" t="e">
        <f ca="1">[2]!RNAR3SOutput(wvr,Model_LRC_Fit,Layer_LRC_Fit,"LRC_"&amp;N$33,$B65,Date1,Date2,"{Dist="&amp;N$35&amp;"|Method="&amp;N$33&amp;"|Var="&amp;$E$35&amp;"|Product_Name="&amp;$E$34&amp;"}")</f>
        <v>#NAME?</v>
      </c>
      <c r="O65" s="83" t="e">
        <f ca="1">[2]!RNAR3SOutput(wvr,Model_LRC_Fit,Layer_LRC_Fit,"LRC_"&amp;O$33,$B65,Date1,Date2,"{Dist="&amp;O$35&amp;"|Method="&amp;O$33&amp;"|Var="&amp;$E$35&amp;"|Product_Name="&amp;$E$34&amp;"}")</f>
        <v>#NAME?</v>
      </c>
      <c r="P65" s="83" t="e">
        <f ca="1">[2]!RNAR3SOutput(wvr,Model_LRC_Fit,Layer_LRC_Fit,"LRC_"&amp;P$33,$B65,Date1,Date2,"{Dist="&amp;P$35&amp;"|Method="&amp;P$33&amp;"|Var="&amp;$E$35&amp;"|Product_Name="&amp;$E$34&amp;"}")</f>
        <v>#NAME?</v>
      </c>
      <c r="Q65" s="89"/>
      <c r="R65" s="90" t="e">
        <f ca="1">[2]!RNAR3SOutput(wvr,Model_LRC_Fit,Layer_LRC_Fit,Program_LRC_Fit,$B65,Date1,Date2,Grouping_LRC_Fit)</f>
        <v>#NAME?</v>
      </c>
      <c r="AN65">
        <v>8</v>
      </c>
      <c r="AO65">
        <v>8</v>
      </c>
      <c r="AP65" s="86" t="str">
        <f ca="1">IFERROR([2]!RNAR3SArrayInfo(AP$49,"Value",AN65)*1,"")</f>
        <v/>
      </c>
      <c r="AQ65" s="86" t="str">
        <f ca="1">IFERROR([2]!RNAR3SArrayInfo(AQ$49,"Value",AO65)*1,"")</f>
        <v/>
      </c>
    </row>
    <row r="66" spans="2:43" ht="15.75">
      <c r="B66" s="7" t="s">
        <v>249</v>
      </c>
      <c r="C66" s="81"/>
      <c r="D66" s="44"/>
      <c r="E66" s="98"/>
      <c r="F66" s="99" t="s">
        <v>249</v>
      </c>
      <c r="G66" s="86" t="e">
        <f ca="1">[2]!RNAR3SOutput(wvr,Model_LRC_Fit,Layer_LRC_Fit,"LRC_"&amp;G$33,$B66,Date1,Date2,"{Dist="&amp;G$35&amp;"|Method="&amp;G$33&amp;"|Var="&amp;$E$35&amp;"|Product_Name="&amp;$E$34&amp;"}")</f>
        <v>#NAME?</v>
      </c>
      <c r="H66" s="86" t="e">
        <f ca="1">[2]!RNAR3SOutput(wvr,Model_LRC_Fit,Layer_LRC_Fit,"LRC_"&amp;H$33,$B66,Date1,Date2,"{Dist="&amp;H$35&amp;"|Method="&amp;H$33&amp;"|Var="&amp;$E$35&amp;"|Product_Name="&amp;$E$34&amp;"}")</f>
        <v>#NAME?</v>
      </c>
      <c r="I66" s="86" t="e">
        <f ca="1">[2]!RNAR3SOutput(wvr,Model_LRC_Fit,Layer_LRC_Fit,"LRC_"&amp;I$33,$B66,Date1,Date2,"{Dist="&amp;I$35&amp;"|Method="&amp;I$33&amp;"|Var="&amp;$E$35&amp;"|Product_Name="&amp;$E$34&amp;"}")</f>
        <v>#NAME?</v>
      </c>
      <c r="J66" s="86" t="e">
        <f ca="1">[2]!RNAR3SOutput(wvr,Model_LRC_Fit,Layer_LRC_Fit,"LRC_"&amp;J$33,$B66,Date1,Date2,"{Dist="&amp;J$35&amp;"|Method="&amp;J$33&amp;"|Var="&amp;$E$35&amp;"|Product_Name="&amp;$E$34&amp;"}")</f>
        <v>#NAME?</v>
      </c>
      <c r="K66" s="184" t="e">
        <f ca="1">[2]!RNAR3SOutput(wvr,Model_LRC_Fit,Layer_LRC_Fit,"LRC_"&amp;K$33,$B66,Date1,Date2,"{Dist="&amp;K$35&amp;"|Method="&amp;K$33&amp;"|Var="&amp;$E$35&amp;"|Product_Name="&amp;$E$34&amp;"}")</f>
        <v>#NAME?</v>
      </c>
      <c r="L66" s="83" t="e">
        <f ca="1">[2]!RNAR3SOutput(wvr,Model_LRC_Fit,Layer_LRC_Fit,"LRC_"&amp;L$33,$B66,Date1,Date2,"{Dist="&amp;L$35&amp;"|Method="&amp;L$33&amp;"|Var="&amp;$E$35&amp;"|Product_Name="&amp;$E$34&amp;"}")</f>
        <v>#NAME?</v>
      </c>
      <c r="M66" s="83" t="e">
        <f ca="1">[2]!RNAR3SOutput(wvr,Model_LRC_Fit,Layer_LRC_Fit,"LRC_"&amp;M$33,$B66,Date1,Date2,"{Dist="&amp;M$35&amp;"|Method="&amp;M$33&amp;"|Var="&amp;$E$35&amp;"|Product_Name="&amp;$E$34&amp;"}")</f>
        <v>#NAME?</v>
      </c>
      <c r="N66" s="83" t="e">
        <f ca="1">[2]!RNAR3SOutput(wvr,Model_LRC_Fit,Layer_LRC_Fit,"LRC_"&amp;N$33,$B66,Date1,Date2,"{Dist="&amp;N$35&amp;"|Method="&amp;N$33&amp;"|Var="&amp;$E$35&amp;"|Product_Name="&amp;$E$34&amp;"}")</f>
        <v>#NAME?</v>
      </c>
      <c r="O66" s="83" t="e">
        <f ca="1">[2]!RNAR3SOutput(wvr,Model_LRC_Fit,Layer_LRC_Fit,"LRC_"&amp;O$33,$B66,Date1,Date2,"{Dist="&amp;O$35&amp;"|Method="&amp;O$33&amp;"|Var="&amp;$E$35&amp;"|Product_Name="&amp;$E$34&amp;"}")</f>
        <v>#NAME?</v>
      </c>
      <c r="P66" s="83" t="e">
        <f ca="1">[2]!RNAR3SOutput(wvr,Model_LRC_Fit,Layer_LRC_Fit,"LRC_"&amp;P$33,$B66,Date1,Date2,"{Dist="&amp;P$35&amp;"|Method="&amp;P$33&amp;"|Var="&amp;$E$35&amp;"|Product_Name="&amp;$E$34&amp;"}")</f>
        <v>#NAME?</v>
      </c>
      <c r="Q66" s="89"/>
      <c r="R66" s="90" t="e">
        <f ca="1">[2]!RNAR3SOutput(wvr,Model_LRC_Fit,Layer_LRC_Fit,Program_LRC_Fit,$B66,Date1,Date2,Grouping_LRC_Fit)</f>
        <v>#NAME?</v>
      </c>
      <c r="AN66">
        <v>9</v>
      </c>
      <c r="AO66">
        <v>8</v>
      </c>
      <c r="AP66" s="86" t="str">
        <f ca="1">IFERROR([2]!RNAR3SArrayInfo(AP$49,"Value",AN66)*1,"")</f>
        <v/>
      </c>
      <c r="AQ66" s="86" t="str">
        <f ca="1">IFERROR([2]!RNAR3SArrayInfo(AQ$49,"Value",AO66)*1,"")</f>
        <v/>
      </c>
    </row>
    <row r="67" spans="2:43" ht="16.5" thickBot="1">
      <c r="B67" s="7" t="s">
        <v>250</v>
      </c>
      <c r="C67" s="81"/>
      <c r="D67" s="44"/>
      <c r="E67" s="98"/>
      <c r="F67" s="100" t="s">
        <v>250</v>
      </c>
      <c r="G67" s="185" t="e">
        <f ca="1">[2]!RNAR3SOutput(wvr,Model_LRC_Fit,Layer_LRC_Fit,"LRC_"&amp;G$33,$B67,Date1,Date2,"{Dist="&amp;G$35&amp;"|Method="&amp;G$33&amp;"|Var="&amp;$E$35&amp;"|Product_Name="&amp;$E$34&amp;"}")</f>
        <v>#NAME?</v>
      </c>
      <c r="H67" s="185" t="e">
        <f ca="1">[2]!RNAR3SOutput(wvr,Model_LRC_Fit,Layer_LRC_Fit,"LRC_"&amp;H$33,$B67,Date1,Date2,"{Dist="&amp;H$35&amp;"|Method="&amp;H$33&amp;"|Var="&amp;$E$35&amp;"|Product_Name="&amp;$E$34&amp;"}")</f>
        <v>#NAME?</v>
      </c>
      <c r="I67" s="185" t="e">
        <f ca="1">[2]!RNAR3SOutput(wvr,Model_LRC_Fit,Layer_LRC_Fit,"LRC_"&amp;I$33,$B67,Date1,Date2,"{Dist="&amp;I$35&amp;"|Method="&amp;I$33&amp;"|Var="&amp;$E$35&amp;"|Product_Name="&amp;$E$34&amp;"}")</f>
        <v>#NAME?</v>
      </c>
      <c r="J67" s="185" t="e">
        <f ca="1">[2]!RNAR3SOutput(wvr,Model_LRC_Fit,Layer_LRC_Fit,"LRC_"&amp;J$33,$B67,Date1,Date2,"{Dist="&amp;J$35&amp;"|Method="&amp;J$33&amp;"|Var="&amp;$E$35&amp;"|Product_Name="&amp;$E$34&amp;"}")</f>
        <v>#NAME?</v>
      </c>
      <c r="K67" s="186" t="e">
        <f ca="1">[2]!RNAR3SOutput(wvr,Model_LRC_Fit,Layer_LRC_Fit,"LRC_"&amp;K$33,$B67,Date1,Date2,"{Dist="&amp;K$35&amp;"|Method="&amp;K$33&amp;"|Var="&amp;$E$35&amp;"|Product_Name="&amp;$E$34&amp;"}")</f>
        <v>#NAME?</v>
      </c>
      <c r="L67" s="103" t="e">
        <f ca="1">[2]!RNAR3SOutput(wvr,Model_LRC_Fit,Layer_LRC_Fit,"LRC_"&amp;L$33,$B67,Date1,Date2,"{Dist="&amp;L$35&amp;"|Method="&amp;L$33&amp;"|Var="&amp;$E$35&amp;"|Product_Name="&amp;$E$34&amp;"}")</f>
        <v>#NAME?</v>
      </c>
      <c r="M67" s="103" t="e">
        <f ca="1">[2]!RNAR3SOutput(wvr,Model_LRC_Fit,Layer_LRC_Fit,"LRC_"&amp;M$33,$B67,Date1,Date2,"{Dist="&amp;M$35&amp;"|Method="&amp;M$33&amp;"|Var="&amp;$E$35&amp;"|Product_Name="&amp;$E$34&amp;"}")</f>
        <v>#NAME?</v>
      </c>
      <c r="N67" s="103" t="e">
        <f ca="1">[2]!RNAR3SOutput(wvr,Model_LRC_Fit,Layer_LRC_Fit,"LRC_"&amp;N$33,$B67,Date1,Date2,"{Dist="&amp;N$35&amp;"|Method="&amp;N$33&amp;"|Var="&amp;$E$35&amp;"|Product_Name="&amp;$E$34&amp;"}")</f>
        <v>#NAME?</v>
      </c>
      <c r="O67" s="103" t="e">
        <f ca="1">[2]!RNAR3SOutput(wvr,Model_LRC_Fit,Layer_LRC_Fit,"LRC_"&amp;O$33,$B67,Date1,Date2,"{Dist="&amp;O$35&amp;"|Method="&amp;O$33&amp;"|Var="&amp;$E$35&amp;"|Product_Name="&amp;$E$34&amp;"}")</f>
        <v>#NAME?</v>
      </c>
      <c r="P67" s="103" t="e">
        <f ca="1">[2]!RNAR3SOutput(wvr,Model_LRC_Fit,Layer_LRC_Fit,"LRC_"&amp;P$33,$B67,Date1,Date2,"{Dist="&amp;P$35&amp;"|Method="&amp;P$33&amp;"|Var="&amp;$E$35&amp;"|Product_Name="&amp;$E$34&amp;"}")</f>
        <v>#NAME?</v>
      </c>
      <c r="Q67" s="150"/>
      <c r="R67" s="105" t="e">
        <f ca="1">[2]!RNAR3SOutput(wvr,Model_LRC_Fit,Layer_LRC_Fit,Program_LRC_Fit,$B67,Date1,Date2,Grouping_LRC_Fit)</f>
        <v>#NAME?</v>
      </c>
      <c r="AN67">
        <v>9</v>
      </c>
      <c r="AO67">
        <v>9</v>
      </c>
      <c r="AP67" s="86" t="str">
        <f ca="1">IFERROR([2]!RNAR3SArrayInfo(AP$49,"Value",AN67)*1,"")</f>
        <v/>
      </c>
      <c r="AQ67" s="86" t="str">
        <f ca="1">IFERROR([2]!RNAR3SArrayInfo(AQ$49,"Value",AO67)*1,"")</f>
        <v/>
      </c>
    </row>
    <row r="68" spans="2:43" ht="13.15" customHeight="1" thickBot="1">
      <c r="C68" s="81"/>
      <c r="D68" s="44"/>
      <c r="E68" s="44"/>
      <c r="G68" s="92" t="e">
        <f t="shared" ref="G68:P68" ca="1" si="4">IF(G64&lt;=G65,"PASS","FAIL")</f>
        <v>#NAME?</v>
      </c>
      <c r="H68" s="93" t="e">
        <f t="shared" ca="1" si="4"/>
        <v>#NAME?</v>
      </c>
      <c r="I68" s="93" t="e">
        <f t="shared" ca="1" si="4"/>
        <v>#NAME?</v>
      </c>
      <c r="J68" s="93" t="e">
        <f t="shared" ca="1" si="4"/>
        <v>#NAME?</v>
      </c>
      <c r="K68" s="93" t="e">
        <f t="shared" ca="1" si="4"/>
        <v>#NAME?</v>
      </c>
      <c r="L68" s="92" t="e">
        <f t="shared" ca="1" si="4"/>
        <v>#NAME?</v>
      </c>
      <c r="M68" s="93" t="e">
        <f t="shared" ca="1" si="4"/>
        <v>#NAME?</v>
      </c>
      <c r="N68" s="93" t="e">
        <f t="shared" ca="1" si="4"/>
        <v>#NAME?</v>
      </c>
      <c r="O68" s="93" t="e">
        <f t="shared" ca="1" si="4"/>
        <v>#NAME?</v>
      </c>
      <c r="P68" s="93" t="e">
        <f t="shared" ca="1" si="4"/>
        <v>#NAME?</v>
      </c>
      <c r="R68" s="91" t="e">
        <f ca="1">IF(R64&lt;=R65,"PASS","FAIL")</f>
        <v>#NAME?</v>
      </c>
      <c r="AN68">
        <v>10</v>
      </c>
      <c r="AO68">
        <v>9</v>
      </c>
      <c r="AP68" s="86" t="str">
        <f ca="1">IFERROR([2]!RNAR3SArrayInfo(AP$49,"Value",AN68)*1,"")</f>
        <v/>
      </c>
      <c r="AQ68" s="86" t="str">
        <f ca="1">IFERROR([2]!RNAR3SArrayInfo(AQ$49,"Value",AO68)*1,"")</f>
        <v/>
      </c>
    </row>
    <row r="69" spans="2:43" ht="13.15" customHeight="1">
      <c r="AN69">
        <v>10</v>
      </c>
      <c r="AO69">
        <v>10</v>
      </c>
      <c r="AP69" s="86" t="str">
        <f ca="1">IFERROR([2]!RNAR3SArrayInfo(AP$49,"Value",AN69)*1,"")</f>
        <v/>
      </c>
      <c r="AQ69" s="86" t="str">
        <f ca="1">IFERROR([2]!RNAR3SArrayInfo(AQ$49,"Value",AO69)*1,"")</f>
        <v/>
      </c>
    </row>
    <row r="70" spans="2:43" ht="13.15" customHeight="1">
      <c r="AN70">
        <v>11</v>
      </c>
      <c r="AO70">
        <v>10</v>
      </c>
      <c r="AP70" s="86" t="str">
        <f ca="1">IFERROR([2]!RNAR3SArrayInfo(AP$49,"Value",AN70)*1,"")</f>
        <v/>
      </c>
      <c r="AQ70" s="86" t="str">
        <f ca="1">IFERROR([2]!RNAR3SArrayInfo(AQ$49,"Value",AO70)*1,"")</f>
        <v/>
      </c>
    </row>
    <row r="71" spans="2:43">
      <c r="AN71">
        <v>11</v>
      </c>
      <c r="AO71">
        <v>11</v>
      </c>
      <c r="AP71" s="86" t="str">
        <f ca="1">IFERROR([2]!RNAR3SArrayInfo(AP$49,"Value",AN71)*1,"")</f>
        <v/>
      </c>
      <c r="AQ71" s="86" t="str">
        <f ca="1">IFERROR([2]!RNAR3SArrayInfo(AQ$49,"Value",AO71)*1,"")</f>
        <v/>
      </c>
    </row>
    <row r="72" spans="2:43" ht="15.75">
      <c r="C72" s="172" t="s">
        <v>241</v>
      </c>
      <c r="D72" s="173"/>
      <c r="E72" s="63"/>
      <c r="F72" s="8"/>
      <c r="G72" s="375" t="s">
        <v>251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3"/>
      <c r="T72" s="3"/>
      <c r="U72" s="3"/>
      <c r="V72" s="3"/>
      <c r="W72" s="3"/>
      <c r="X72" s="3"/>
      <c r="Y72" s="3"/>
      <c r="Z72" s="3"/>
      <c r="AO72">
        <v>11</v>
      </c>
    </row>
    <row r="73" spans="2:43">
      <c r="B73" s="7" t="s">
        <v>240</v>
      </c>
      <c r="D73" s="475" t="s">
        <v>240</v>
      </c>
      <c r="E73" s="479" t="s">
        <v>246</v>
      </c>
      <c r="F73" s="44"/>
      <c r="G73" s="476" t="s">
        <v>69</v>
      </c>
      <c r="H73" s="477"/>
      <c r="I73" s="477"/>
      <c r="J73" s="477"/>
      <c r="K73" s="477"/>
      <c r="L73" s="476" t="s">
        <v>70</v>
      </c>
      <c r="M73" s="477"/>
      <c r="N73" s="477"/>
      <c r="O73" s="477"/>
      <c r="P73" s="480"/>
      <c r="R73" s="471" t="s">
        <v>251</v>
      </c>
    </row>
    <row r="74" spans="2:43">
      <c r="B74" s="7" t="s">
        <v>239</v>
      </c>
      <c r="D74" s="475"/>
      <c r="E74" s="479"/>
      <c r="F74" s="44"/>
      <c r="G74" s="179" t="s">
        <v>17</v>
      </c>
      <c r="H74" s="180" t="s">
        <v>12</v>
      </c>
      <c r="I74" s="180" t="s">
        <v>72</v>
      </c>
      <c r="J74" s="180" t="s">
        <v>73</v>
      </c>
      <c r="K74" s="180" t="s">
        <v>74</v>
      </c>
      <c r="L74" s="179" t="s">
        <v>17</v>
      </c>
      <c r="M74" s="180" t="s">
        <v>12</v>
      </c>
      <c r="N74" s="180" t="s">
        <v>72</v>
      </c>
      <c r="O74" s="180" t="s">
        <v>73</v>
      </c>
      <c r="P74" s="181" t="s">
        <v>74</v>
      </c>
      <c r="R74" s="471"/>
    </row>
    <row r="75" spans="2:43">
      <c r="B75" s="7"/>
      <c r="D75" s="80" t="e">
        <f t="array" aca="1" ref="D75:D85" ca="1">TRANSPOSE([2]!RNAR3SOutput(wvr,Model_LRC_Fit,Layer_LRC_Fit,Program_LRC_Fit,B73,Date1,Date2,$D$3))</f>
        <v>#NAME?</v>
      </c>
      <c r="E75" s="94" t="e">
        <f t="array" aca="1" ref="E75:E85" ca="1">TRANSPOSE([2]!RNAR3SOutput(wvr,Model_LRC_Fit,Layer_LRC_Fit,Program_LRC_Fit,B74,Date1,Date2,Grouping_LRC_Fit))</f>
        <v>#NAME?</v>
      </c>
      <c r="F75" s="44"/>
      <c r="G75" s="50" t="e">
        <f t="array" aca="1" ref="G75:G85" ca="1">TRANSPOSE([2]!RNAR3SOutput(wvr,Model_LRC_Fit,Layer_LRC_Fit,"LRC_"&amp;G$33,$B76,Date1,Date2,"{Dist="&amp;G$35&amp;"|Method="&amp;G$33&amp;"|Var="&amp;$E$35&amp;"|Product_Name="&amp;$E$34&amp;"}"))</f>
        <v>#NAME?</v>
      </c>
      <c r="H75" s="50" t="e">
        <f t="array" aca="1" ref="H75:H85" ca="1">TRANSPOSE([2]!RNAR3SOutput(wvr,Model_LRC_Fit,Layer_LRC_Fit,"LRC_"&amp;H$33,$B76,Date1,Date2,"{Dist="&amp;H$35&amp;"|Method="&amp;H$33&amp;"|Var="&amp;$E$35&amp;"|Product_Name="&amp;$E$34&amp;"}"))</f>
        <v>#NAME?</v>
      </c>
      <c r="I75" s="50" t="e">
        <f t="array" aca="1" ref="I75:I85" ca="1">TRANSPOSE([2]!RNAR3SOutput(wvr,Model_LRC_Fit,Layer_LRC_Fit,"LRC_"&amp;I$33,$B76,Date1,Date2,"{Dist="&amp;I$35&amp;"|Method="&amp;I$33&amp;"|Var="&amp;$E$35&amp;"|Product_Name="&amp;$E$34&amp;"}"))</f>
        <v>#NAME?</v>
      </c>
      <c r="J75" s="50" t="e">
        <f t="array" aca="1" ref="J75:J85" ca="1">TRANSPOSE([2]!RNAR3SOutput(wvr,Model_LRC_Fit,Layer_LRC_Fit,"LRC_"&amp;J$33,$B76,Date1,Date2,"{Dist="&amp;J$35&amp;"|Method="&amp;J$33&amp;"|Var="&amp;$E$35&amp;"|Product_Name="&amp;$E$34&amp;"}"))</f>
        <v>#NAME?</v>
      </c>
      <c r="K75" s="196" t="e">
        <f t="array" aca="1" ref="K75:K85" ca="1">TRANSPOSE([2]!RNAR3SOutput(wvr,Model_LRC_Fit,Layer_LRC_Fit,"LRC_"&amp;K$33,$B76,Date1,Date2,"{Dist="&amp;K$35&amp;"|Method="&amp;K$33&amp;"|Var="&amp;$E$35&amp;"|Product_Name="&amp;$E$34&amp;"}"))</f>
        <v>#NAME?</v>
      </c>
      <c r="L75" s="50" t="e">
        <f t="array" aca="1" ref="L75:L85" ca="1">TRANSPOSE([2]!RNAR3SOutput(wvr,Model_LRC_Fit,Layer_LRC_Fit,"LRC_"&amp;L$33,$B76,Date1,Date2,"{Dist="&amp;L$35&amp;"|Method="&amp;L$33&amp;"|Var="&amp;$E$35&amp;"|Product_Name="&amp;$E$34&amp;"}"))</f>
        <v>#NAME?</v>
      </c>
      <c r="M75" s="50" t="e">
        <f t="array" aca="1" ref="M75:M85" ca="1">TRANSPOSE([2]!RNAR3SOutput(wvr,Model_LRC_Fit,Layer_LRC_Fit,"LRC_"&amp;M$33,$B76,Date1,Date2,"{Dist="&amp;M$35&amp;"|Method="&amp;M$33&amp;"|Var="&amp;$E$35&amp;"|Product_Name="&amp;$E$34&amp;"}"))</f>
        <v>#NAME?</v>
      </c>
      <c r="N75" s="50" t="e">
        <f t="array" aca="1" ref="N75:N85" ca="1">TRANSPOSE([2]!RNAR3SOutput(wvr,Model_LRC_Fit,Layer_LRC_Fit,"LRC_"&amp;N$33,$B76,Date1,Date2,"{Dist="&amp;N$35&amp;"|Method="&amp;N$33&amp;"|Var="&amp;$E$35&amp;"|Product_Name="&amp;$E$34&amp;"}"))</f>
        <v>#NAME?</v>
      </c>
      <c r="O75" s="50" t="e">
        <f t="array" aca="1" ref="O75:O85" ca="1">TRANSPOSE([2]!RNAR3SOutput(wvr,Model_LRC_Fit,Layer_LRC_Fit,"LRC_"&amp;O$33,$B76,Date1,Date2,"{Dist="&amp;O$35&amp;"|Method="&amp;O$33&amp;"|Var="&amp;$E$35&amp;"|Product_Name="&amp;$E$34&amp;"}"))</f>
        <v>#NAME?</v>
      </c>
      <c r="P75" s="50" t="e">
        <f t="array" aca="1" ref="P75:P85" ca="1">TRANSPOSE([2]!RNAR3SOutput(wvr,Model_LRC_Fit,Layer_LRC_Fit,"LRC_"&amp;P$33,$B76,Date1,Date2,"{Dist="&amp;P$35&amp;"|Method="&amp;P$33&amp;"|Var="&amp;$E$35&amp;"|Product_Name="&amp;$E$34&amp;"}"))</f>
        <v>#NAME?</v>
      </c>
      <c r="R75" s="94" t="e">
        <f t="array" aca="1" ref="R75:R85" ca="1">TRANSPOSE([2]!RNAR3SOutput(wvr,Model_LRC_Fit,Layer_LRC_Fit,Program_LRC_Fit,$B76,Date1,Date2,Grouping_LRC_Fit))</f>
        <v>#NAME?</v>
      </c>
    </row>
    <row r="76" spans="2:43">
      <c r="B76" s="7" t="s">
        <v>251</v>
      </c>
      <c r="D76" s="80" t="e">
        <f ca="1"/>
        <v>#NAME?</v>
      </c>
      <c r="E76" s="94" t="e">
        <f ca="1"/>
        <v>#NAME?</v>
      </c>
      <c r="F76" s="44"/>
      <c r="G76" s="50" t="e">
        <f ca="1"/>
        <v>#NAME?</v>
      </c>
      <c r="H76" s="50" t="e">
        <f ca="1"/>
        <v>#NAME?</v>
      </c>
      <c r="I76" s="50" t="e">
        <f ca="1"/>
        <v>#NAME?</v>
      </c>
      <c r="J76" s="50" t="e">
        <f ca="1"/>
        <v>#NAME?</v>
      </c>
      <c r="K76" s="182" t="e">
        <f ca="1"/>
        <v>#NAME?</v>
      </c>
      <c r="L76" s="50" t="e">
        <f ca="1"/>
        <v>#NAME?</v>
      </c>
      <c r="M76" s="50" t="e">
        <f ca="1"/>
        <v>#NAME?</v>
      </c>
      <c r="N76" s="50" t="e">
        <f ca="1"/>
        <v>#NAME?</v>
      </c>
      <c r="O76" s="50" t="e">
        <f ca="1"/>
        <v>#NAME?</v>
      </c>
      <c r="P76" s="50" t="e">
        <f ca="1"/>
        <v>#NAME?</v>
      </c>
      <c r="R76" s="94" t="e">
        <f ca="1"/>
        <v>#NAME?</v>
      </c>
    </row>
    <row r="77" spans="2:43">
      <c r="D77" s="80" t="e">
        <f ca="1"/>
        <v>#NAME?</v>
      </c>
      <c r="E77" s="94" t="e">
        <f ca="1"/>
        <v>#NAME?</v>
      </c>
      <c r="F77" s="44"/>
      <c r="G77" s="50" t="e">
        <f ca="1"/>
        <v>#NAME?</v>
      </c>
      <c r="H77" s="50" t="e">
        <f ca="1"/>
        <v>#NAME?</v>
      </c>
      <c r="I77" s="50" t="e">
        <f ca="1"/>
        <v>#NAME?</v>
      </c>
      <c r="J77" s="50" t="e">
        <f ca="1"/>
        <v>#NAME?</v>
      </c>
      <c r="K77" s="182" t="e">
        <f ca="1"/>
        <v>#NAME?</v>
      </c>
      <c r="L77" s="50" t="e">
        <f ca="1"/>
        <v>#NAME?</v>
      </c>
      <c r="M77" s="50" t="e">
        <f ca="1"/>
        <v>#NAME?</v>
      </c>
      <c r="N77" s="50" t="e">
        <f ca="1"/>
        <v>#NAME?</v>
      </c>
      <c r="O77" s="50" t="e">
        <f ca="1"/>
        <v>#NAME?</v>
      </c>
      <c r="P77" s="50" t="e">
        <f ca="1"/>
        <v>#NAME?</v>
      </c>
      <c r="R77" s="94" t="e">
        <f ca="1"/>
        <v>#NAME?</v>
      </c>
    </row>
    <row r="78" spans="2:43">
      <c r="D78" s="80" t="e">
        <f ca="1"/>
        <v>#NAME?</v>
      </c>
      <c r="E78" s="94" t="e">
        <f ca="1"/>
        <v>#NAME?</v>
      </c>
      <c r="F78" s="44"/>
      <c r="G78" s="50" t="e">
        <f ca="1"/>
        <v>#NAME?</v>
      </c>
      <c r="H78" s="50" t="e">
        <f ca="1"/>
        <v>#NAME?</v>
      </c>
      <c r="I78" s="50" t="e">
        <f ca="1"/>
        <v>#NAME?</v>
      </c>
      <c r="J78" s="50" t="e">
        <f ca="1"/>
        <v>#NAME?</v>
      </c>
      <c r="K78" s="182" t="e">
        <f ca="1"/>
        <v>#NAME?</v>
      </c>
      <c r="L78" s="50" t="e">
        <f ca="1"/>
        <v>#NAME?</v>
      </c>
      <c r="M78" s="50" t="e">
        <f ca="1"/>
        <v>#NAME?</v>
      </c>
      <c r="N78" s="50" t="e">
        <f ca="1"/>
        <v>#NAME?</v>
      </c>
      <c r="O78" s="50" t="e">
        <f ca="1"/>
        <v>#NAME?</v>
      </c>
      <c r="P78" s="50" t="e">
        <f ca="1"/>
        <v>#NAME?</v>
      </c>
      <c r="R78" s="94" t="e">
        <f ca="1"/>
        <v>#NAME?</v>
      </c>
    </row>
    <row r="79" spans="2:43">
      <c r="B79" s="7"/>
      <c r="D79" s="80" t="e">
        <f ca="1"/>
        <v>#NAME?</v>
      </c>
      <c r="E79" s="94" t="e">
        <f ca="1"/>
        <v>#NAME?</v>
      </c>
      <c r="F79" s="44"/>
      <c r="G79" s="50" t="e">
        <f ca="1"/>
        <v>#NAME?</v>
      </c>
      <c r="H79" s="50" t="e">
        <f ca="1"/>
        <v>#NAME?</v>
      </c>
      <c r="I79" s="50" t="e">
        <f ca="1"/>
        <v>#NAME?</v>
      </c>
      <c r="J79" s="50" t="e">
        <f ca="1"/>
        <v>#NAME?</v>
      </c>
      <c r="K79" s="182" t="e">
        <f ca="1"/>
        <v>#NAME?</v>
      </c>
      <c r="L79" s="50" t="e">
        <f ca="1"/>
        <v>#NAME?</v>
      </c>
      <c r="M79" s="50" t="e">
        <f ca="1"/>
        <v>#NAME?</v>
      </c>
      <c r="N79" s="50" t="e">
        <f ca="1"/>
        <v>#NAME?</v>
      </c>
      <c r="O79" s="50" t="e">
        <f ca="1"/>
        <v>#NAME?</v>
      </c>
      <c r="P79" s="50" t="e">
        <f ca="1"/>
        <v>#NAME?</v>
      </c>
      <c r="R79" s="94" t="e">
        <f ca="1"/>
        <v>#NAME?</v>
      </c>
    </row>
    <row r="80" spans="2:43">
      <c r="B80" s="7"/>
      <c r="D80" s="80" t="e">
        <f ca="1"/>
        <v>#NAME?</v>
      </c>
      <c r="E80" s="94" t="e">
        <f ca="1"/>
        <v>#NAME?</v>
      </c>
      <c r="F80" s="44"/>
      <c r="G80" s="50" t="e">
        <f ca="1"/>
        <v>#NAME?</v>
      </c>
      <c r="H80" s="50" t="e">
        <f ca="1"/>
        <v>#NAME?</v>
      </c>
      <c r="I80" s="50" t="e">
        <f ca="1"/>
        <v>#NAME?</v>
      </c>
      <c r="J80" s="50" t="e">
        <f ca="1"/>
        <v>#NAME?</v>
      </c>
      <c r="K80" s="182" t="e">
        <f ca="1"/>
        <v>#NAME?</v>
      </c>
      <c r="L80" s="50" t="e">
        <f ca="1"/>
        <v>#NAME?</v>
      </c>
      <c r="M80" s="50" t="e">
        <f ca="1"/>
        <v>#NAME?</v>
      </c>
      <c r="N80" s="50" t="e">
        <f ca="1"/>
        <v>#NAME?</v>
      </c>
      <c r="O80" s="50" t="e">
        <f ca="1"/>
        <v>#NAME?</v>
      </c>
      <c r="P80" s="50" t="e">
        <f ca="1"/>
        <v>#NAME?</v>
      </c>
      <c r="R80" s="94" t="e">
        <f ca="1"/>
        <v>#NAME?</v>
      </c>
    </row>
    <row r="81" spans="2:18">
      <c r="B81" s="7"/>
      <c r="D81" s="80" t="e">
        <f ca="1"/>
        <v>#NAME?</v>
      </c>
      <c r="E81" s="94" t="e">
        <f ca="1"/>
        <v>#NAME?</v>
      </c>
      <c r="F81" s="44"/>
      <c r="G81" s="50" t="e">
        <f ca="1"/>
        <v>#NAME?</v>
      </c>
      <c r="H81" s="50" t="e">
        <f ca="1"/>
        <v>#NAME?</v>
      </c>
      <c r="I81" s="50" t="e">
        <f ca="1"/>
        <v>#NAME?</v>
      </c>
      <c r="J81" s="50" t="e">
        <f ca="1"/>
        <v>#NAME?</v>
      </c>
      <c r="K81" s="182" t="e">
        <f ca="1"/>
        <v>#NAME?</v>
      </c>
      <c r="L81" s="50" t="e">
        <f ca="1"/>
        <v>#NAME?</v>
      </c>
      <c r="M81" s="50" t="e">
        <f ca="1"/>
        <v>#NAME?</v>
      </c>
      <c r="N81" s="50" t="e">
        <f ca="1"/>
        <v>#NAME?</v>
      </c>
      <c r="O81" s="50" t="e">
        <f ca="1"/>
        <v>#NAME?</v>
      </c>
      <c r="P81" s="50" t="e">
        <f ca="1"/>
        <v>#NAME?</v>
      </c>
      <c r="R81" s="94" t="e">
        <f ca="1"/>
        <v>#NAME?</v>
      </c>
    </row>
    <row r="82" spans="2:18">
      <c r="B82" s="7"/>
      <c r="D82" s="80" t="e">
        <f ca="1"/>
        <v>#NAME?</v>
      </c>
      <c r="E82" s="94" t="e">
        <f ca="1"/>
        <v>#NAME?</v>
      </c>
      <c r="G82" s="50" t="e">
        <f ca="1"/>
        <v>#NAME?</v>
      </c>
      <c r="H82" s="50" t="e">
        <f ca="1"/>
        <v>#NAME?</v>
      </c>
      <c r="I82" s="50" t="e">
        <f ca="1"/>
        <v>#NAME?</v>
      </c>
      <c r="J82" s="50" t="e">
        <f ca="1"/>
        <v>#NAME?</v>
      </c>
      <c r="K82" s="182" t="e">
        <f ca="1"/>
        <v>#NAME?</v>
      </c>
      <c r="L82" s="50" t="e">
        <f ca="1"/>
        <v>#NAME?</v>
      </c>
      <c r="M82" s="50" t="e">
        <f ca="1"/>
        <v>#NAME?</v>
      </c>
      <c r="N82" s="50" t="e">
        <f ca="1"/>
        <v>#NAME?</v>
      </c>
      <c r="O82" s="50" t="e">
        <f ca="1"/>
        <v>#NAME?</v>
      </c>
      <c r="P82" s="50" t="e">
        <f ca="1"/>
        <v>#NAME?</v>
      </c>
      <c r="R82" s="94" t="e">
        <f ca="1"/>
        <v>#NAME?</v>
      </c>
    </row>
    <row r="83" spans="2:18">
      <c r="B83" s="7"/>
      <c r="D83" s="80" t="e">
        <f ca="1"/>
        <v>#NAME?</v>
      </c>
      <c r="E83" s="94" t="e">
        <f ca="1"/>
        <v>#NAME?</v>
      </c>
      <c r="G83" s="50" t="e">
        <f ca="1"/>
        <v>#NAME?</v>
      </c>
      <c r="H83" s="50" t="e">
        <f ca="1"/>
        <v>#NAME?</v>
      </c>
      <c r="I83" s="50" t="e">
        <f ca="1"/>
        <v>#NAME?</v>
      </c>
      <c r="J83" s="50" t="e">
        <f ca="1"/>
        <v>#NAME?</v>
      </c>
      <c r="K83" s="182" t="e">
        <f ca="1"/>
        <v>#NAME?</v>
      </c>
      <c r="L83" s="50" t="e">
        <f ca="1"/>
        <v>#NAME?</v>
      </c>
      <c r="M83" s="50" t="e">
        <f ca="1"/>
        <v>#NAME?</v>
      </c>
      <c r="N83" s="50" t="e">
        <f ca="1"/>
        <v>#NAME?</v>
      </c>
      <c r="O83" s="50" t="e">
        <f ca="1"/>
        <v>#NAME?</v>
      </c>
      <c r="P83" s="50" t="e">
        <f ca="1"/>
        <v>#NAME?</v>
      </c>
      <c r="R83" s="94" t="e">
        <f ca="1"/>
        <v>#NAME?</v>
      </c>
    </row>
    <row r="84" spans="2:18">
      <c r="B84" s="7"/>
      <c r="D84" s="80" t="e">
        <f ca="1"/>
        <v>#NAME?</v>
      </c>
      <c r="E84" s="94" t="e">
        <f ca="1"/>
        <v>#NAME?</v>
      </c>
      <c r="F84" s="77"/>
      <c r="G84" s="50" t="e">
        <f ca="1"/>
        <v>#NAME?</v>
      </c>
      <c r="H84" s="50" t="e">
        <f ca="1"/>
        <v>#NAME?</v>
      </c>
      <c r="I84" s="50" t="e">
        <f ca="1"/>
        <v>#NAME?</v>
      </c>
      <c r="J84" s="50" t="e">
        <f ca="1"/>
        <v>#NAME?</v>
      </c>
      <c r="K84" s="182" t="e">
        <f ca="1"/>
        <v>#NAME?</v>
      </c>
      <c r="L84" s="50" t="e">
        <f ca="1"/>
        <v>#NAME?</v>
      </c>
      <c r="M84" s="50" t="e">
        <f ca="1"/>
        <v>#NAME?</v>
      </c>
      <c r="N84" s="50" t="e">
        <f ca="1"/>
        <v>#NAME?</v>
      </c>
      <c r="O84" s="50" t="e">
        <f ca="1"/>
        <v>#NAME?</v>
      </c>
      <c r="P84" s="50" t="e">
        <f ca="1"/>
        <v>#NAME?</v>
      </c>
      <c r="R84" s="94" t="e">
        <f ca="1"/>
        <v>#NAME?</v>
      </c>
    </row>
    <row r="85" spans="2:18">
      <c r="B85" s="7"/>
      <c r="D85" s="80" t="e">
        <f ca="1"/>
        <v>#NAME?</v>
      </c>
      <c r="E85" s="94" t="e">
        <f ca="1"/>
        <v>#NAME?</v>
      </c>
      <c r="F85" s="77"/>
      <c r="G85" s="50" t="e">
        <f ca="1"/>
        <v>#NAME?</v>
      </c>
      <c r="H85" s="50" t="e">
        <f ca="1"/>
        <v>#NAME?</v>
      </c>
      <c r="I85" s="50" t="e">
        <f ca="1"/>
        <v>#NAME?</v>
      </c>
      <c r="J85" s="50" t="e">
        <f ca="1"/>
        <v>#NAME?</v>
      </c>
      <c r="K85" s="182" t="e">
        <f ca="1"/>
        <v>#NAME?</v>
      </c>
      <c r="L85" s="50" t="e">
        <f ca="1"/>
        <v>#NAME?</v>
      </c>
      <c r="M85" s="50" t="e">
        <f ca="1"/>
        <v>#NAME?</v>
      </c>
      <c r="N85" s="50" t="e">
        <f ca="1"/>
        <v>#NAME?</v>
      </c>
      <c r="O85" s="50" t="e">
        <f ca="1"/>
        <v>#NAME?</v>
      </c>
      <c r="P85" s="50" t="e">
        <f ca="1"/>
        <v>#NAME?</v>
      </c>
      <c r="R85" s="94" t="e">
        <f ca="1"/>
        <v>#NAME?</v>
      </c>
    </row>
    <row r="86" spans="2:18">
      <c r="G86" s="29"/>
      <c r="H86" s="29"/>
      <c r="I86" s="29"/>
      <c r="J86" s="29"/>
      <c r="K86" s="183"/>
    </row>
    <row r="87" spans="2:18" ht="15">
      <c r="B87" s="7" t="s">
        <v>255</v>
      </c>
      <c r="C87" s="10"/>
      <c r="D87" s="10"/>
      <c r="E87" s="75"/>
      <c r="F87" s="60" t="s">
        <v>255</v>
      </c>
      <c r="G87" s="86" t="e">
        <f ca="1">[2]!RNAR3SOutput(wvr,Model_LRC_Fit,Layer_LRC_Fit,"LRC_"&amp;G$33,$B87,Date1,Date2,"{Dist="&amp;G$35&amp;"|Method="&amp;G$33&amp;"|Var="&amp;$E$35&amp;"|Product_Name="&amp;$E$34&amp;"}")</f>
        <v>#NAME?</v>
      </c>
      <c r="H87" s="86" t="e">
        <f ca="1">[2]!RNAR3SOutput(wvr,Model_LRC_Fit,Layer_LRC_Fit,"LRC_"&amp;H$33,$B87,Date1,Date2,"{Dist="&amp;H$35&amp;"|Method="&amp;H$33&amp;"|Var="&amp;$E$35&amp;"|Product_Name="&amp;$E$34&amp;"}")</f>
        <v>#NAME?</v>
      </c>
      <c r="I87" s="86" t="e">
        <f ca="1">[2]!RNAR3SOutput(wvr,Model_LRC_Fit,Layer_LRC_Fit,"LRC_"&amp;I$33,$B87,Date1,Date2,"{Dist="&amp;I$35&amp;"|Method="&amp;I$33&amp;"|Var="&amp;$E$35&amp;"|Product_Name="&amp;$E$34&amp;"}")</f>
        <v>#NAME?</v>
      </c>
      <c r="J87" s="86" t="e">
        <f ca="1">[2]!RNAR3SOutput(wvr,Model_LRC_Fit,Layer_LRC_Fit,"LRC_"&amp;J$33,$B87,Date1,Date2,"{Dist="&amp;J$35&amp;"|Method="&amp;J$33&amp;"|Var="&amp;$E$35&amp;"|Product_Name="&amp;$E$34&amp;"}")</f>
        <v>#NAME?</v>
      </c>
      <c r="K87" s="184" t="e">
        <f ca="1">[2]!RNAR3SOutput(wvr,Model_LRC_Fit,Layer_LRC_Fit,"LRC_"&amp;K$33,$B87,Date1,Date2,"{Dist="&amp;K$35&amp;"|Method="&amp;K$33&amp;"|Var="&amp;$E$35&amp;"|Product_Name="&amp;$E$34&amp;"}")</f>
        <v>#NAME?</v>
      </c>
      <c r="L87" s="83" t="e">
        <f ca="1">[2]!RNAR3SOutput(wvr,Model_LRC_Fit,Layer_LRC_Fit,"LRC_"&amp;L$33,$B87,Date1,Date2,"{Dist="&amp;L$35&amp;"|Method="&amp;L$33&amp;"|Var="&amp;$E$35&amp;"|Product_Name="&amp;$E$34&amp;"}")</f>
        <v>#NAME?</v>
      </c>
      <c r="M87" s="83" t="e">
        <f ca="1">[2]!RNAR3SOutput(wvr,Model_LRC_Fit,Layer_LRC_Fit,"LRC_"&amp;M$33,$B87,Date1,Date2,"{Dist="&amp;M$35&amp;"|Method="&amp;M$33&amp;"|Var="&amp;$E$35&amp;"|Product_Name="&amp;$E$34&amp;"}")</f>
        <v>#NAME?</v>
      </c>
      <c r="N87" s="83" t="e">
        <f ca="1">[2]!RNAR3SOutput(wvr,Model_LRC_Fit,Layer_LRC_Fit,"LRC_"&amp;N$33,$B87,Date1,Date2,"{Dist="&amp;N$35&amp;"|Method="&amp;N$33&amp;"|Var="&amp;$E$35&amp;"|Product_Name="&amp;$E$34&amp;"}")</f>
        <v>#NAME?</v>
      </c>
      <c r="O87" s="83" t="e">
        <f ca="1">[2]!RNAR3SOutput(wvr,Model_LRC_Fit,Layer_LRC_Fit,"LRC_"&amp;O$33,$B87,Date1,Date2,"{Dist="&amp;O$35&amp;"|Method="&amp;O$33&amp;"|Var="&amp;$E$35&amp;"|Product_Name="&amp;$E$34&amp;"}")</f>
        <v>#NAME?</v>
      </c>
      <c r="P87" s="83" t="e">
        <f ca="1">[2]!RNAR3SOutput(wvr,Model_LRC_Fit,Layer_LRC_Fit,"LRC_"&amp;P$33,$B87,Date1,Date2,"{Dist="&amp;P$35&amp;"|Method="&amp;P$33&amp;"|Var="&amp;$E$35&amp;"|Product_Name="&amp;$E$34&amp;"}")</f>
        <v>#NAME?</v>
      </c>
      <c r="Q87" s="89"/>
      <c r="R87" s="90" t="e">
        <f ca="1">[2]!RNAR3SOutput(wvr,Model_LRC_Fit,Layer_LRC_Fit,Program_LRC_Fit,$B87,Date1,Date2,Grouping_LRC_Fit)</f>
        <v>#NAME?</v>
      </c>
    </row>
    <row r="88" spans="2:18" ht="15">
      <c r="B88" s="7" t="s">
        <v>252</v>
      </c>
      <c r="C88" s="10"/>
      <c r="D88" s="10"/>
      <c r="E88" s="75"/>
      <c r="F88" s="60" t="s">
        <v>252</v>
      </c>
      <c r="G88" s="86" t="e">
        <f ca="1">[2]!RNAR3SOutput(wvr,Model_LRC_Fit,Layer_LRC_Fit,"LRC_"&amp;G$33,$B88,Date1,Date2,"{Dist="&amp;G$35&amp;"|Method="&amp;G$33&amp;"|Var="&amp;$E$35&amp;"|Product_Name="&amp;$E$34&amp;"}")</f>
        <v>#NAME?</v>
      </c>
      <c r="H88" s="86" t="e">
        <f ca="1">[2]!RNAR3SOutput(wvr,Model_LRC_Fit,Layer_LRC_Fit,"LRC_"&amp;H$33,$B88,Date1,Date2,"{Dist="&amp;H$35&amp;"|Method="&amp;H$33&amp;"|Var="&amp;$E$35&amp;"|Product_Name="&amp;$E$34&amp;"}")</f>
        <v>#NAME?</v>
      </c>
      <c r="I88" s="86" t="e">
        <f ca="1">[2]!RNAR3SOutput(wvr,Model_LRC_Fit,Layer_LRC_Fit,"LRC_"&amp;I$33,$B88,Date1,Date2,"{Dist="&amp;I$35&amp;"|Method="&amp;I$33&amp;"|Var="&amp;$E$35&amp;"|Product_Name="&amp;$E$34&amp;"}")</f>
        <v>#NAME?</v>
      </c>
      <c r="J88" s="86" t="e">
        <f ca="1">[2]!RNAR3SOutput(wvr,Model_LRC_Fit,Layer_LRC_Fit,"LRC_"&amp;J$33,$B88,Date1,Date2,"{Dist="&amp;J$35&amp;"|Method="&amp;J$33&amp;"|Var="&amp;$E$35&amp;"|Product_Name="&amp;$E$34&amp;"}")</f>
        <v>#NAME?</v>
      </c>
      <c r="K88" s="184" t="e">
        <f ca="1">[2]!RNAR3SOutput(wvr,Model_LRC_Fit,Layer_LRC_Fit,"LRC_"&amp;K$33,$B88,Date1,Date2,"{Dist="&amp;K$35&amp;"|Method="&amp;K$33&amp;"|Var="&amp;$E$35&amp;"|Product_Name="&amp;$E$34&amp;"}")</f>
        <v>#NAME?</v>
      </c>
      <c r="L88" s="83" t="e">
        <f ca="1">[2]!RNAR3SOutput(wvr,Model_LRC_Fit,Layer_LRC_Fit,"LRC_"&amp;L$33,$B88,Date1,Date2,"{Dist="&amp;L$35&amp;"|Method="&amp;L$33&amp;"|Var="&amp;$E$35&amp;"|Product_Name="&amp;$E$34&amp;"}")</f>
        <v>#NAME?</v>
      </c>
      <c r="M88" s="83" t="e">
        <f ca="1">[2]!RNAR3SOutput(wvr,Model_LRC_Fit,Layer_LRC_Fit,"LRC_"&amp;M$33,$B88,Date1,Date2,"{Dist="&amp;M$35&amp;"|Method="&amp;M$33&amp;"|Var="&amp;$E$35&amp;"|Product_Name="&amp;$E$34&amp;"}")</f>
        <v>#NAME?</v>
      </c>
      <c r="N88" s="83" t="e">
        <f ca="1">[2]!RNAR3SOutput(wvr,Model_LRC_Fit,Layer_LRC_Fit,"LRC_"&amp;N$33,$B88,Date1,Date2,"{Dist="&amp;N$35&amp;"|Method="&amp;N$33&amp;"|Var="&amp;$E$35&amp;"|Product_Name="&amp;$E$34&amp;"}")</f>
        <v>#NAME?</v>
      </c>
      <c r="O88" s="83" t="e">
        <f ca="1">[2]!RNAR3SOutput(wvr,Model_LRC_Fit,Layer_LRC_Fit,"LRC_"&amp;O$33,$B88,Date1,Date2,"{Dist="&amp;O$35&amp;"|Method="&amp;O$33&amp;"|Var="&amp;$E$35&amp;"|Product_Name="&amp;$E$34&amp;"}")</f>
        <v>#NAME?</v>
      </c>
      <c r="P88" s="83" t="e">
        <f ca="1">[2]!RNAR3SOutput(wvr,Model_LRC_Fit,Layer_LRC_Fit,"LRC_"&amp;P$33,$B88,Date1,Date2,"{Dist="&amp;P$35&amp;"|Method="&amp;P$33&amp;"|Var="&amp;$E$35&amp;"|Product_Name="&amp;$E$34&amp;"}")</f>
        <v>#NAME?</v>
      </c>
      <c r="Q88" s="89"/>
      <c r="R88" s="90" t="e">
        <f ca="1">[2]!RNAR3SOutput(wvr,Model_LRC_Fit,Layer_LRC_Fit,Program_LRC_Fit,$B88,Date1,Date2,Grouping_LRC_Fit)</f>
        <v>#NAME?</v>
      </c>
    </row>
    <row r="89" spans="2:18" ht="15">
      <c r="B89" s="7" t="s">
        <v>254</v>
      </c>
      <c r="C89" s="10"/>
      <c r="D89" s="10"/>
      <c r="E89" s="75"/>
      <c r="F89" s="60" t="s">
        <v>254</v>
      </c>
      <c r="G89" s="86" t="e">
        <f ca="1">[2]!RNAR3SOutput(wvr,Model_LRC_Fit,Layer_LRC_Fit,"LRC_"&amp;G$33,$B89,Date1,Date2,"{Dist="&amp;G$35&amp;"|Method="&amp;G$33&amp;"|Var="&amp;$E$35&amp;"|Product_Name="&amp;$E$34&amp;"}")</f>
        <v>#NAME?</v>
      </c>
      <c r="H89" s="86" t="e">
        <f ca="1">[2]!RNAR3SOutput(wvr,Model_LRC_Fit,Layer_LRC_Fit,"LRC_"&amp;H$33,$B89,Date1,Date2,"{Dist="&amp;H$35&amp;"|Method="&amp;H$33&amp;"|Var="&amp;$E$35&amp;"|Product_Name="&amp;$E$34&amp;"}")</f>
        <v>#NAME?</v>
      </c>
      <c r="I89" s="86" t="e">
        <f ca="1">[2]!RNAR3SOutput(wvr,Model_LRC_Fit,Layer_LRC_Fit,"LRC_"&amp;I$33,$B89,Date1,Date2,"{Dist="&amp;I$35&amp;"|Method="&amp;I$33&amp;"|Var="&amp;$E$35&amp;"|Product_Name="&amp;$E$34&amp;"}")</f>
        <v>#NAME?</v>
      </c>
      <c r="J89" s="86" t="e">
        <f ca="1">[2]!RNAR3SOutput(wvr,Model_LRC_Fit,Layer_LRC_Fit,"LRC_"&amp;J$33,$B89,Date1,Date2,"{Dist="&amp;J$35&amp;"|Method="&amp;J$33&amp;"|Var="&amp;$E$35&amp;"|Product_Name="&amp;$E$34&amp;"}")</f>
        <v>#NAME?</v>
      </c>
      <c r="K89" s="184" t="e">
        <f ca="1">[2]!RNAR3SOutput(wvr,Model_LRC_Fit,Layer_LRC_Fit,"LRC_"&amp;K$33,$B89,Date1,Date2,"{Dist="&amp;K$35&amp;"|Method="&amp;K$33&amp;"|Var="&amp;$E$35&amp;"|Product_Name="&amp;$E$34&amp;"}")</f>
        <v>#NAME?</v>
      </c>
      <c r="L89" s="83" t="e">
        <f ca="1">[2]!RNAR3SOutput(wvr,Model_LRC_Fit,Layer_LRC_Fit,"LRC_"&amp;L$33,$B89,Date1,Date2,"{Dist="&amp;L$35&amp;"|Method="&amp;L$33&amp;"|Var="&amp;$E$35&amp;"|Product_Name="&amp;$E$34&amp;"}")</f>
        <v>#NAME?</v>
      </c>
      <c r="M89" s="83" t="e">
        <f ca="1">[2]!RNAR3SOutput(wvr,Model_LRC_Fit,Layer_LRC_Fit,"LRC_"&amp;M$33,$B89,Date1,Date2,"{Dist="&amp;M$35&amp;"|Method="&amp;M$33&amp;"|Var="&amp;$E$35&amp;"|Product_Name="&amp;$E$34&amp;"}")</f>
        <v>#NAME?</v>
      </c>
      <c r="N89" s="83" t="e">
        <f ca="1">[2]!RNAR3SOutput(wvr,Model_LRC_Fit,Layer_LRC_Fit,"LRC_"&amp;N$33,$B89,Date1,Date2,"{Dist="&amp;N$35&amp;"|Method="&amp;N$33&amp;"|Var="&amp;$E$35&amp;"|Product_Name="&amp;$E$34&amp;"}")</f>
        <v>#NAME?</v>
      </c>
      <c r="O89" s="83" t="e">
        <f ca="1">[2]!RNAR3SOutput(wvr,Model_LRC_Fit,Layer_LRC_Fit,"LRC_"&amp;O$33,$B89,Date1,Date2,"{Dist="&amp;O$35&amp;"|Method="&amp;O$33&amp;"|Var="&amp;$E$35&amp;"|Product_Name="&amp;$E$34&amp;"}")</f>
        <v>#NAME?</v>
      </c>
      <c r="P89" s="83" t="e">
        <f ca="1">[2]!RNAR3SOutput(wvr,Model_LRC_Fit,Layer_LRC_Fit,"LRC_"&amp;P$33,$B89,Date1,Date2,"{Dist="&amp;P$35&amp;"|Method="&amp;P$33&amp;"|Var="&amp;$E$35&amp;"|Product_Name="&amp;$E$34&amp;"}")</f>
        <v>#NAME?</v>
      </c>
      <c r="Q89" s="89"/>
      <c r="R89" s="90" t="e">
        <f ca="1">[2]!RNAR3SOutput(wvr,Model_LRC_Fit,Layer_LRC_Fit,Program_LRC_Fit,$B89,Date1,Date2,Grouping_LRC_Fit)</f>
        <v>#NAME?</v>
      </c>
    </row>
    <row r="90" spans="2:18" ht="15">
      <c r="B90" s="7" t="s">
        <v>253</v>
      </c>
      <c r="C90" s="10"/>
      <c r="D90" s="10"/>
      <c r="E90" s="75"/>
      <c r="F90" s="60" t="s">
        <v>253</v>
      </c>
      <c r="G90" s="86" t="e">
        <f ca="1">[2]!RNAR3SOutput(wvr,Model_LRC_Fit,Layer_LRC_Fit,"LRC_"&amp;G$33,$B90,Date1,Date2,"{Dist="&amp;G$35&amp;"|Method="&amp;G$33&amp;"|Var="&amp;$E$35&amp;"|Product_Name="&amp;$E$34&amp;"}")</f>
        <v>#NAME?</v>
      </c>
      <c r="H90" s="86" t="e">
        <f ca="1">[2]!RNAR3SOutput(wvr,Model_LRC_Fit,Layer_LRC_Fit,"LRC_"&amp;H$33,$B90,Date1,Date2,"{Dist="&amp;H$35&amp;"|Method="&amp;H$33&amp;"|Var="&amp;$E$35&amp;"|Product_Name="&amp;$E$34&amp;"}")</f>
        <v>#NAME?</v>
      </c>
      <c r="I90" s="86" t="e">
        <f ca="1">[2]!RNAR3SOutput(wvr,Model_LRC_Fit,Layer_LRC_Fit,"LRC_"&amp;I$33,$B90,Date1,Date2,"{Dist="&amp;I$35&amp;"|Method="&amp;I$33&amp;"|Var="&amp;$E$35&amp;"|Product_Name="&amp;$E$34&amp;"}")</f>
        <v>#NAME?</v>
      </c>
      <c r="J90" s="86" t="e">
        <f ca="1">[2]!RNAR3SOutput(wvr,Model_LRC_Fit,Layer_LRC_Fit,"LRC_"&amp;J$33,$B90,Date1,Date2,"{Dist="&amp;J$35&amp;"|Method="&amp;J$33&amp;"|Var="&amp;$E$35&amp;"|Product_Name="&amp;$E$34&amp;"}")</f>
        <v>#NAME?</v>
      </c>
      <c r="K90" s="184" t="e">
        <f ca="1">[2]!RNAR3SOutput(wvr,Model_LRC_Fit,Layer_LRC_Fit,"LRC_"&amp;K$33,$B90,Date1,Date2,"{Dist="&amp;K$35&amp;"|Method="&amp;K$33&amp;"|Var="&amp;$E$35&amp;"|Product_Name="&amp;$E$34&amp;"}")</f>
        <v>#NAME?</v>
      </c>
      <c r="L90" s="83" t="e">
        <f ca="1">[2]!RNAR3SOutput(wvr,Model_LRC_Fit,Layer_LRC_Fit,"LRC_"&amp;L$33,$B90,Date1,Date2,"{Dist="&amp;L$35&amp;"|Method="&amp;L$33&amp;"|Var="&amp;$E$35&amp;"|Product_Name="&amp;$E$34&amp;"}")</f>
        <v>#NAME?</v>
      </c>
      <c r="M90" s="83" t="e">
        <f ca="1">[2]!RNAR3SOutput(wvr,Model_LRC_Fit,Layer_LRC_Fit,"LRC_"&amp;M$33,$B90,Date1,Date2,"{Dist="&amp;M$35&amp;"|Method="&amp;M$33&amp;"|Var="&amp;$E$35&amp;"|Product_Name="&amp;$E$34&amp;"}")</f>
        <v>#NAME?</v>
      </c>
      <c r="N90" s="83" t="e">
        <f ca="1">[2]!RNAR3SOutput(wvr,Model_LRC_Fit,Layer_LRC_Fit,"LRC_"&amp;N$33,$B90,Date1,Date2,"{Dist="&amp;N$35&amp;"|Method="&amp;N$33&amp;"|Var="&amp;$E$35&amp;"|Product_Name="&amp;$E$34&amp;"}")</f>
        <v>#NAME?</v>
      </c>
      <c r="O90" s="83" t="e">
        <f ca="1">[2]!RNAR3SOutput(wvr,Model_LRC_Fit,Layer_LRC_Fit,"LRC_"&amp;O$33,$B90,Date1,Date2,"{Dist="&amp;O$35&amp;"|Method="&amp;O$33&amp;"|Var="&amp;$E$35&amp;"|Product_Name="&amp;$E$34&amp;"}")</f>
        <v>#NAME?</v>
      </c>
      <c r="P90" s="83" t="e">
        <f ca="1">[2]!RNAR3SOutput(wvr,Model_LRC_Fit,Layer_LRC_Fit,"LRC_"&amp;P$33,$B90,Date1,Date2,"{Dist="&amp;P$35&amp;"|Method="&amp;P$33&amp;"|Var="&amp;$E$35&amp;"|Product_Name="&amp;$E$34&amp;"}")</f>
        <v>#NAME?</v>
      </c>
      <c r="Q90" s="89"/>
      <c r="R90" s="90" t="e">
        <f ca="1">[2]!RNAR3SOutput(wvr,Model_LRC_Fit,Layer_LRC_Fit,Program_LRC_Fit,$B90,Date1,Date2,Grouping_LRC_Fit)</f>
        <v>#NAME?</v>
      </c>
    </row>
    <row r="91" spans="2:18" ht="15.75" thickBot="1">
      <c r="B91" s="7" t="s">
        <v>256</v>
      </c>
      <c r="C91" s="10"/>
      <c r="D91" s="10"/>
      <c r="E91" s="75"/>
      <c r="F91" s="60" t="s">
        <v>256</v>
      </c>
      <c r="G91" s="185" t="e">
        <f ca="1">[2]!RNAR3SOutput(wvr,Model_LRC_Fit,Layer_LRC_Fit,"LRC_"&amp;G$33,$B91,Date1,Date2,"{Dist="&amp;G$35&amp;"|Method="&amp;G$33&amp;"|Var="&amp;$E$35&amp;"|Product_Name="&amp;$E$34&amp;"}")</f>
        <v>#NAME?</v>
      </c>
      <c r="H91" s="185" t="e">
        <f ca="1">[2]!RNAR3SOutput(wvr,Model_LRC_Fit,Layer_LRC_Fit,"LRC_"&amp;H$33,$B91,Date1,Date2,"{Dist="&amp;H$35&amp;"|Method="&amp;H$33&amp;"|Var="&amp;$E$35&amp;"|Product_Name="&amp;$E$34&amp;"}")</f>
        <v>#NAME?</v>
      </c>
      <c r="I91" s="185" t="e">
        <f ca="1">[2]!RNAR3SOutput(wvr,Model_LRC_Fit,Layer_LRC_Fit,"LRC_"&amp;I$33,$B91,Date1,Date2,"{Dist="&amp;I$35&amp;"|Method="&amp;I$33&amp;"|Var="&amp;$E$35&amp;"|Product_Name="&amp;$E$34&amp;"}")</f>
        <v>#NAME?</v>
      </c>
      <c r="J91" s="185" t="e">
        <f ca="1">[2]!RNAR3SOutput(wvr,Model_LRC_Fit,Layer_LRC_Fit,"LRC_"&amp;J$33,$B91,Date1,Date2,"{Dist="&amp;J$35&amp;"|Method="&amp;J$33&amp;"|Var="&amp;$E$35&amp;"|Product_Name="&amp;$E$34&amp;"}")</f>
        <v>#NAME?</v>
      </c>
      <c r="K91" s="186" t="e">
        <f ca="1">[2]!RNAR3SOutput(wvr,Model_LRC_Fit,Layer_LRC_Fit,"LRC_"&amp;K$33,$B91,Date1,Date2,"{Dist="&amp;K$35&amp;"|Method="&amp;K$33&amp;"|Var="&amp;$E$35&amp;"|Product_Name="&amp;$E$34&amp;"}")</f>
        <v>#NAME?</v>
      </c>
      <c r="L91" s="103" t="e">
        <f ca="1">[2]!RNAR3SOutput(wvr,Model_LRC_Fit,Layer_LRC_Fit,"LRC_"&amp;L$33,$B91,Date1,Date2,"{Dist="&amp;L$35&amp;"|Method="&amp;L$33&amp;"|Var="&amp;$E$35&amp;"|Product_Name="&amp;$E$34&amp;"}")</f>
        <v>#NAME?</v>
      </c>
      <c r="M91" s="103" t="e">
        <f ca="1">[2]!RNAR3SOutput(wvr,Model_LRC_Fit,Layer_LRC_Fit,"LRC_"&amp;M$33,$B91,Date1,Date2,"{Dist="&amp;M$35&amp;"|Method="&amp;M$33&amp;"|Var="&amp;$E$35&amp;"|Product_Name="&amp;$E$34&amp;"}")</f>
        <v>#NAME?</v>
      </c>
      <c r="N91" s="103" t="e">
        <f ca="1">[2]!RNAR3SOutput(wvr,Model_LRC_Fit,Layer_LRC_Fit,"LRC_"&amp;N$33,$B91,Date1,Date2,"{Dist="&amp;N$35&amp;"|Method="&amp;N$33&amp;"|Var="&amp;$E$35&amp;"|Product_Name="&amp;$E$34&amp;"}")</f>
        <v>#NAME?</v>
      </c>
      <c r="O91" s="103" t="e">
        <f ca="1">[2]!RNAR3SOutput(wvr,Model_LRC_Fit,Layer_LRC_Fit,"LRC_"&amp;O$33,$B91,Date1,Date2,"{Dist="&amp;O$35&amp;"|Method="&amp;O$33&amp;"|Var="&amp;$E$35&amp;"|Product_Name="&amp;$E$34&amp;"}")</f>
        <v>#NAME?</v>
      </c>
      <c r="P91" s="103" t="e">
        <f ca="1">[2]!RNAR3SOutput(wvr,Model_LRC_Fit,Layer_LRC_Fit,"LRC_"&amp;P$33,$B91,Date1,Date2,"{Dist="&amp;P$35&amp;"|Method="&amp;P$33&amp;"|Var="&amp;$E$35&amp;"|Product_Name="&amp;$E$34&amp;"}")</f>
        <v>#NAME?</v>
      </c>
      <c r="Q91" s="104"/>
      <c r="R91" s="105" t="e">
        <f ca="1">[2]!RNAR3SOutput(wvr,Model_LRC_Fit,Layer_LRC_Fit,Program_LRC_Fit,$B91,Date1,Date2,Grouping_LRC_Fit)</f>
        <v>#NAME?</v>
      </c>
    </row>
    <row r="92" spans="2:18" ht="15.75" thickBot="1">
      <c r="B92" s="7"/>
      <c r="C92" s="10"/>
      <c r="D92" s="10"/>
      <c r="E92" s="10"/>
      <c r="F92" s="10"/>
      <c r="G92" s="91" t="e">
        <f t="shared" ref="G92:P92" ca="1" si="5">IF(G88*G89=0,"N/A",IF(G88&lt;=G89,"PASS","FAIL"))</f>
        <v>#NAME?</v>
      </c>
      <c r="H92" s="91" t="e">
        <f t="shared" ca="1" si="5"/>
        <v>#NAME?</v>
      </c>
      <c r="I92" s="91" t="e">
        <f t="shared" ca="1" si="5"/>
        <v>#NAME?</v>
      </c>
      <c r="J92" s="91" t="e">
        <f t="shared" ca="1" si="5"/>
        <v>#NAME?</v>
      </c>
      <c r="K92" s="188" t="e">
        <f t="shared" ca="1" si="5"/>
        <v>#NAME?</v>
      </c>
      <c r="L92" s="187" t="e">
        <f t="shared" ca="1" si="5"/>
        <v>#NAME?</v>
      </c>
      <c r="M92" s="91" t="e">
        <f t="shared" ca="1" si="5"/>
        <v>#NAME?</v>
      </c>
      <c r="N92" s="91" t="e">
        <f t="shared" ca="1" si="5"/>
        <v>#NAME?</v>
      </c>
      <c r="O92" s="91" t="e">
        <f t="shared" ca="1" si="5"/>
        <v>#NAME?</v>
      </c>
      <c r="P92" s="91" t="e">
        <f t="shared" ca="1" si="5"/>
        <v>#NAME?</v>
      </c>
      <c r="R92" s="91" t="e">
        <f ca="1">IF(R88*R89=0,"N/A",IF(R88&lt;=R89,"PASS","FAIL"))</f>
        <v>#NAME?</v>
      </c>
    </row>
    <row r="93" spans="2:18">
      <c r="B93" s="7"/>
      <c r="C93" s="10"/>
      <c r="D93" s="10"/>
      <c r="E93" s="10"/>
      <c r="F93" s="10"/>
      <c r="G93" s="29"/>
      <c r="H93" s="29"/>
      <c r="I93" s="29"/>
      <c r="J93" s="29"/>
      <c r="K93" s="183"/>
    </row>
    <row r="94" spans="2:18" ht="15">
      <c r="B94" s="7" t="s">
        <v>257</v>
      </c>
      <c r="C94" s="10"/>
      <c r="D94" s="10"/>
      <c r="E94" s="75"/>
      <c r="F94" s="60" t="s">
        <v>257</v>
      </c>
      <c r="G94" s="86" t="e">
        <f ca="1">[2]!RNAR3SOutput(wvr,Model_LRC_Fit,Layer_LRC_Fit,"LRC_"&amp;G$33,$B94,Date1,Date2,"{Dist="&amp;G$35&amp;"|Method="&amp;G$33&amp;"|Var="&amp;$E$35&amp;"|Product_Name="&amp;$E$34&amp;"}")</f>
        <v>#NAME?</v>
      </c>
      <c r="H94" s="86" t="e">
        <f ca="1">[2]!RNAR3SOutput(wvr,Model_LRC_Fit,Layer_LRC_Fit,"LRC_"&amp;H$33,$B94,Date1,Date2,"{Dist="&amp;H$35&amp;"|Method="&amp;H$33&amp;"|Var="&amp;$E$35&amp;"|Product_Name="&amp;$E$34&amp;"}")</f>
        <v>#NAME?</v>
      </c>
      <c r="I94" s="86" t="e">
        <f ca="1">[2]!RNAR3SOutput(wvr,Model_LRC_Fit,Layer_LRC_Fit,"LRC_"&amp;I$33,$B94,Date1,Date2,"{Dist="&amp;I$35&amp;"|Method="&amp;I$33&amp;"|Var="&amp;$E$35&amp;"|Product_Name="&amp;$E$34&amp;"}")</f>
        <v>#NAME?</v>
      </c>
      <c r="J94" s="86" t="e">
        <f ca="1">[2]!RNAR3SOutput(wvr,Model_LRC_Fit,Layer_LRC_Fit,"LRC_"&amp;J$33,$B94,Date1,Date2,"{Dist="&amp;J$35&amp;"|Method="&amp;J$33&amp;"|Var="&amp;$E$35&amp;"|Product_Name="&amp;$E$34&amp;"}")</f>
        <v>#NAME?</v>
      </c>
      <c r="K94" s="184" t="e">
        <f ca="1">[2]!RNAR3SOutput(wvr,Model_LRC_Fit,Layer_LRC_Fit,"LRC_"&amp;K$33,$B94,Date1,Date2,"{Dist="&amp;K$35&amp;"|Method="&amp;K$33&amp;"|Var="&amp;$E$35&amp;"|Product_Name="&amp;$E$34&amp;"}")</f>
        <v>#NAME?</v>
      </c>
      <c r="L94" s="83" t="e">
        <f ca="1">[2]!RNAR3SOutput(wvr,Model_LRC_Fit,Layer_LRC_Fit,"LRC_"&amp;L$33,$B94,Date1,Date2,"{Dist="&amp;L$35&amp;"|Method="&amp;L$33&amp;"|Var="&amp;$E$35&amp;"|Product_Name="&amp;$E$34&amp;"}")</f>
        <v>#NAME?</v>
      </c>
      <c r="M94" s="83" t="e">
        <f ca="1">[2]!RNAR3SOutput(wvr,Model_LRC_Fit,Layer_LRC_Fit,"LRC_"&amp;M$33,$B94,Date1,Date2,"{Dist="&amp;M$35&amp;"|Method="&amp;M$33&amp;"|Var="&amp;$E$35&amp;"|Product_Name="&amp;$E$34&amp;"}")</f>
        <v>#NAME?</v>
      </c>
      <c r="N94" s="83" t="e">
        <f ca="1">[2]!RNAR3SOutput(wvr,Model_LRC_Fit,Layer_LRC_Fit,"LRC_"&amp;N$33,$B94,Date1,Date2,"{Dist="&amp;N$35&amp;"|Method="&amp;N$33&amp;"|Var="&amp;$E$35&amp;"|Product_Name="&amp;$E$34&amp;"}")</f>
        <v>#NAME?</v>
      </c>
      <c r="O94" s="83" t="e">
        <f ca="1">[2]!RNAR3SOutput(wvr,Model_LRC_Fit,Layer_LRC_Fit,"LRC_"&amp;O$33,$B94,Date1,Date2,"{Dist="&amp;O$35&amp;"|Method="&amp;O$33&amp;"|Var="&amp;$E$35&amp;"|Product_Name="&amp;$E$34&amp;"}")</f>
        <v>#NAME?</v>
      </c>
      <c r="P94" s="83" t="e">
        <f ca="1">[2]!RNAR3SOutput(wvr,Model_LRC_Fit,Layer_LRC_Fit,"LRC_"&amp;P$33,$B94,Date1,Date2,"{Dist="&amp;P$35&amp;"|Method="&amp;P$33&amp;"|Var="&amp;$E$35&amp;"|Product_Name="&amp;$E$34&amp;"}")</f>
        <v>#NAME?</v>
      </c>
      <c r="Q94" s="89"/>
      <c r="R94" s="90" t="e">
        <f ca="1">[2]!RNAR3SOutput(wvr,Model_LRC_Fit,Layer_LRC_Fit,Program_LRC_Fit,$B94,Date1,Date2,Grouping_LRC_Fit)</f>
        <v>#NAME?</v>
      </c>
    </row>
    <row r="95" spans="2:18" ht="15">
      <c r="B95" s="7" t="s">
        <v>376</v>
      </c>
      <c r="C95" s="10"/>
      <c r="D95" s="10"/>
      <c r="E95" s="75"/>
      <c r="F95" s="60" t="s">
        <v>376</v>
      </c>
      <c r="G95" s="86" t="e">
        <f ca="1">[2]!RNAR3SOutput(wvr,Model_LRC_Fit,Layer_LRC_Fit,"LRC_"&amp;G$33,$B95,Date1,Date2,"{Dist="&amp;G$35&amp;"|Method="&amp;G$33&amp;"|Var="&amp;$E$35&amp;"|Product_Name="&amp;$E$34&amp;"}")</f>
        <v>#NAME?</v>
      </c>
      <c r="H95" s="86" t="e">
        <f ca="1">[2]!RNAR3SOutput(wvr,Model_LRC_Fit,Layer_LRC_Fit,"LRC_"&amp;H$33,$B95,Date1,Date2,"{Dist="&amp;H$35&amp;"|Method="&amp;H$33&amp;"|Var="&amp;$E$35&amp;"|Product_Name="&amp;$E$34&amp;"}")</f>
        <v>#NAME?</v>
      </c>
      <c r="I95" s="86" t="e">
        <f ca="1">[2]!RNAR3SOutput(wvr,Model_LRC_Fit,Layer_LRC_Fit,"LRC_"&amp;I$33,$B95,Date1,Date2,"{Dist="&amp;I$35&amp;"|Method="&amp;I$33&amp;"|Var="&amp;$E$35&amp;"|Product_Name="&amp;$E$34&amp;"}")</f>
        <v>#NAME?</v>
      </c>
      <c r="J95" s="86" t="e">
        <f ca="1">[2]!RNAR3SOutput(wvr,Model_LRC_Fit,Layer_LRC_Fit,"LRC_"&amp;J$33,$B95,Date1,Date2,"{Dist="&amp;J$35&amp;"|Method="&amp;J$33&amp;"|Var="&amp;$E$35&amp;"|Product_Name="&amp;$E$34&amp;"}")</f>
        <v>#NAME?</v>
      </c>
      <c r="K95" s="184" t="e">
        <f ca="1">[2]!RNAR3SOutput(wvr,Model_LRC_Fit,Layer_LRC_Fit,"LRC_"&amp;K$33,$B95,Date1,Date2,"{Dist="&amp;K$35&amp;"|Method="&amp;K$33&amp;"|Var="&amp;$E$35&amp;"|Product_Name="&amp;$E$34&amp;"}")</f>
        <v>#NAME?</v>
      </c>
      <c r="L95" s="83" t="e">
        <f ca="1">[2]!RNAR3SOutput(wvr,Model_LRC_Fit,Layer_LRC_Fit,"LRC_"&amp;L$33,$B95,Date1,Date2,"{Dist="&amp;L$35&amp;"|Method="&amp;L$33&amp;"|Var="&amp;$E$35&amp;"|Product_Name="&amp;$E$34&amp;"}")</f>
        <v>#NAME?</v>
      </c>
      <c r="M95" s="83" t="e">
        <f ca="1">[2]!RNAR3SOutput(wvr,Model_LRC_Fit,Layer_LRC_Fit,"LRC_"&amp;M$33,$B95,Date1,Date2,"{Dist="&amp;M$35&amp;"|Method="&amp;M$33&amp;"|Var="&amp;$E$35&amp;"|Product_Name="&amp;$E$34&amp;"}")</f>
        <v>#NAME?</v>
      </c>
      <c r="N95" s="83" t="e">
        <f ca="1">[2]!RNAR3SOutput(wvr,Model_LRC_Fit,Layer_LRC_Fit,"LRC_"&amp;N$33,$B95,Date1,Date2,"{Dist="&amp;N$35&amp;"|Method="&amp;N$33&amp;"|Var="&amp;$E$35&amp;"|Product_Name="&amp;$E$34&amp;"}")</f>
        <v>#NAME?</v>
      </c>
      <c r="O95" s="83" t="e">
        <f ca="1">[2]!RNAR3SOutput(wvr,Model_LRC_Fit,Layer_LRC_Fit,"LRC_"&amp;O$33,$B95,Date1,Date2,"{Dist="&amp;O$35&amp;"|Method="&amp;O$33&amp;"|Var="&amp;$E$35&amp;"|Product_Name="&amp;$E$34&amp;"}")</f>
        <v>#NAME?</v>
      </c>
      <c r="P95" s="83" t="e">
        <f ca="1">[2]!RNAR3SOutput(wvr,Model_LRC_Fit,Layer_LRC_Fit,"LRC_"&amp;P$33,$B95,Date1,Date2,"{Dist="&amp;P$35&amp;"|Method="&amp;P$33&amp;"|Var="&amp;$E$35&amp;"|Product_Name="&amp;$E$34&amp;"}")</f>
        <v>#NAME?</v>
      </c>
      <c r="Q95" s="89"/>
      <c r="R95" s="90" t="e">
        <f ca="1">[2]!RNAR3SOutput(wvr,Model_LRC_Fit,Layer_LRC_Fit,Program_LRC_Fit,$B95,Date1,Date2,Grouping_LRC_Fit)</f>
        <v>#NAME?</v>
      </c>
    </row>
    <row r="96" spans="2:18" ht="15">
      <c r="B96" s="7" t="s">
        <v>254</v>
      </c>
      <c r="C96" s="10"/>
      <c r="D96" s="10"/>
      <c r="E96" s="75"/>
      <c r="F96" s="60" t="s">
        <v>254</v>
      </c>
      <c r="G96" s="86" t="e">
        <f ca="1">[2]!RNAR3SOutput(wvr,Model_LRC_Fit,Layer_LRC_Fit,"LRC_"&amp;G$33,$B96,Date1,Date2,"{Dist="&amp;G$35&amp;"|Method="&amp;G$33&amp;"|Var="&amp;$E$35&amp;"|Product_Name="&amp;$E$34&amp;"}")</f>
        <v>#NAME?</v>
      </c>
      <c r="H96" s="86" t="e">
        <f ca="1">[2]!RNAR3SOutput(wvr,Model_LRC_Fit,Layer_LRC_Fit,"LRC_"&amp;H$33,$B96,Date1,Date2,"{Dist="&amp;H$35&amp;"|Method="&amp;H$33&amp;"|Var="&amp;$E$35&amp;"|Product_Name="&amp;$E$34&amp;"}")</f>
        <v>#NAME?</v>
      </c>
      <c r="I96" s="86" t="e">
        <f ca="1">[2]!RNAR3SOutput(wvr,Model_LRC_Fit,Layer_LRC_Fit,"LRC_"&amp;I$33,$B96,Date1,Date2,"{Dist="&amp;I$35&amp;"|Method="&amp;I$33&amp;"|Var="&amp;$E$35&amp;"|Product_Name="&amp;$E$34&amp;"}")</f>
        <v>#NAME?</v>
      </c>
      <c r="J96" s="86" t="e">
        <f ca="1">[2]!RNAR3SOutput(wvr,Model_LRC_Fit,Layer_LRC_Fit,"LRC_"&amp;J$33,$B96,Date1,Date2,"{Dist="&amp;J$35&amp;"|Method="&amp;J$33&amp;"|Var="&amp;$E$35&amp;"|Product_Name="&amp;$E$34&amp;"}")</f>
        <v>#NAME?</v>
      </c>
      <c r="K96" s="184" t="e">
        <f ca="1">[2]!RNAR3SOutput(wvr,Model_LRC_Fit,Layer_LRC_Fit,"LRC_"&amp;K$33,$B96,Date1,Date2,"{Dist="&amp;K$35&amp;"|Method="&amp;K$33&amp;"|Var="&amp;$E$35&amp;"|Product_Name="&amp;$E$34&amp;"}")</f>
        <v>#NAME?</v>
      </c>
      <c r="L96" s="83" t="e">
        <f ca="1">[2]!RNAR3SOutput(wvr,Model_LRC_Fit,Layer_LRC_Fit,"LRC_"&amp;L$33,$B96,Date1,Date2,"{Dist="&amp;L$35&amp;"|Method="&amp;L$33&amp;"|Var="&amp;$E$35&amp;"|Product_Name="&amp;$E$34&amp;"}")</f>
        <v>#NAME?</v>
      </c>
      <c r="M96" s="83" t="e">
        <f ca="1">[2]!RNAR3SOutput(wvr,Model_LRC_Fit,Layer_LRC_Fit,"LRC_"&amp;M$33,$B96,Date1,Date2,"{Dist="&amp;M$35&amp;"|Method="&amp;M$33&amp;"|Var="&amp;$E$35&amp;"|Product_Name="&amp;$E$34&amp;"}")</f>
        <v>#NAME?</v>
      </c>
      <c r="N96" s="83" t="e">
        <f ca="1">[2]!RNAR3SOutput(wvr,Model_LRC_Fit,Layer_LRC_Fit,"LRC_"&amp;N$33,$B96,Date1,Date2,"{Dist="&amp;N$35&amp;"|Method="&amp;N$33&amp;"|Var="&amp;$E$35&amp;"|Product_Name="&amp;$E$34&amp;"}")</f>
        <v>#NAME?</v>
      </c>
      <c r="O96" s="83" t="e">
        <f ca="1">[2]!RNAR3SOutput(wvr,Model_LRC_Fit,Layer_LRC_Fit,"LRC_"&amp;O$33,$B96,Date1,Date2,"{Dist="&amp;O$35&amp;"|Method="&amp;O$33&amp;"|Var="&amp;$E$35&amp;"|Product_Name="&amp;$E$34&amp;"}")</f>
        <v>#NAME?</v>
      </c>
      <c r="P96" s="83" t="e">
        <f ca="1">[2]!RNAR3SOutput(wvr,Model_LRC_Fit,Layer_LRC_Fit,"LRC_"&amp;P$33,$B96,Date1,Date2,"{Dist="&amp;P$35&amp;"|Method="&amp;P$33&amp;"|Var="&amp;$E$35&amp;"|Product_Name="&amp;$E$34&amp;"}")</f>
        <v>#NAME?</v>
      </c>
      <c r="Q96" s="89"/>
      <c r="R96" s="90" t="e">
        <f ca="1">[2]!RNAR3SOutput(wvr,Model_LRC_Fit,Layer_LRC_Fit,Program_LRC_Fit,$B96,Date1,Date2,Grouping_LRC_Fit)</f>
        <v>#NAME?</v>
      </c>
    </row>
    <row r="97" spans="2:41" ht="15">
      <c r="B97" s="7" t="s">
        <v>258</v>
      </c>
      <c r="C97" s="10"/>
      <c r="D97" s="10"/>
      <c r="E97" s="75"/>
      <c r="F97" s="60" t="s">
        <v>258</v>
      </c>
      <c r="G97" s="86" t="e">
        <f ca="1">[2]!RNAR3SOutput(wvr,Model_LRC_Fit,Layer_LRC_Fit,"LRC_"&amp;G$33,$B97,Date1,Date2,"{Dist="&amp;G$35&amp;"|Method="&amp;G$33&amp;"|Var="&amp;$E$35&amp;"|Product_Name="&amp;$E$34&amp;"}")</f>
        <v>#NAME?</v>
      </c>
      <c r="H97" s="86" t="e">
        <f ca="1">[2]!RNAR3SOutput(wvr,Model_LRC_Fit,Layer_LRC_Fit,"LRC_"&amp;H$33,$B97,Date1,Date2,"{Dist="&amp;H$35&amp;"|Method="&amp;H$33&amp;"|Var="&amp;$E$35&amp;"|Product_Name="&amp;$E$34&amp;"}")</f>
        <v>#NAME?</v>
      </c>
      <c r="I97" s="86" t="e">
        <f ca="1">[2]!RNAR3SOutput(wvr,Model_LRC_Fit,Layer_LRC_Fit,"LRC_"&amp;I$33,$B97,Date1,Date2,"{Dist="&amp;I$35&amp;"|Method="&amp;I$33&amp;"|Var="&amp;$E$35&amp;"|Product_Name="&amp;$E$34&amp;"}")</f>
        <v>#NAME?</v>
      </c>
      <c r="J97" s="86" t="e">
        <f ca="1">[2]!RNAR3SOutput(wvr,Model_LRC_Fit,Layer_LRC_Fit,"LRC_"&amp;J$33,$B97,Date1,Date2,"{Dist="&amp;J$35&amp;"|Method="&amp;J$33&amp;"|Var="&amp;$E$35&amp;"|Product_Name="&amp;$E$34&amp;"}")</f>
        <v>#NAME?</v>
      </c>
      <c r="K97" s="184" t="e">
        <f ca="1">[2]!RNAR3SOutput(wvr,Model_LRC_Fit,Layer_LRC_Fit,"LRC_"&amp;K$33,$B97,Date1,Date2,"{Dist="&amp;K$35&amp;"|Method="&amp;K$33&amp;"|Var="&amp;$E$35&amp;"|Product_Name="&amp;$E$34&amp;"}")</f>
        <v>#NAME?</v>
      </c>
      <c r="L97" s="83" t="e">
        <f ca="1">[2]!RNAR3SOutput(wvr,Model_LRC_Fit,Layer_LRC_Fit,"LRC_"&amp;L$33,$B97,Date1,Date2,"{Dist="&amp;L$35&amp;"|Method="&amp;L$33&amp;"|Var="&amp;$E$35&amp;"|Product_Name="&amp;$E$34&amp;"}")</f>
        <v>#NAME?</v>
      </c>
      <c r="M97" s="83" t="e">
        <f ca="1">[2]!RNAR3SOutput(wvr,Model_LRC_Fit,Layer_LRC_Fit,"LRC_"&amp;M$33,$B97,Date1,Date2,"{Dist="&amp;M$35&amp;"|Method="&amp;M$33&amp;"|Var="&amp;$E$35&amp;"|Product_Name="&amp;$E$34&amp;"}")</f>
        <v>#NAME?</v>
      </c>
      <c r="N97" s="83" t="e">
        <f ca="1">[2]!RNAR3SOutput(wvr,Model_LRC_Fit,Layer_LRC_Fit,"LRC_"&amp;N$33,$B97,Date1,Date2,"{Dist="&amp;N$35&amp;"|Method="&amp;N$33&amp;"|Var="&amp;$E$35&amp;"|Product_Name="&amp;$E$34&amp;"}")</f>
        <v>#NAME?</v>
      </c>
      <c r="O97" s="83" t="e">
        <f ca="1">[2]!RNAR3SOutput(wvr,Model_LRC_Fit,Layer_LRC_Fit,"LRC_"&amp;O$33,$B97,Date1,Date2,"{Dist="&amp;O$35&amp;"|Method="&amp;O$33&amp;"|Var="&amp;$E$35&amp;"|Product_Name="&amp;$E$34&amp;"}")</f>
        <v>#NAME?</v>
      </c>
      <c r="P97" s="83" t="e">
        <f ca="1">[2]!RNAR3SOutput(wvr,Model_LRC_Fit,Layer_LRC_Fit,"LRC_"&amp;P$33,$B97,Date1,Date2,"{Dist="&amp;P$35&amp;"|Method="&amp;P$33&amp;"|Var="&amp;$E$35&amp;"|Product_Name="&amp;$E$34&amp;"}")</f>
        <v>#NAME?</v>
      </c>
      <c r="Q97" s="89"/>
      <c r="R97" s="90" t="e">
        <f ca="1">[2]!RNAR3SOutput(wvr,Model_LRC_Fit,Layer_LRC_Fit,Program_LRC_Fit,$B97,Date1,Date2,Grouping_LRC_Fit)</f>
        <v>#NAME?</v>
      </c>
      <c r="AN97" s="2"/>
    </row>
    <row r="98" spans="2:41" ht="15.75" thickBot="1">
      <c r="B98" s="7" t="s">
        <v>259</v>
      </c>
      <c r="C98" s="10"/>
      <c r="D98" s="10"/>
      <c r="E98" s="75"/>
      <c r="F98" s="60" t="s">
        <v>259</v>
      </c>
      <c r="G98" s="185" t="e">
        <f ca="1">[2]!RNAR3SOutput(wvr,Model_LRC_Fit,Layer_LRC_Fit,"LRC_"&amp;G$33,$B98,Date1,Date2,"{Dist="&amp;G$35&amp;"|Method="&amp;G$33&amp;"|Var="&amp;$E$35&amp;"|Product_Name="&amp;$E$34&amp;"}")</f>
        <v>#NAME?</v>
      </c>
      <c r="H98" s="185" t="e">
        <f ca="1">[2]!RNAR3SOutput(wvr,Model_LRC_Fit,Layer_LRC_Fit,"LRC_"&amp;H$33,$B98,Date1,Date2,"{Dist="&amp;H$35&amp;"|Method="&amp;H$33&amp;"|Var="&amp;$E$35&amp;"|Product_Name="&amp;$E$34&amp;"}")</f>
        <v>#NAME?</v>
      </c>
      <c r="I98" s="185" t="e">
        <f ca="1">[2]!RNAR3SOutput(wvr,Model_LRC_Fit,Layer_LRC_Fit,"LRC_"&amp;I$33,$B98,Date1,Date2,"{Dist="&amp;I$35&amp;"|Method="&amp;I$33&amp;"|Var="&amp;$E$35&amp;"|Product_Name="&amp;$E$34&amp;"}")</f>
        <v>#NAME?</v>
      </c>
      <c r="J98" s="185" t="e">
        <f ca="1">[2]!RNAR3SOutput(wvr,Model_LRC_Fit,Layer_LRC_Fit,"LRC_"&amp;J$33,$B98,Date1,Date2,"{Dist="&amp;J$35&amp;"|Method="&amp;J$33&amp;"|Var="&amp;$E$35&amp;"|Product_Name="&amp;$E$34&amp;"}")</f>
        <v>#NAME?</v>
      </c>
      <c r="K98" s="186" t="e">
        <f ca="1">[2]!RNAR3SOutput(wvr,Model_LRC_Fit,Layer_LRC_Fit,"LRC_"&amp;K$33,$B98,Date1,Date2,"{Dist="&amp;K$35&amp;"|Method="&amp;K$33&amp;"|Var="&amp;$E$35&amp;"|Product_Name="&amp;$E$34&amp;"}")</f>
        <v>#NAME?</v>
      </c>
      <c r="L98" s="103" t="e">
        <f ca="1">[2]!RNAR3SOutput(wvr,Model_LRC_Fit,Layer_LRC_Fit,"LRC_"&amp;L$33,$B98,Date1,Date2,"{Dist="&amp;L$35&amp;"|Method="&amp;L$33&amp;"|Var="&amp;$E$35&amp;"|Product_Name="&amp;$E$34&amp;"}")</f>
        <v>#NAME?</v>
      </c>
      <c r="M98" s="103" t="e">
        <f ca="1">[2]!RNAR3SOutput(wvr,Model_LRC_Fit,Layer_LRC_Fit,"LRC_"&amp;M$33,$B98,Date1,Date2,"{Dist="&amp;M$35&amp;"|Method="&amp;M$33&amp;"|Var="&amp;$E$35&amp;"|Product_Name="&amp;$E$34&amp;"}")</f>
        <v>#NAME?</v>
      </c>
      <c r="N98" s="103" t="e">
        <f ca="1">[2]!RNAR3SOutput(wvr,Model_LRC_Fit,Layer_LRC_Fit,"LRC_"&amp;N$33,$B98,Date1,Date2,"{Dist="&amp;N$35&amp;"|Method="&amp;N$33&amp;"|Var="&amp;$E$35&amp;"|Product_Name="&amp;$E$34&amp;"}")</f>
        <v>#NAME?</v>
      </c>
      <c r="O98" s="103" t="e">
        <f ca="1">[2]!RNAR3SOutput(wvr,Model_LRC_Fit,Layer_LRC_Fit,"LRC_"&amp;O$33,$B98,Date1,Date2,"{Dist="&amp;O$35&amp;"|Method="&amp;O$33&amp;"|Var="&amp;$E$35&amp;"|Product_Name="&amp;$E$34&amp;"}")</f>
        <v>#NAME?</v>
      </c>
      <c r="P98" s="103" t="e">
        <f ca="1">[2]!RNAR3SOutput(wvr,Model_LRC_Fit,Layer_LRC_Fit,"LRC_"&amp;P$33,$B98,Date1,Date2,"{Dist="&amp;P$35&amp;"|Method="&amp;P$33&amp;"|Var="&amp;$E$35&amp;"|Product_Name="&amp;$E$34&amp;"}")</f>
        <v>#NAME?</v>
      </c>
      <c r="Q98" s="104"/>
      <c r="R98" s="105" t="e">
        <f ca="1">[2]!RNAR3SOutput(wvr,Model_LRC_Fit,Layer_LRC_Fit,Program_LRC_Fit,$B98,Date1,Date2,Grouping_LRC_Fit)</f>
        <v>#NAME?</v>
      </c>
      <c r="AN98" s="197" t="s">
        <v>279</v>
      </c>
      <c r="AO98" s="108" t="e">
        <f ca="1">[2]!RNAR3SOutput(wvr,Model_LRC_Fit,Layer_LRC_Fit,Program_LRC_Fit,$AN98,Date1,Date2,Grouping_LRC_Fit)</f>
        <v>#NAME?</v>
      </c>
    </row>
    <row r="99" spans="2:41" ht="13.9" customHeight="1" thickBot="1">
      <c r="G99" s="91" t="e">
        <f t="shared" ref="G99:P99" ca="1" si="6">IF(G95*G96=0,"N/A",IF(G95&lt;=G96,"PASS","FAIL"))</f>
        <v>#NAME?</v>
      </c>
      <c r="H99" s="91" t="e">
        <f t="shared" ca="1" si="6"/>
        <v>#NAME?</v>
      </c>
      <c r="I99" s="91" t="e">
        <f t="shared" ca="1" si="6"/>
        <v>#NAME?</v>
      </c>
      <c r="J99" s="91" t="e">
        <f t="shared" ca="1" si="6"/>
        <v>#NAME?</v>
      </c>
      <c r="K99" s="188" t="e">
        <f t="shared" ca="1" si="6"/>
        <v>#NAME?</v>
      </c>
      <c r="L99" s="187" t="e">
        <f t="shared" ca="1" si="6"/>
        <v>#NAME?</v>
      </c>
      <c r="M99" s="91" t="e">
        <f t="shared" ca="1" si="6"/>
        <v>#NAME?</v>
      </c>
      <c r="N99" s="91" t="e">
        <f t="shared" ca="1" si="6"/>
        <v>#NAME?</v>
      </c>
      <c r="O99" s="91" t="e">
        <f t="shared" ca="1" si="6"/>
        <v>#NAME?</v>
      </c>
      <c r="P99" s="91" t="e">
        <f t="shared" ca="1" si="6"/>
        <v>#NAME?</v>
      </c>
      <c r="R99" s="91" t="e">
        <f ca="1">IF(R95*R96=0,"N/A",IF(R95&lt;=R96,"PASS","FAIL"))</f>
        <v>#NAME?</v>
      </c>
      <c r="AN99" s="2"/>
    </row>
    <row r="100" spans="2:41" ht="14.45" customHeight="1">
      <c r="AN100" s="197" t="s">
        <v>370</v>
      </c>
      <c r="AO100" s="108" t="e">
        <f ca="1">[2]!RNAR3SOutput(wvr,Model_LRC_Fit,Layer_LRC_Fit,Program_LRC_Fit,$AN100,Date1,Date2,Grouping_LRC_Fit)</f>
        <v>#NAME?</v>
      </c>
    </row>
    <row r="101" spans="2:41">
      <c r="AN101" s="197"/>
      <c r="AO101" s="36" t="s">
        <v>375</v>
      </c>
    </row>
    <row r="102" spans="2:41">
      <c r="AN102" s="170"/>
    </row>
    <row r="103" spans="2:41">
      <c r="AN103" s="197" t="s">
        <v>371</v>
      </c>
    </row>
    <row r="104" spans="2:41" ht="15.75">
      <c r="C104" s="172" t="s">
        <v>241</v>
      </c>
      <c r="D104" s="173"/>
      <c r="E104" s="63"/>
      <c r="F104" s="8"/>
      <c r="G104" s="375" t="s">
        <v>261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AN104" s="170"/>
      <c r="AO104" s="36" t="s">
        <v>372</v>
      </c>
    </row>
    <row r="105" spans="2:41" ht="15">
      <c r="B105" s="109" t="s">
        <v>265</v>
      </c>
      <c r="D105" s="60" t="s">
        <v>265</v>
      </c>
      <c r="E105" s="108" t="e">
        <f ca="1">[2]!RNAR3SOutput(wvr,Model_LRC_Fit,Layer_LRC_Fit,Program_LRC_Fit,$B105,Date1,Date2,Grouping_LRC_Fit)</f>
        <v>#NAME?</v>
      </c>
      <c r="F105" s="107"/>
      <c r="G105" s="476" t="s">
        <v>69</v>
      </c>
      <c r="H105" s="477"/>
      <c r="I105" s="477"/>
      <c r="J105" s="477"/>
      <c r="K105" s="477"/>
      <c r="L105" s="476" t="s">
        <v>70</v>
      </c>
      <c r="M105" s="477"/>
      <c r="N105" s="477"/>
      <c r="O105" s="477"/>
      <c r="P105" s="480"/>
      <c r="R105" s="478" t="s">
        <v>261</v>
      </c>
      <c r="AN105" s="170"/>
    </row>
    <row r="106" spans="2:41" ht="15">
      <c r="B106" s="7" t="s">
        <v>262</v>
      </c>
      <c r="D106" s="101" t="s">
        <v>264</v>
      </c>
      <c r="E106" s="107" t="s">
        <v>263</v>
      </c>
      <c r="F106" s="107" t="s">
        <v>266</v>
      </c>
      <c r="G106" s="179" t="s">
        <v>17</v>
      </c>
      <c r="H106" s="180" t="s">
        <v>12</v>
      </c>
      <c r="I106" s="180" t="s">
        <v>72</v>
      </c>
      <c r="J106" s="180" t="s">
        <v>73</v>
      </c>
      <c r="K106" s="180" t="s">
        <v>74</v>
      </c>
      <c r="L106" s="179" t="s">
        <v>17</v>
      </c>
      <c r="M106" s="180" t="s">
        <v>12</v>
      </c>
      <c r="N106" s="180" t="s">
        <v>72</v>
      </c>
      <c r="O106" s="180" t="s">
        <v>73</v>
      </c>
      <c r="P106" s="181" t="s">
        <v>74</v>
      </c>
      <c r="R106" s="478"/>
      <c r="AN106" s="170" t="s">
        <v>265</v>
      </c>
    </row>
    <row r="107" spans="2:41">
      <c r="B107" s="7" t="s">
        <v>260</v>
      </c>
      <c r="D107" s="80">
        <v>1</v>
      </c>
      <c r="E107" s="110" t="e">
        <f ca="1">IF(ISERROR(F107),NA(),D107/$E$105)</f>
        <v>#N/A</v>
      </c>
      <c r="F107" s="90" t="e">
        <f t="array" aca="1" ref="F107:F110" ca="1">TRANSPOSE([2]!RNAR3SOutput(wvr,Model_LRC_Fit,Layer_LRC_Fit,Program_LRC_Fit,$B107,Date1,Date2,Grouping_LRC_Fit))</f>
        <v>#NAME?</v>
      </c>
      <c r="G107" s="50" t="e">
        <f t="array" aca="1" ref="G107:G110" ca="1">TRANSPOSE([2]!RNAR3SOutput(wvr,Model_LRC_Fit,Layer_LRC_Fit,"LRC_"&amp;G$33,$B108,Date1,Date2,"{Dist="&amp;G$35&amp;"|Method="&amp;G$33&amp;"|Var="&amp;$E$35&amp;"|Product_Name="&amp;$E$34&amp;"}"))</f>
        <v>#NAME?</v>
      </c>
      <c r="H107" s="50" t="e">
        <f t="array" aca="1" ref="H107:H110" ca="1">TRANSPOSE([2]!RNAR3SOutput(wvr,Model_LRC_Fit,Layer_LRC_Fit,"LRC_"&amp;H$33,$B108,Date1,Date2,"{Dist="&amp;H$35&amp;"|Method="&amp;H$33&amp;"|Var="&amp;$E$35&amp;"|Product_Name="&amp;$E$34&amp;"}"))</f>
        <v>#NAME?</v>
      </c>
      <c r="I107" s="50" t="e">
        <f t="array" aca="1" ref="I107:I110" ca="1">TRANSPOSE([2]!RNAR3SOutput(wvr,Model_LRC_Fit,Layer_LRC_Fit,"LRC_"&amp;I$33,$B108,Date1,Date2,"{Dist="&amp;I$35&amp;"|Method="&amp;I$33&amp;"|Var="&amp;$E$35&amp;"|Product_Name="&amp;$E$34&amp;"}"))</f>
        <v>#NAME?</v>
      </c>
      <c r="J107" s="50" t="e">
        <f t="array" aca="1" ref="J107:J110" ca="1">TRANSPOSE([2]!RNAR3SOutput(wvr,Model_LRC_Fit,Layer_LRC_Fit,"LRC_"&amp;J$33,$B108,Date1,Date2,"{Dist="&amp;J$35&amp;"|Method="&amp;J$33&amp;"|Var="&amp;$E$35&amp;"|Product_Name="&amp;$E$34&amp;"}"))</f>
        <v>#NAME?</v>
      </c>
      <c r="K107" s="196" t="e">
        <f t="array" aca="1" ref="K107:K110" ca="1">TRANSPOSE([2]!RNAR3SOutput(wvr,Model_LRC_Fit,Layer_LRC_Fit,"LRC_"&amp;K$33,$B108,Date1,Date2,"{Dist="&amp;K$35&amp;"|Method="&amp;K$33&amp;"|Var="&amp;$E$35&amp;"|Product_Name="&amp;$E$34&amp;"}"))</f>
        <v>#NAME?</v>
      </c>
      <c r="L107" s="50" t="e">
        <f t="array" aca="1" ref="L107:L110" ca="1">TRANSPOSE([2]!RNAR3SOutput(wvr,Model_LRC_Fit,Layer_LRC_Fit,"LRC_"&amp;L$33,$B108,Date1,Date2,"{Dist="&amp;L$35&amp;"|Method="&amp;L$33&amp;"|Var="&amp;$E$35&amp;"|Product_Name="&amp;$E$34&amp;"}"))</f>
        <v>#NAME?</v>
      </c>
      <c r="M107" s="50" t="e">
        <f t="array" aca="1" ref="M107:M110" ca="1">TRANSPOSE([2]!RNAR3SOutput(wvr,Model_LRC_Fit,Layer_LRC_Fit,"LRC_"&amp;M$33,$B108,Date1,Date2,"{Dist="&amp;M$35&amp;"|Method="&amp;M$33&amp;"|Var="&amp;$E$35&amp;"|Product_Name="&amp;$E$34&amp;"}"))</f>
        <v>#NAME?</v>
      </c>
      <c r="N107" s="50" t="e">
        <f t="array" aca="1" ref="N107:N110" ca="1">TRANSPOSE([2]!RNAR3SOutput(wvr,Model_LRC_Fit,Layer_LRC_Fit,"LRC_"&amp;N$33,$B108,Date1,Date2,"{Dist="&amp;N$35&amp;"|Method="&amp;N$33&amp;"|Var="&amp;$E$35&amp;"|Product_Name="&amp;$E$34&amp;"}"))</f>
        <v>#NAME?</v>
      </c>
      <c r="O107" s="50" t="e">
        <f t="array" aca="1" ref="O107:O110" ca="1">TRANSPOSE([2]!RNAR3SOutput(wvr,Model_LRC_Fit,Layer_LRC_Fit,"LRC_"&amp;O$33,$B108,Date1,Date2,"{Dist="&amp;O$35&amp;"|Method="&amp;O$33&amp;"|Var="&amp;$E$35&amp;"|Product_Name="&amp;$E$34&amp;"}"))</f>
        <v>#NAME?</v>
      </c>
      <c r="P107" s="50" t="e">
        <f t="array" aca="1" ref="P107:P110" ca="1">TRANSPOSE([2]!RNAR3SOutput(wvr,Model_LRC_Fit,Layer_LRC_Fit,"LRC_"&amp;P$33,$B108,Date1,Date2,"{Dist="&amp;P$35&amp;"|Method="&amp;P$33&amp;"|Var="&amp;$E$35&amp;"|Product_Name="&amp;$E$34&amp;"}"))</f>
        <v>#NAME?</v>
      </c>
      <c r="R107" s="90" t="e">
        <f t="array" aca="1" ref="R107:R110" ca="1">TRANSPOSE([2]!RNAR3SOutput(wvr,Model_LRC_Fit,Layer_LRC_Fit,Program_LRC_Fit,$B108,Date1,Date2,Grouping_LRC_Fit))</f>
        <v>#NAME?</v>
      </c>
      <c r="AN107" s="170"/>
      <c r="AO107" t="s">
        <v>369</v>
      </c>
    </row>
    <row r="108" spans="2:41">
      <c r="B108" s="7" t="s">
        <v>261</v>
      </c>
      <c r="D108" s="80">
        <v>2</v>
      </c>
      <c r="E108" s="110" t="e">
        <f ca="1">IF(ISERROR(F108),NA(),D108/$E$105)</f>
        <v>#N/A</v>
      </c>
      <c r="F108" s="90" t="e">
        <f ca="1"/>
        <v>#NAME?</v>
      </c>
      <c r="G108" s="50" t="e">
        <f ca="1"/>
        <v>#NAME?</v>
      </c>
      <c r="H108" s="50" t="e">
        <f ca="1"/>
        <v>#NAME?</v>
      </c>
      <c r="I108" s="50" t="e">
        <f ca="1"/>
        <v>#NAME?</v>
      </c>
      <c r="J108" s="50" t="e">
        <f ca="1"/>
        <v>#NAME?</v>
      </c>
      <c r="K108" s="182" t="e">
        <f ca="1"/>
        <v>#NAME?</v>
      </c>
      <c r="L108" s="50" t="e">
        <f ca="1"/>
        <v>#NAME?</v>
      </c>
      <c r="M108" s="50" t="e">
        <f ca="1"/>
        <v>#NAME?</v>
      </c>
      <c r="N108" s="50" t="e">
        <f ca="1"/>
        <v>#NAME?</v>
      </c>
      <c r="O108" s="50" t="e">
        <f ca="1"/>
        <v>#NAME?</v>
      </c>
      <c r="P108" s="50" t="e">
        <f ca="1"/>
        <v>#NAME?</v>
      </c>
      <c r="R108" s="90" t="e">
        <f ca="1"/>
        <v>#NAME?</v>
      </c>
      <c r="AN108" s="170"/>
      <c r="AO108" s="2"/>
    </row>
    <row r="109" spans="2:41">
      <c r="D109" s="80">
        <v>3</v>
      </c>
      <c r="E109" s="110" t="e">
        <f ca="1">IF(ISERROR(F109),NA(),D109/$E$105)</f>
        <v>#N/A</v>
      </c>
      <c r="F109" s="90" t="e">
        <f ca="1"/>
        <v>#NAME?</v>
      </c>
      <c r="G109" s="50" t="e">
        <f ca="1"/>
        <v>#NAME?</v>
      </c>
      <c r="H109" s="50" t="e">
        <f ca="1"/>
        <v>#NAME?</v>
      </c>
      <c r="I109" s="50" t="e">
        <f ca="1"/>
        <v>#NAME?</v>
      </c>
      <c r="J109" s="50" t="e">
        <f ca="1"/>
        <v>#NAME?</v>
      </c>
      <c r="K109" s="182" t="e">
        <f ca="1"/>
        <v>#NAME?</v>
      </c>
      <c r="L109" s="50" t="e">
        <f ca="1"/>
        <v>#NAME?</v>
      </c>
      <c r="M109" s="50" t="e">
        <f ca="1"/>
        <v>#NAME?</v>
      </c>
      <c r="N109" s="50" t="e">
        <f ca="1"/>
        <v>#NAME?</v>
      </c>
      <c r="O109" s="50" t="e">
        <f ca="1"/>
        <v>#NAME?</v>
      </c>
      <c r="P109" s="50" t="e">
        <f ca="1"/>
        <v>#NAME?</v>
      </c>
      <c r="R109" s="90" t="e">
        <f ca="1"/>
        <v>#NAME?</v>
      </c>
      <c r="AN109" s="170"/>
      <c r="AO109" s="2"/>
    </row>
    <row r="110" spans="2:41">
      <c r="D110" s="80">
        <v>4</v>
      </c>
      <c r="E110" s="110" t="e">
        <f ca="1">IF(ISERROR(F110),NA(),D110/$E$105)</f>
        <v>#N/A</v>
      </c>
      <c r="F110" s="90" t="e">
        <f ca="1"/>
        <v>#NAME?</v>
      </c>
      <c r="G110" s="50" t="e">
        <f ca="1"/>
        <v>#NAME?</v>
      </c>
      <c r="H110" s="50" t="e">
        <f ca="1"/>
        <v>#NAME?</v>
      </c>
      <c r="I110" s="50" t="e">
        <f ca="1"/>
        <v>#NAME?</v>
      </c>
      <c r="J110" s="50" t="e">
        <f ca="1"/>
        <v>#NAME?</v>
      </c>
      <c r="K110" s="182" t="e">
        <f ca="1"/>
        <v>#NAME?</v>
      </c>
      <c r="L110" s="50" t="e">
        <f ca="1"/>
        <v>#NAME?</v>
      </c>
      <c r="M110" s="50" t="e">
        <f ca="1"/>
        <v>#NAME?</v>
      </c>
      <c r="N110" s="50" t="e">
        <f ca="1"/>
        <v>#NAME?</v>
      </c>
      <c r="O110" s="50" t="e">
        <f ca="1"/>
        <v>#NAME?</v>
      </c>
      <c r="P110" s="50" t="e">
        <f ca="1"/>
        <v>#NAME?</v>
      </c>
      <c r="R110" s="90" t="e">
        <f ca="1"/>
        <v>#NAME?</v>
      </c>
      <c r="AN110" s="170" t="s">
        <v>374</v>
      </c>
    </row>
    <row r="111" spans="2:41">
      <c r="B111" s="7"/>
      <c r="G111" s="29"/>
      <c r="H111" s="29"/>
      <c r="I111" s="29"/>
      <c r="J111" s="29"/>
      <c r="K111" s="183"/>
      <c r="AN111" s="170" t="s">
        <v>373</v>
      </c>
    </row>
    <row r="112" spans="2:41">
      <c r="B112" s="7" t="s">
        <v>267</v>
      </c>
      <c r="E112" s="75"/>
      <c r="F112" s="60" t="s">
        <v>267</v>
      </c>
      <c r="G112" s="86" t="e">
        <f ca="1">[2]!RNAR3SOutput(wvr,Model_LRC_Fit,Layer_LRC_Fit,"LRC_"&amp;G$33,$B112,Date1,Date2,"{Dist="&amp;G$35&amp;"|Method="&amp;G$33&amp;"|Var="&amp;$E$35&amp;"|Product_Name="&amp;$E$34&amp;"}")</f>
        <v>#NAME?</v>
      </c>
      <c r="H112" s="86" t="e">
        <f ca="1">[2]!RNAR3SOutput(wvr,Model_LRC_Fit,Layer_LRC_Fit,"LRC_"&amp;H$33,$B112,Date1,Date2,"{Dist="&amp;H$35&amp;"|Method="&amp;H$33&amp;"|Var="&amp;$E$35&amp;"|Product_Name="&amp;$E$34&amp;"}")</f>
        <v>#NAME?</v>
      </c>
      <c r="I112" s="86" t="e">
        <f ca="1">[2]!RNAR3SOutput(wvr,Model_LRC_Fit,Layer_LRC_Fit,"LRC_"&amp;I$33,$B112,Date1,Date2,"{Dist="&amp;I$35&amp;"|Method="&amp;I$33&amp;"|Var="&amp;$E$35&amp;"|Product_Name="&amp;$E$34&amp;"}")</f>
        <v>#NAME?</v>
      </c>
      <c r="J112" s="86" t="e">
        <f ca="1">[2]!RNAR3SOutput(wvr,Model_LRC_Fit,Layer_LRC_Fit,"LRC_"&amp;J$33,$B112,Date1,Date2,"{Dist="&amp;J$35&amp;"|Method="&amp;J$33&amp;"|Var="&amp;$E$35&amp;"|Product_Name="&amp;$E$34&amp;"}")</f>
        <v>#NAME?</v>
      </c>
      <c r="K112" s="184" t="e">
        <f ca="1">[2]!RNAR3SOutput(wvr,Model_LRC_Fit,Layer_LRC_Fit,"LRC_"&amp;K$33,$B112,Date1,Date2,"{Dist="&amp;K$35&amp;"|Method="&amp;K$33&amp;"|Var="&amp;$E$35&amp;"|Product_Name="&amp;$E$34&amp;"}")</f>
        <v>#NAME?</v>
      </c>
      <c r="L112" s="83" t="e">
        <f ca="1">[2]!RNAR3SOutput(wvr,Model_LRC_Fit,Layer_LRC_Fit,"LRC_"&amp;L$33,$B112,Date1,Date2,"{Dist="&amp;L$35&amp;"|Method="&amp;L$33&amp;"|Var="&amp;$E$35&amp;"|Product_Name="&amp;$E$34&amp;"}")</f>
        <v>#NAME?</v>
      </c>
      <c r="M112" s="83" t="e">
        <f ca="1">[2]!RNAR3SOutput(wvr,Model_LRC_Fit,Layer_LRC_Fit,"LRC_"&amp;M$33,$B112,Date1,Date2,"{Dist="&amp;M$35&amp;"|Method="&amp;M$33&amp;"|Var="&amp;$E$35&amp;"|Product_Name="&amp;$E$34&amp;"}")</f>
        <v>#NAME?</v>
      </c>
      <c r="N112" s="83" t="e">
        <f ca="1">[2]!RNAR3SOutput(wvr,Model_LRC_Fit,Layer_LRC_Fit,"LRC_"&amp;N$33,$B112,Date1,Date2,"{Dist="&amp;N$35&amp;"|Method="&amp;N$33&amp;"|Var="&amp;$E$35&amp;"|Product_Name="&amp;$E$34&amp;"}")</f>
        <v>#NAME?</v>
      </c>
      <c r="O112" s="83" t="e">
        <f ca="1">[2]!RNAR3SOutput(wvr,Model_LRC_Fit,Layer_LRC_Fit,"LRC_"&amp;O$33,$B112,Date1,Date2,"{Dist="&amp;O$35&amp;"|Method="&amp;O$33&amp;"|Var="&amp;$E$35&amp;"|Product_Name="&amp;$E$34&amp;"}")</f>
        <v>#NAME?</v>
      </c>
      <c r="P112" s="83" t="e">
        <f ca="1">[2]!RNAR3SOutput(wvr,Model_LRC_Fit,Layer_LRC_Fit,"LRC_"&amp;P$33,$B112,Date1,Date2,"{Dist="&amp;P$35&amp;"|Method="&amp;P$33&amp;"|Var="&amp;$E$35&amp;"|Product_Name="&amp;$E$34&amp;"}")</f>
        <v>#NAME?</v>
      </c>
      <c r="R112" s="90" t="e">
        <f ca="1">[2]!RNAR3SOutput(wvr,Model_LRC_Fit,Layer_LRC_Fit,Program_LRC_Fit,$B112,Date1,Date2,Grouping_LRC_Fit)</f>
        <v>#NAME?</v>
      </c>
    </row>
    <row r="113" spans="2:18">
      <c r="B113" s="119" t="s">
        <v>268</v>
      </c>
      <c r="C113" s="122"/>
      <c r="D113" s="122"/>
      <c r="E113" s="207"/>
      <c r="F113" s="208" t="s">
        <v>268</v>
      </c>
      <c r="G113" s="86" t="e">
        <f ca="1">[2]!RNAR3SOutput(wvr,Model_LRC_Fit,Layer_LRC_Fit,"LRC_"&amp;G$33,$B113,Date1,Date2,"{Dist="&amp;G$35&amp;"|Method="&amp;G$33&amp;"|Var="&amp;$E$35&amp;"|Product_Name="&amp;$E$34&amp;"}")</f>
        <v>#NAME?</v>
      </c>
      <c r="H113" s="86" t="e">
        <f ca="1">[2]!RNAR3SOutput(wvr,Model_LRC_Fit,Layer_LRC_Fit,"LRC_"&amp;H$33,$B113,Date1,Date2,"{Dist="&amp;H$35&amp;"|Method="&amp;H$33&amp;"|Var="&amp;$E$35&amp;"|Product_Name="&amp;$E$34&amp;"}")</f>
        <v>#NAME?</v>
      </c>
      <c r="I113" s="86" t="e">
        <f ca="1">[2]!RNAR3SOutput(wvr,Model_LRC_Fit,Layer_LRC_Fit,"LRC_"&amp;I$33,$B113,Date1,Date2,"{Dist="&amp;I$35&amp;"|Method="&amp;I$33&amp;"|Var="&amp;$E$35&amp;"|Product_Name="&amp;$E$34&amp;"}")</f>
        <v>#NAME?</v>
      </c>
      <c r="J113" s="86" t="e">
        <f ca="1">[2]!RNAR3SOutput(wvr,Model_LRC_Fit,Layer_LRC_Fit,"LRC_"&amp;J$33,$B113,Date1,Date2,"{Dist="&amp;J$35&amp;"|Method="&amp;J$33&amp;"|Var="&amp;$E$35&amp;"|Product_Name="&amp;$E$34&amp;"}")</f>
        <v>#NAME?</v>
      </c>
      <c r="K113" s="184" t="e">
        <f ca="1">[2]!RNAR3SOutput(wvr,Model_LRC_Fit,Layer_LRC_Fit,"LRC_"&amp;K$33,$B113,Date1,Date2,"{Dist="&amp;K$35&amp;"|Method="&amp;K$33&amp;"|Var="&amp;$E$35&amp;"|Product_Name="&amp;$E$34&amp;"}")</f>
        <v>#NAME?</v>
      </c>
      <c r="L113" s="83" t="e">
        <f ca="1">[2]!RNAR3SOutput(wvr,Model_LRC_Fit,Layer_LRC_Fit,"LRC_"&amp;L$33,$B113,Date1,Date2,"{Dist="&amp;L$35&amp;"|Method="&amp;L$33&amp;"|Var="&amp;$E$35&amp;"|Product_Name="&amp;$E$34&amp;"}")</f>
        <v>#NAME?</v>
      </c>
      <c r="M113" s="83" t="e">
        <f ca="1">[2]!RNAR3SOutput(wvr,Model_LRC_Fit,Layer_LRC_Fit,"LRC_"&amp;M$33,$B113,Date1,Date2,"{Dist="&amp;M$35&amp;"|Method="&amp;M$33&amp;"|Var="&amp;$E$35&amp;"|Product_Name="&amp;$E$34&amp;"}")</f>
        <v>#NAME?</v>
      </c>
      <c r="N113" s="83" t="e">
        <f ca="1">[2]!RNAR3SOutput(wvr,Model_LRC_Fit,Layer_LRC_Fit,"LRC_"&amp;N$33,$B113,Date1,Date2,"{Dist="&amp;N$35&amp;"|Method="&amp;N$33&amp;"|Var="&amp;$E$35&amp;"|Product_Name="&amp;$E$34&amp;"}")</f>
        <v>#NAME?</v>
      </c>
      <c r="O113" s="83" t="e">
        <f ca="1">[2]!RNAR3SOutput(wvr,Model_LRC_Fit,Layer_LRC_Fit,"LRC_"&amp;O$33,$B113,Date1,Date2,"{Dist="&amp;O$35&amp;"|Method="&amp;O$33&amp;"|Var="&amp;$E$35&amp;"|Product_Name="&amp;$E$34&amp;"}")</f>
        <v>#NAME?</v>
      </c>
      <c r="P113" s="83" t="e">
        <f ca="1">[2]!RNAR3SOutput(wvr,Model_LRC_Fit,Layer_LRC_Fit,"LRC_"&amp;P$33,$B113,Date1,Date2,"{Dist="&amp;P$35&amp;"|Method="&amp;P$33&amp;"|Var="&amp;$E$35&amp;"|Product_Name="&amp;$E$34&amp;"}")</f>
        <v>#NAME?</v>
      </c>
      <c r="R113" s="90" t="e">
        <f ca="1">[2]!RNAR3SOutput(wvr,Model_LRC_Fit,Layer_LRC_Fit,Program_LRC_Fit,$B113,Date1,Date2,Grouping_LRC_Fit)</f>
        <v>#NAME?</v>
      </c>
    </row>
    <row r="114" spans="2:18">
      <c r="B114" s="119" t="s">
        <v>269</v>
      </c>
      <c r="C114" s="122"/>
      <c r="D114" s="122"/>
      <c r="E114" s="207"/>
      <c r="F114" s="208" t="s">
        <v>269</v>
      </c>
      <c r="G114" s="86" t="e">
        <f ca="1">[2]!RNAR3SOutput(wvr,Model_LRC_Fit,Layer_LRC_Fit,"LRC_"&amp;G$33,$B114,Date1,Date2,"{Dist="&amp;G$35&amp;"|Method="&amp;G$33&amp;"|Var="&amp;$E$35&amp;"|Product_Name="&amp;$E$34&amp;"}")</f>
        <v>#NAME?</v>
      </c>
      <c r="H114" s="86" t="e">
        <f ca="1">[2]!RNAR3SOutput(wvr,Model_LRC_Fit,Layer_LRC_Fit,"LRC_"&amp;H$33,$B114,Date1,Date2,"{Dist="&amp;H$35&amp;"|Method="&amp;H$33&amp;"|Var="&amp;$E$35&amp;"|Product_Name="&amp;$E$34&amp;"}")</f>
        <v>#NAME?</v>
      </c>
      <c r="I114" s="86" t="e">
        <f ca="1">[2]!RNAR3SOutput(wvr,Model_LRC_Fit,Layer_LRC_Fit,"LRC_"&amp;I$33,$B114,Date1,Date2,"{Dist="&amp;I$35&amp;"|Method="&amp;I$33&amp;"|Var="&amp;$E$35&amp;"|Product_Name="&amp;$E$34&amp;"}")</f>
        <v>#NAME?</v>
      </c>
      <c r="J114" s="86" t="e">
        <f ca="1">[2]!RNAR3SOutput(wvr,Model_LRC_Fit,Layer_LRC_Fit,"LRC_"&amp;J$33,$B114,Date1,Date2,"{Dist="&amp;J$35&amp;"|Method="&amp;J$33&amp;"|Var="&amp;$E$35&amp;"|Product_Name="&amp;$E$34&amp;"}")</f>
        <v>#NAME?</v>
      </c>
      <c r="K114" s="184" t="e">
        <f ca="1">[2]!RNAR3SOutput(wvr,Model_LRC_Fit,Layer_LRC_Fit,"LRC_"&amp;K$33,$B114,Date1,Date2,"{Dist="&amp;K$35&amp;"|Method="&amp;K$33&amp;"|Var="&amp;$E$35&amp;"|Product_Name="&amp;$E$34&amp;"}")</f>
        <v>#NAME?</v>
      </c>
      <c r="L114" s="83" t="e">
        <f ca="1">[2]!RNAR3SOutput(wvr,Model_LRC_Fit,Layer_LRC_Fit,"LRC_"&amp;L$33,$B114,Date1,Date2,"{Dist="&amp;L$35&amp;"|Method="&amp;L$33&amp;"|Var="&amp;$E$35&amp;"|Product_Name="&amp;$E$34&amp;"}")</f>
        <v>#NAME?</v>
      </c>
      <c r="M114" s="83" t="e">
        <f ca="1">[2]!RNAR3SOutput(wvr,Model_LRC_Fit,Layer_LRC_Fit,"LRC_"&amp;M$33,$B114,Date1,Date2,"{Dist="&amp;M$35&amp;"|Method="&amp;M$33&amp;"|Var="&amp;$E$35&amp;"|Product_Name="&amp;$E$34&amp;"}")</f>
        <v>#NAME?</v>
      </c>
      <c r="N114" s="83" t="e">
        <f ca="1">[2]!RNAR3SOutput(wvr,Model_LRC_Fit,Layer_LRC_Fit,"LRC_"&amp;N$33,$B114,Date1,Date2,"{Dist="&amp;N$35&amp;"|Method="&amp;N$33&amp;"|Var="&amp;$E$35&amp;"|Product_Name="&amp;$E$34&amp;"}")</f>
        <v>#NAME?</v>
      </c>
      <c r="O114" s="83" t="e">
        <f ca="1">[2]!RNAR3SOutput(wvr,Model_LRC_Fit,Layer_LRC_Fit,"LRC_"&amp;O$33,$B114,Date1,Date2,"{Dist="&amp;O$35&amp;"|Method="&amp;O$33&amp;"|Var="&amp;$E$35&amp;"|Product_Name="&amp;$E$34&amp;"}")</f>
        <v>#NAME?</v>
      </c>
      <c r="P114" s="83" t="e">
        <f ca="1">[2]!RNAR3SOutput(wvr,Model_LRC_Fit,Layer_LRC_Fit,"LRC_"&amp;P$33,$B114,Date1,Date2,"{Dist="&amp;P$35&amp;"|Method="&amp;P$33&amp;"|Var="&amp;$E$35&amp;"|Product_Name="&amp;$E$34&amp;"}")</f>
        <v>#NAME?</v>
      </c>
      <c r="R114" s="90" t="e">
        <f ca="1">[2]!RNAR3SOutput(wvr,Model_LRC_Fit,Layer_LRC_Fit,Program_LRC_Fit,$B114,Date1,Date2,Grouping_LRC_Fit)</f>
        <v>#NAME?</v>
      </c>
    </row>
    <row r="115" spans="2:18" ht="13.5" thickBot="1">
      <c r="B115" s="7" t="s">
        <v>270</v>
      </c>
      <c r="E115" s="75"/>
      <c r="F115" s="60" t="s">
        <v>270</v>
      </c>
      <c r="G115" s="185" t="e">
        <f ca="1">[2]!RNAR3SOutput(wvr,Model_LRC_Fit,Layer_LRC_Fit,"LRC_"&amp;G$33,$B115,Date1,Date2,"{Dist="&amp;G$35&amp;"|Method="&amp;G$33&amp;"|Var="&amp;$E$35&amp;"|Product_Name="&amp;$E$34&amp;"}")</f>
        <v>#NAME?</v>
      </c>
      <c r="H115" s="185" t="e">
        <f ca="1">[2]!RNAR3SOutput(wvr,Model_LRC_Fit,Layer_LRC_Fit,"LRC_"&amp;H$33,$B115,Date1,Date2,"{Dist="&amp;H$35&amp;"|Method="&amp;H$33&amp;"|Var="&amp;$E$35&amp;"|Product_Name="&amp;$E$34&amp;"}")</f>
        <v>#NAME?</v>
      </c>
      <c r="I115" s="185" t="e">
        <f ca="1">[2]!RNAR3SOutput(wvr,Model_LRC_Fit,Layer_LRC_Fit,"LRC_"&amp;I$33,$B115,Date1,Date2,"{Dist="&amp;I$35&amp;"|Method="&amp;I$33&amp;"|Var="&amp;$E$35&amp;"|Product_Name="&amp;$E$34&amp;"}")</f>
        <v>#NAME?</v>
      </c>
      <c r="J115" s="185" t="e">
        <f ca="1">[2]!RNAR3SOutput(wvr,Model_LRC_Fit,Layer_LRC_Fit,"LRC_"&amp;J$33,$B115,Date1,Date2,"{Dist="&amp;J$35&amp;"|Method="&amp;J$33&amp;"|Var="&amp;$E$35&amp;"|Product_Name="&amp;$E$34&amp;"}")</f>
        <v>#NAME?</v>
      </c>
      <c r="K115" s="186" t="e">
        <f ca="1">[2]!RNAR3SOutput(wvr,Model_LRC_Fit,Layer_LRC_Fit,"LRC_"&amp;K$33,$B115,Date1,Date2,"{Dist="&amp;K$35&amp;"|Method="&amp;K$33&amp;"|Var="&amp;$E$35&amp;"|Product_Name="&amp;$E$34&amp;"}")</f>
        <v>#NAME?</v>
      </c>
      <c r="L115" s="103" t="e">
        <f ca="1">[2]!RNAR3SOutput(wvr,Model_LRC_Fit,Layer_LRC_Fit,"LRC_"&amp;L$33,$B115,Date1,Date2,"{Dist="&amp;L$35&amp;"|Method="&amp;L$33&amp;"|Var="&amp;$E$35&amp;"|Product_Name="&amp;$E$34&amp;"}")</f>
        <v>#NAME?</v>
      </c>
      <c r="M115" s="103" t="e">
        <f ca="1">[2]!RNAR3SOutput(wvr,Model_LRC_Fit,Layer_LRC_Fit,"LRC_"&amp;M$33,$B115,Date1,Date2,"{Dist="&amp;M$35&amp;"|Method="&amp;M$33&amp;"|Var="&amp;$E$35&amp;"|Product_Name="&amp;$E$34&amp;"}")</f>
        <v>#NAME?</v>
      </c>
      <c r="N115" s="103" t="e">
        <f ca="1">[2]!RNAR3SOutput(wvr,Model_LRC_Fit,Layer_LRC_Fit,"LRC_"&amp;N$33,$B115,Date1,Date2,"{Dist="&amp;N$35&amp;"|Method="&amp;N$33&amp;"|Var="&amp;$E$35&amp;"|Product_Name="&amp;$E$34&amp;"}")</f>
        <v>#NAME?</v>
      </c>
      <c r="O115" s="103" t="e">
        <f ca="1">[2]!RNAR3SOutput(wvr,Model_LRC_Fit,Layer_LRC_Fit,"LRC_"&amp;O$33,$B115,Date1,Date2,"{Dist="&amp;O$35&amp;"|Method="&amp;O$33&amp;"|Var="&amp;$E$35&amp;"|Product_Name="&amp;$E$34&amp;"}")</f>
        <v>#NAME?</v>
      </c>
      <c r="P115" s="103" t="e">
        <f ca="1">[2]!RNAR3SOutput(wvr,Model_LRC_Fit,Layer_LRC_Fit,"LRC_"&amp;P$33,$B115,Date1,Date2,"{Dist="&amp;P$35&amp;"|Method="&amp;P$33&amp;"|Var="&amp;$E$35&amp;"|Product_Name="&amp;$E$34&amp;"}")</f>
        <v>#NAME?</v>
      </c>
      <c r="R115" s="105" t="e">
        <f ca="1">[2]!RNAR3SOutput(wvr,Model_LRC_Fit,Layer_LRC_Fit,Program_LRC_Fit,$B115,Date1,Date2,Grouping_LRC_Fit)</f>
        <v>#NAME?</v>
      </c>
    </row>
    <row r="116" spans="2:18" ht="15.75" thickBot="1">
      <c r="B116" s="7"/>
      <c r="G116" s="91" t="e">
        <f t="shared" ref="G116:P116" ca="1" si="7">IF(G112&lt;=G113,"PASS","FAIL")</f>
        <v>#NAME?</v>
      </c>
      <c r="H116" s="91" t="e">
        <f t="shared" ca="1" si="7"/>
        <v>#NAME?</v>
      </c>
      <c r="I116" s="91" t="e">
        <f t="shared" ca="1" si="7"/>
        <v>#NAME?</v>
      </c>
      <c r="J116" s="91" t="e">
        <f t="shared" ca="1" si="7"/>
        <v>#NAME?</v>
      </c>
      <c r="K116" s="188" t="e">
        <f t="shared" ca="1" si="7"/>
        <v>#NAME?</v>
      </c>
      <c r="L116" s="187" t="e">
        <f t="shared" ca="1" si="7"/>
        <v>#NAME?</v>
      </c>
      <c r="M116" s="91" t="e">
        <f t="shared" ca="1" si="7"/>
        <v>#NAME?</v>
      </c>
      <c r="N116" s="91" t="e">
        <f t="shared" ca="1" si="7"/>
        <v>#NAME?</v>
      </c>
      <c r="O116" s="91" t="e">
        <f t="shared" ca="1" si="7"/>
        <v>#NAME?</v>
      </c>
      <c r="P116" s="91" t="e">
        <f t="shared" ca="1" si="7"/>
        <v>#NAME?</v>
      </c>
      <c r="R116" s="91" t="e">
        <f ca="1">IF(R112&lt;=R113,"PASS","FAIL")</f>
        <v>#NAME?</v>
      </c>
    </row>
    <row r="117" spans="2:18">
      <c r="B117" s="7"/>
    </row>
    <row r="118" spans="2:18">
      <c r="B118" s="7"/>
    </row>
    <row r="119" spans="2:18">
      <c r="B119" s="7"/>
    </row>
    <row r="120" spans="2:18">
      <c r="B120" s="7"/>
    </row>
    <row r="121" spans="2:18" ht="15.75">
      <c r="B121" s="7"/>
      <c r="C121" s="172" t="s">
        <v>325</v>
      </c>
      <c r="D121" s="8"/>
      <c r="E121" s="8"/>
      <c r="F121" s="8"/>
      <c r="G121" s="7" t="s">
        <v>382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2:18">
      <c r="B122" s="7" t="s">
        <v>227</v>
      </c>
      <c r="E122" s="12"/>
      <c r="F122" s="12"/>
      <c r="G122" s="476" t="s">
        <v>69</v>
      </c>
      <c r="H122" s="477"/>
      <c r="I122" s="477"/>
      <c r="J122" s="477"/>
      <c r="K122" s="477"/>
      <c r="L122" s="476" t="s">
        <v>70</v>
      </c>
      <c r="M122" s="477"/>
      <c r="N122" s="477"/>
      <c r="O122" s="477"/>
      <c r="P122" s="480"/>
      <c r="R122" s="151" t="e">
        <f ca="1">R34</f>
        <v>#NAME?</v>
      </c>
    </row>
    <row r="123" spans="2:18">
      <c r="E123" s="12"/>
      <c r="F123" s="12"/>
      <c r="G123" s="179" t="s">
        <v>17</v>
      </c>
      <c r="H123" s="180" t="s">
        <v>12</v>
      </c>
      <c r="I123" s="180" t="s">
        <v>72</v>
      </c>
      <c r="J123" s="180" t="s">
        <v>73</v>
      </c>
      <c r="K123" s="180" t="s">
        <v>74</v>
      </c>
      <c r="L123" s="179" t="s">
        <v>17</v>
      </c>
      <c r="M123" s="180" t="s">
        <v>12</v>
      </c>
      <c r="N123" s="180" t="s">
        <v>72</v>
      </c>
      <c r="O123" s="180" t="s">
        <v>73</v>
      </c>
      <c r="P123" s="181" t="s">
        <v>74</v>
      </c>
      <c r="R123" s="151" t="e">
        <f ca="1">R35</f>
        <v>#NAME?</v>
      </c>
    </row>
    <row r="124" spans="2:18">
      <c r="E124" s="75" t="s">
        <v>326</v>
      </c>
      <c r="F124" s="12"/>
      <c r="G124" s="29"/>
      <c r="H124" s="29"/>
      <c r="I124" s="29"/>
      <c r="J124" s="29"/>
      <c r="K124" s="198"/>
    </row>
    <row r="125" spans="2:18">
      <c r="B125" s="7" t="s">
        <v>267</v>
      </c>
      <c r="E125" s="75"/>
      <c r="F125" s="60" t="s">
        <v>323</v>
      </c>
      <c r="G125" s="86" t="e">
        <f ca="1">[2]!RNAR3SOutput(wvr,Model_LRC_Fit,Layer_LRC_Fit,"LRC_"&amp;G$33,$B125,Date1,Date2,"{Dist="&amp;G$35&amp;"|Method="&amp;G$33&amp;"|Var="&amp;$E$35&amp;"|Product_Name="&amp;$E$34&amp;"}")</f>
        <v>#NAME?</v>
      </c>
      <c r="H125" s="86" t="e">
        <f ca="1">[2]!RNAR3SOutput(wvr,Model_LRC_Fit,Layer_LRC_Fit,"LRC_"&amp;H$33,$B125,Date1,Date2,"{Dist="&amp;H$35&amp;"|Method="&amp;H$33&amp;"|Var="&amp;$E$35&amp;"|Product_Name="&amp;$E$34&amp;"}")</f>
        <v>#NAME?</v>
      </c>
      <c r="I125" s="86" t="e">
        <f ca="1">[2]!RNAR3SOutput(wvr,Model_LRC_Fit,Layer_LRC_Fit,"LRC_"&amp;I$33,$B125,Date1,Date2,"{Dist="&amp;I$35&amp;"|Method="&amp;I$33&amp;"|Var="&amp;$E$35&amp;"|Product_Name="&amp;$E$34&amp;"}")</f>
        <v>#NAME?</v>
      </c>
      <c r="J125" s="86" t="e">
        <f ca="1">[2]!RNAR3SOutput(wvr,Model_LRC_Fit,Layer_LRC_Fit,"LRC_"&amp;J$33,$B125,Date1,Date2,"{Dist="&amp;J$35&amp;"|Method="&amp;J$33&amp;"|Var="&amp;$E$35&amp;"|Product_Name="&amp;$E$34&amp;"}")</f>
        <v>#NAME?</v>
      </c>
      <c r="K125" s="184" t="e">
        <f ca="1">[2]!RNAR3SOutput(wvr,Model_LRC_Fit,Layer_LRC_Fit,"LRC_"&amp;K$33,$B125,Date1,Date2,"{Dist="&amp;K$35&amp;"|Method="&amp;K$33&amp;"|Var="&amp;$E$35&amp;"|Product_Name="&amp;$E$34&amp;"}")</f>
        <v>#NAME?</v>
      </c>
      <c r="L125" s="86" t="e">
        <f ca="1">[2]!RNAR3SOutput(wvr,Model_LRC_Fit,Layer_LRC_Fit,"LRC_"&amp;L$33,$B125,Date1,Date2,"{Dist="&amp;L$35&amp;"|Method="&amp;L$33&amp;"|Var="&amp;$E$35&amp;"|Product_Name="&amp;$E$34&amp;"}")</f>
        <v>#NAME?</v>
      </c>
      <c r="M125" s="86" t="e">
        <f ca="1">[2]!RNAR3SOutput(wvr,Model_LRC_Fit,Layer_LRC_Fit,"LRC_"&amp;M$33,$B125,Date1,Date2,"{Dist="&amp;M$35&amp;"|Method="&amp;M$33&amp;"|Var="&amp;$E$35&amp;"|Product_Name="&amp;$E$34&amp;"}")</f>
        <v>#NAME?</v>
      </c>
      <c r="N125" s="86" t="e">
        <f ca="1">[2]!RNAR3SOutput(wvr,Model_LRC_Fit,Layer_LRC_Fit,"LRC_"&amp;N$33,$B125,Date1,Date2,"{Dist="&amp;N$35&amp;"|Method="&amp;N$33&amp;"|Var="&amp;$E$35&amp;"|Product_Name="&amp;$E$34&amp;"}")</f>
        <v>#NAME?</v>
      </c>
      <c r="O125" s="86" t="e">
        <f ca="1">[2]!RNAR3SOutput(wvr,Model_LRC_Fit,Layer_LRC_Fit,"LRC_"&amp;O$33,$B125,Date1,Date2,"{Dist="&amp;O$35&amp;"|Method="&amp;O$33&amp;"|Var="&amp;$E$35&amp;"|Product_Name="&amp;$E$34&amp;"}")</f>
        <v>#NAME?</v>
      </c>
      <c r="P125" s="86" t="e">
        <f ca="1">[2]!RNAR3SOutput(wvr,Model_LRC_Fit,Layer_LRC_Fit,"LRC_"&amp;P$33,$B125,Date1,Date2,"{Dist="&amp;P$35&amp;"|Method="&amp;P$33&amp;"|Var="&amp;$E$35&amp;"|Product_Name="&amp;$E$34&amp;"}")</f>
        <v>#NAME?</v>
      </c>
      <c r="R125" s="90" t="e">
        <f ca="1">[2]!RNAR3SOutput(wvr,Model_LRC_Fit,Layer_LRC_Fit,Program_LRC_Fit,$B125,Date1,Date2,Grouping_LRC_Fit)</f>
        <v>#NAME?</v>
      </c>
    </row>
    <row r="126" spans="2:18" ht="15.75">
      <c r="B126" s="7" t="s">
        <v>247</v>
      </c>
      <c r="C126" s="81"/>
      <c r="D126" s="44"/>
      <c r="E126" s="98"/>
      <c r="F126" s="99" t="s">
        <v>284</v>
      </c>
      <c r="G126" s="86" t="e">
        <f ca="1">[2]!RNAR3SOutput(wvr,Model_LRC_Fit,Layer_LRC_Fit,"LRC_"&amp;G$33,$B126,Date1,Date2,"{Dist="&amp;G$35&amp;"|Method="&amp;G$33&amp;"|Var="&amp;$E$35&amp;"|Product_Name="&amp;$E$34&amp;"}")</f>
        <v>#NAME?</v>
      </c>
      <c r="H126" s="86" t="e">
        <f ca="1">[2]!RNAR3SOutput(wvr,Model_LRC_Fit,Layer_LRC_Fit,"LRC_"&amp;H$33,$B126,Date1,Date2,"{Dist="&amp;H$35&amp;"|Method="&amp;H$33&amp;"|Var="&amp;$E$35&amp;"|Product_Name="&amp;$E$34&amp;"}")</f>
        <v>#NAME?</v>
      </c>
      <c r="I126" s="86" t="e">
        <f ca="1">[2]!RNAR3SOutput(wvr,Model_LRC_Fit,Layer_LRC_Fit,"LRC_"&amp;I$33,$B126,Date1,Date2,"{Dist="&amp;I$35&amp;"|Method="&amp;I$33&amp;"|Var="&amp;$E$35&amp;"|Product_Name="&amp;$E$34&amp;"}")</f>
        <v>#NAME?</v>
      </c>
      <c r="J126" s="86" t="e">
        <f ca="1">[2]!RNAR3SOutput(wvr,Model_LRC_Fit,Layer_LRC_Fit,"LRC_"&amp;J$33,$B126,Date1,Date2,"{Dist="&amp;J$35&amp;"|Method="&amp;J$33&amp;"|Var="&amp;$E$35&amp;"|Product_Name="&amp;$E$34&amp;"}")</f>
        <v>#NAME?</v>
      </c>
      <c r="K126" s="184" t="e">
        <f ca="1">[2]!RNAR3SOutput(wvr,Model_LRC_Fit,Layer_LRC_Fit,"LRC_"&amp;K$33,$B126,Date1,Date2,"{Dist="&amp;K$35&amp;"|Method="&amp;K$33&amp;"|Var="&amp;$E$35&amp;"|Product_Name="&amp;$E$34&amp;"}")</f>
        <v>#NAME?</v>
      </c>
      <c r="L126" s="86" t="e">
        <f ca="1">[2]!RNAR3SOutput(wvr,Model_LRC_Fit,Layer_LRC_Fit,"LRC_"&amp;L$33,$B126,Date1,Date2,"{Dist="&amp;L$35&amp;"|Method="&amp;L$33&amp;"|Var="&amp;$E$35&amp;"|Product_Name="&amp;$E$34&amp;"}")</f>
        <v>#NAME?</v>
      </c>
      <c r="M126" s="86" t="e">
        <f ca="1">[2]!RNAR3SOutput(wvr,Model_LRC_Fit,Layer_LRC_Fit,"LRC_"&amp;M$33,$B126,Date1,Date2,"{Dist="&amp;M$35&amp;"|Method="&amp;M$33&amp;"|Var="&amp;$E$35&amp;"|Product_Name="&amp;$E$34&amp;"}")</f>
        <v>#NAME?</v>
      </c>
      <c r="N126" s="86" t="e">
        <f ca="1">[2]!RNAR3SOutput(wvr,Model_LRC_Fit,Layer_LRC_Fit,"LRC_"&amp;N$33,$B126,Date1,Date2,"{Dist="&amp;N$35&amp;"|Method="&amp;N$33&amp;"|Var="&amp;$E$35&amp;"|Product_Name="&amp;$E$34&amp;"}")</f>
        <v>#NAME?</v>
      </c>
      <c r="O126" s="86" t="e">
        <f ca="1">[2]!RNAR3SOutput(wvr,Model_LRC_Fit,Layer_LRC_Fit,"LRC_"&amp;O$33,$B126,Date1,Date2,"{Dist="&amp;O$35&amp;"|Method="&amp;O$33&amp;"|Var="&amp;$E$35&amp;"|Product_Name="&amp;$E$34&amp;"}")</f>
        <v>#NAME?</v>
      </c>
      <c r="P126" s="86" t="e">
        <f ca="1">[2]!RNAR3SOutput(wvr,Model_LRC_Fit,Layer_LRC_Fit,"LRC_"&amp;P$33,$B126,Date1,Date2,"{Dist="&amp;P$35&amp;"|Method="&amp;P$33&amp;"|Var="&amp;$E$35&amp;"|Product_Name="&amp;$E$34&amp;"}")</f>
        <v>#NAME?</v>
      </c>
      <c r="Q126" s="89"/>
      <c r="R126" s="90" t="e">
        <f ca="1">[2]!RNAR3SOutput(wvr,Model_LRC_Fit,Layer_LRC_Fit,Program_LRC_Fit,$B126,Date1,Date2,Grouping_LRC_Fit)</f>
        <v>#NAME?</v>
      </c>
    </row>
    <row r="127" spans="2:18" ht="15">
      <c r="B127" s="7" t="s">
        <v>252</v>
      </c>
      <c r="C127" s="10"/>
      <c r="D127" s="10"/>
      <c r="E127" s="75"/>
      <c r="F127" s="60" t="s">
        <v>283</v>
      </c>
      <c r="G127" s="86" t="e">
        <f ca="1">[2]!RNAR3SOutput(wvr,Model_LRC_Fit,Layer_LRC_Fit,"LRC_"&amp;G$33,$B127,Date1,Date2,"{Dist="&amp;G$35&amp;"|Method="&amp;G$33&amp;"|Var="&amp;$E$35&amp;"|Product_Name="&amp;$E$34&amp;"}")</f>
        <v>#NAME?</v>
      </c>
      <c r="H127" s="86" t="e">
        <f ca="1">[2]!RNAR3SOutput(wvr,Model_LRC_Fit,Layer_LRC_Fit,"LRC_"&amp;H$33,$B127,Date1,Date2,"{Dist="&amp;H$35&amp;"|Method="&amp;H$33&amp;"|Var="&amp;$E$35&amp;"|Product_Name="&amp;$E$34&amp;"}")</f>
        <v>#NAME?</v>
      </c>
      <c r="I127" s="86" t="e">
        <f ca="1">[2]!RNAR3SOutput(wvr,Model_LRC_Fit,Layer_LRC_Fit,"LRC_"&amp;I$33,$B127,Date1,Date2,"{Dist="&amp;I$35&amp;"|Method="&amp;I$33&amp;"|Var="&amp;$E$35&amp;"|Product_Name="&amp;$E$34&amp;"}")</f>
        <v>#NAME?</v>
      </c>
      <c r="J127" s="86" t="e">
        <f ca="1">[2]!RNAR3SOutput(wvr,Model_LRC_Fit,Layer_LRC_Fit,"LRC_"&amp;J$33,$B127,Date1,Date2,"{Dist="&amp;J$35&amp;"|Method="&amp;J$33&amp;"|Var="&amp;$E$35&amp;"|Product_Name="&amp;$E$34&amp;"}")</f>
        <v>#NAME?</v>
      </c>
      <c r="K127" s="184" t="e">
        <f ca="1">[2]!RNAR3SOutput(wvr,Model_LRC_Fit,Layer_LRC_Fit,"LRC_"&amp;K$33,$B127,Date1,Date2,"{Dist="&amp;K$35&amp;"|Method="&amp;K$33&amp;"|Var="&amp;$E$35&amp;"|Product_Name="&amp;$E$34&amp;"}")</f>
        <v>#NAME?</v>
      </c>
      <c r="L127" s="86" t="e">
        <f ca="1">[2]!RNAR3SOutput(wvr,Model_LRC_Fit,Layer_LRC_Fit,"LRC_"&amp;L$33,$B127,Date1,Date2,"{Dist="&amp;L$35&amp;"|Method="&amp;L$33&amp;"|Var="&amp;$E$35&amp;"|Product_Name="&amp;$E$34&amp;"}")</f>
        <v>#NAME?</v>
      </c>
      <c r="M127" s="86" t="e">
        <f ca="1">[2]!RNAR3SOutput(wvr,Model_LRC_Fit,Layer_LRC_Fit,"LRC_"&amp;M$33,$B127,Date1,Date2,"{Dist="&amp;M$35&amp;"|Method="&amp;M$33&amp;"|Var="&amp;$E$35&amp;"|Product_Name="&amp;$E$34&amp;"}")</f>
        <v>#NAME?</v>
      </c>
      <c r="N127" s="86" t="e">
        <f ca="1">[2]!RNAR3SOutput(wvr,Model_LRC_Fit,Layer_LRC_Fit,"LRC_"&amp;N$33,$B127,Date1,Date2,"{Dist="&amp;N$35&amp;"|Method="&amp;N$33&amp;"|Var="&amp;$E$35&amp;"|Product_Name="&amp;$E$34&amp;"}")</f>
        <v>#NAME?</v>
      </c>
      <c r="O127" s="86" t="e">
        <f ca="1">[2]!RNAR3SOutput(wvr,Model_LRC_Fit,Layer_LRC_Fit,"LRC_"&amp;O$33,$B127,Date1,Date2,"{Dist="&amp;O$35&amp;"|Method="&amp;O$33&amp;"|Var="&amp;$E$35&amp;"|Product_Name="&amp;$E$34&amp;"}")</f>
        <v>#NAME?</v>
      </c>
      <c r="P127" s="86" t="e">
        <f ca="1">[2]!RNAR3SOutput(wvr,Model_LRC_Fit,Layer_LRC_Fit,"LRC_"&amp;P$33,$B127,Date1,Date2,"{Dist="&amp;P$35&amp;"|Method="&amp;P$33&amp;"|Var="&amp;$E$35&amp;"|Product_Name="&amp;$E$34&amp;"}")</f>
        <v>#NAME?</v>
      </c>
      <c r="Q127" s="89"/>
      <c r="R127" s="90" t="e">
        <f ca="1">[2]!RNAR3SOutput(wvr,Model_LRC_Fit,Layer_LRC_Fit,Program_LRC_Fit,$B127,Date1,Date2,Grouping_LRC_Fit)</f>
        <v>#NAME?</v>
      </c>
    </row>
    <row r="128" spans="2:18" ht="15">
      <c r="B128" s="7" t="s">
        <v>257</v>
      </c>
      <c r="C128" s="10"/>
      <c r="D128" s="10"/>
      <c r="E128" s="75"/>
      <c r="F128" s="60" t="s">
        <v>324</v>
      </c>
      <c r="G128" s="86" t="e">
        <f ca="1">[2]!RNAR3SOutput(wvr,Model_LRC_Fit,Layer_LRC_Fit,"LRC_"&amp;G$33,$B128,Date1,Date2,"{Dist="&amp;G$35&amp;"|Method="&amp;G$33&amp;"|Var="&amp;$E$35&amp;"|Product_Name="&amp;$E$34&amp;"}")</f>
        <v>#NAME?</v>
      </c>
      <c r="H128" s="86" t="e">
        <f ca="1">[2]!RNAR3SOutput(wvr,Model_LRC_Fit,Layer_LRC_Fit,"LRC_"&amp;H$33,$B128,Date1,Date2,"{Dist="&amp;H$35&amp;"|Method="&amp;H$33&amp;"|Var="&amp;$E$35&amp;"|Product_Name="&amp;$E$34&amp;"}")</f>
        <v>#NAME?</v>
      </c>
      <c r="I128" s="86" t="e">
        <f ca="1">[2]!RNAR3SOutput(wvr,Model_LRC_Fit,Layer_LRC_Fit,"LRC_"&amp;I$33,$B128,Date1,Date2,"{Dist="&amp;I$35&amp;"|Method="&amp;I$33&amp;"|Var="&amp;$E$35&amp;"|Product_Name="&amp;$E$34&amp;"}")</f>
        <v>#NAME?</v>
      </c>
      <c r="J128" s="86" t="e">
        <f ca="1">[2]!RNAR3SOutput(wvr,Model_LRC_Fit,Layer_LRC_Fit,"LRC_"&amp;J$33,$B128,Date1,Date2,"{Dist="&amp;J$35&amp;"|Method="&amp;J$33&amp;"|Var="&amp;$E$35&amp;"|Product_Name="&amp;$E$34&amp;"}")</f>
        <v>#NAME?</v>
      </c>
      <c r="K128" s="184" t="e">
        <f ca="1">[2]!RNAR3SOutput(wvr,Model_LRC_Fit,Layer_LRC_Fit,"LRC_"&amp;K$33,$B128,Date1,Date2,"{Dist="&amp;K$35&amp;"|Method="&amp;K$33&amp;"|Var="&amp;$E$35&amp;"|Product_Name="&amp;$E$34&amp;"}")</f>
        <v>#NAME?</v>
      </c>
      <c r="L128" s="86" t="e">
        <f ca="1">[2]!RNAR3SOutput(wvr,Model_LRC_Fit,Layer_LRC_Fit,"LRC_"&amp;L$33,$B128,Date1,Date2,"{Dist="&amp;L$35&amp;"|Method="&amp;L$33&amp;"|Var="&amp;$E$35&amp;"|Product_Name="&amp;$E$34&amp;"}")</f>
        <v>#NAME?</v>
      </c>
      <c r="M128" s="86" t="e">
        <f ca="1">[2]!RNAR3SOutput(wvr,Model_LRC_Fit,Layer_LRC_Fit,"LRC_"&amp;M$33,$B128,Date1,Date2,"{Dist="&amp;M$35&amp;"|Method="&amp;M$33&amp;"|Var="&amp;$E$35&amp;"|Product_Name="&amp;$E$34&amp;"}")</f>
        <v>#NAME?</v>
      </c>
      <c r="N128" s="86" t="e">
        <f ca="1">[2]!RNAR3SOutput(wvr,Model_LRC_Fit,Layer_LRC_Fit,"LRC_"&amp;N$33,$B128,Date1,Date2,"{Dist="&amp;N$35&amp;"|Method="&amp;N$33&amp;"|Var="&amp;$E$35&amp;"|Product_Name="&amp;$E$34&amp;"}")</f>
        <v>#NAME?</v>
      </c>
      <c r="O128" s="86" t="e">
        <f ca="1">[2]!RNAR3SOutput(wvr,Model_LRC_Fit,Layer_LRC_Fit,"LRC_"&amp;O$33,$B128,Date1,Date2,"{Dist="&amp;O$35&amp;"|Method="&amp;O$33&amp;"|Var="&amp;$E$35&amp;"|Product_Name="&amp;$E$34&amp;"}")</f>
        <v>#NAME?</v>
      </c>
      <c r="P128" s="86" t="e">
        <f ca="1">[2]!RNAR3SOutput(wvr,Model_LRC_Fit,Layer_LRC_Fit,"LRC_"&amp;P$33,$B128,Date1,Date2,"{Dist="&amp;P$35&amp;"|Method="&amp;P$33&amp;"|Var="&amp;$E$35&amp;"|Product_Name="&amp;$E$34&amp;"}")</f>
        <v>#NAME?</v>
      </c>
      <c r="Q128" s="89"/>
      <c r="R128" s="90" t="e">
        <f ca="1">[2]!RNAR3SOutput(wvr,Model_LRC_Fit,Layer_LRC_Fit,Program_LRC_Fit,$B128,Date1,Date2,Grouping_LRC_Fit)</f>
        <v>#NAME?</v>
      </c>
    </row>
    <row r="129" spans="2:18">
      <c r="E129" s="75" t="s">
        <v>327</v>
      </c>
      <c r="F129" s="12"/>
      <c r="G129" s="29"/>
      <c r="H129" s="29"/>
      <c r="I129" s="29"/>
      <c r="J129" s="29"/>
      <c r="K129" s="183"/>
      <c r="L129" s="29"/>
      <c r="M129" s="29"/>
      <c r="N129" s="29"/>
      <c r="O129" s="29"/>
      <c r="P129" s="29"/>
    </row>
    <row r="130" spans="2:18">
      <c r="B130" s="7" t="s">
        <v>269</v>
      </c>
      <c r="E130" s="75"/>
      <c r="F130" s="60" t="s">
        <v>323</v>
      </c>
      <c r="G130" s="86" t="e">
        <f ca="1">[2]!RNAR3SOutput(wvr,Model_LRC_Fit,Layer_LRC_Fit,"LRC_"&amp;G$33,$B130,Date1,Date2,"{Dist="&amp;G$35&amp;"|Method="&amp;G$33&amp;"|Var="&amp;$E$35&amp;"|Product_Name="&amp;$E$34&amp;"}")</f>
        <v>#NAME?</v>
      </c>
      <c r="H130" s="86" t="e">
        <f ca="1">[2]!RNAR3SOutput(wvr,Model_LRC_Fit,Layer_LRC_Fit,"LRC_"&amp;H$33,$B130,Date1,Date2,"{Dist="&amp;H$35&amp;"|Method="&amp;H$33&amp;"|Var="&amp;$E$35&amp;"|Product_Name="&amp;$E$34&amp;"}")</f>
        <v>#NAME?</v>
      </c>
      <c r="I130" s="86" t="e">
        <f ca="1">[2]!RNAR3SOutput(wvr,Model_LRC_Fit,Layer_LRC_Fit,"LRC_"&amp;I$33,$B130,Date1,Date2,"{Dist="&amp;I$35&amp;"|Method="&amp;I$33&amp;"|Var="&amp;$E$35&amp;"|Product_Name="&amp;$E$34&amp;"}")</f>
        <v>#NAME?</v>
      </c>
      <c r="J130" s="86" t="e">
        <f ca="1">[2]!RNAR3SOutput(wvr,Model_LRC_Fit,Layer_LRC_Fit,"LRC_"&amp;J$33,$B130,Date1,Date2,"{Dist="&amp;J$35&amp;"|Method="&amp;J$33&amp;"|Var="&amp;$E$35&amp;"|Product_Name="&amp;$E$34&amp;"}")</f>
        <v>#NAME?</v>
      </c>
      <c r="K130" s="184" t="e">
        <f ca="1">[2]!RNAR3SOutput(wvr,Model_LRC_Fit,Layer_LRC_Fit,"LRC_"&amp;K$33,$B130,Date1,Date2,"{Dist="&amp;K$35&amp;"|Method="&amp;K$33&amp;"|Var="&amp;$E$35&amp;"|Product_Name="&amp;$E$34&amp;"}")</f>
        <v>#NAME?</v>
      </c>
      <c r="L130" s="86" t="e">
        <f ca="1">[2]!RNAR3SOutput(wvr,Model_LRC_Fit,Layer_LRC_Fit,"LRC_"&amp;L$33,$B130,Date1,Date2,"{Dist="&amp;L$35&amp;"|Method="&amp;L$33&amp;"|Var="&amp;$E$35&amp;"|Product_Name="&amp;$E$34&amp;"}")</f>
        <v>#NAME?</v>
      </c>
      <c r="M130" s="86" t="e">
        <f ca="1">[2]!RNAR3SOutput(wvr,Model_LRC_Fit,Layer_LRC_Fit,"LRC_"&amp;M$33,$B130,Date1,Date2,"{Dist="&amp;M$35&amp;"|Method="&amp;M$33&amp;"|Var="&amp;$E$35&amp;"|Product_Name="&amp;$E$34&amp;"}")</f>
        <v>#NAME?</v>
      </c>
      <c r="N130" s="86" t="e">
        <f ca="1">[2]!RNAR3SOutput(wvr,Model_LRC_Fit,Layer_LRC_Fit,"LRC_"&amp;N$33,$B130,Date1,Date2,"{Dist="&amp;N$35&amp;"|Method="&amp;N$33&amp;"|Var="&amp;$E$35&amp;"|Product_Name="&amp;$E$34&amp;"}")</f>
        <v>#NAME?</v>
      </c>
      <c r="O130" s="86" t="e">
        <f ca="1">[2]!RNAR3SOutput(wvr,Model_LRC_Fit,Layer_LRC_Fit,"LRC_"&amp;O$33,$B130,Date1,Date2,"{Dist="&amp;O$35&amp;"|Method="&amp;O$33&amp;"|Var="&amp;$E$35&amp;"|Product_Name="&amp;$E$34&amp;"}")</f>
        <v>#NAME?</v>
      </c>
      <c r="P130" s="86" t="e">
        <f ca="1">[2]!RNAR3SOutput(wvr,Model_LRC_Fit,Layer_LRC_Fit,"LRC_"&amp;P$33,$B130,Date1,Date2,"{Dist="&amp;P$35&amp;"|Method="&amp;P$33&amp;"|Var="&amp;$E$35&amp;"|Product_Name="&amp;$E$34&amp;"}")</f>
        <v>#NAME?</v>
      </c>
      <c r="R130" s="90" t="e">
        <f ca="1">[2]!RNAR3SOutput(wvr,Model_LRC_Fit,Layer_LRC_Fit,Program_LRC_Fit,$B130,Date1,Date2,Grouping_LRC_Fit)</f>
        <v>#NAME?</v>
      </c>
    </row>
    <row r="131" spans="2:18" ht="15.75">
      <c r="B131" s="7" t="s">
        <v>249</v>
      </c>
      <c r="C131" s="81"/>
      <c r="D131" s="44"/>
      <c r="E131" s="98"/>
      <c r="F131" s="99" t="s">
        <v>284</v>
      </c>
      <c r="G131" s="86" t="e">
        <f ca="1">[2]!RNAR3SOutput(wvr,Model_LRC_Fit,Layer_LRC_Fit,"LRC_"&amp;G$33,$B131,Date1,Date2,"{Dist="&amp;G$35&amp;"|Method="&amp;G$33&amp;"|Var="&amp;$E$35&amp;"|Product_Name="&amp;$E$34&amp;"}")</f>
        <v>#NAME?</v>
      </c>
      <c r="H131" s="86" t="e">
        <f ca="1">[2]!RNAR3SOutput(wvr,Model_LRC_Fit,Layer_LRC_Fit,"LRC_"&amp;H$33,$B131,Date1,Date2,"{Dist="&amp;H$35&amp;"|Method="&amp;H$33&amp;"|Var="&amp;$E$35&amp;"|Product_Name="&amp;$E$34&amp;"}")</f>
        <v>#NAME?</v>
      </c>
      <c r="I131" s="86" t="e">
        <f ca="1">[2]!RNAR3SOutput(wvr,Model_LRC_Fit,Layer_LRC_Fit,"LRC_"&amp;I$33,$B131,Date1,Date2,"{Dist="&amp;I$35&amp;"|Method="&amp;I$33&amp;"|Var="&amp;$E$35&amp;"|Product_Name="&amp;$E$34&amp;"}")</f>
        <v>#NAME?</v>
      </c>
      <c r="J131" s="86" t="e">
        <f ca="1">[2]!RNAR3SOutput(wvr,Model_LRC_Fit,Layer_LRC_Fit,"LRC_"&amp;J$33,$B131,Date1,Date2,"{Dist="&amp;J$35&amp;"|Method="&amp;J$33&amp;"|Var="&amp;$E$35&amp;"|Product_Name="&amp;$E$34&amp;"}")</f>
        <v>#NAME?</v>
      </c>
      <c r="K131" s="184" t="e">
        <f ca="1">[2]!RNAR3SOutput(wvr,Model_LRC_Fit,Layer_LRC_Fit,"LRC_"&amp;K$33,$B131,Date1,Date2,"{Dist="&amp;K$35&amp;"|Method="&amp;K$33&amp;"|Var="&amp;$E$35&amp;"|Product_Name="&amp;$E$34&amp;"}")</f>
        <v>#NAME?</v>
      </c>
      <c r="L131" s="86" t="e">
        <f ca="1">[2]!RNAR3SOutput(wvr,Model_LRC_Fit,Layer_LRC_Fit,"LRC_"&amp;L$33,$B131,Date1,Date2,"{Dist="&amp;L$35&amp;"|Method="&amp;L$33&amp;"|Var="&amp;$E$35&amp;"|Product_Name="&amp;$E$34&amp;"}")</f>
        <v>#NAME?</v>
      </c>
      <c r="M131" s="86" t="e">
        <f ca="1">[2]!RNAR3SOutput(wvr,Model_LRC_Fit,Layer_LRC_Fit,"LRC_"&amp;M$33,$B131,Date1,Date2,"{Dist="&amp;M$35&amp;"|Method="&amp;M$33&amp;"|Var="&amp;$E$35&amp;"|Product_Name="&amp;$E$34&amp;"}")</f>
        <v>#NAME?</v>
      </c>
      <c r="N131" s="86" t="e">
        <f ca="1">[2]!RNAR3SOutput(wvr,Model_LRC_Fit,Layer_LRC_Fit,"LRC_"&amp;N$33,$B131,Date1,Date2,"{Dist="&amp;N$35&amp;"|Method="&amp;N$33&amp;"|Var="&amp;$E$35&amp;"|Product_Name="&amp;$E$34&amp;"}")</f>
        <v>#NAME?</v>
      </c>
      <c r="O131" s="86" t="e">
        <f ca="1">[2]!RNAR3SOutput(wvr,Model_LRC_Fit,Layer_LRC_Fit,"LRC_"&amp;O$33,$B131,Date1,Date2,"{Dist="&amp;O$35&amp;"|Method="&amp;O$33&amp;"|Var="&amp;$E$35&amp;"|Product_Name="&amp;$E$34&amp;"}")</f>
        <v>#NAME?</v>
      </c>
      <c r="P131" s="86" t="e">
        <f ca="1">[2]!RNAR3SOutput(wvr,Model_LRC_Fit,Layer_LRC_Fit,"LRC_"&amp;P$33,$B131,Date1,Date2,"{Dist="&amp;P$35&amp;"|Method="&amp;P$33&amp;"|Var="&amp;$E$35&amp;"|Product_Name="&amp;$E$34&amp;"}")</f>
        <v>#NAME?</v>
      </c>
      <c r="Q131" s="89"/>
      <c r="R131" s="90" t="e">
        <f ca="1">[2]!RNAR3SOutput(wvr,Model_LRC_Fit,Layer_LRC_Fit,Program_LRC_Fit,$B131,Date1,Date2,Grouping_LRC_Fit)</f>
        <v>#NAME?</v>
      </c>
    </row>
    <row r="132" spans="2:18" ht="15">
      <c r="B132" s="7" t="s">
        <v>253</v>
      </c>
      <c r="C132" s="10"/>
      <c r="D132" s="10"/>
      <c r="E132" s="75"/>
      <c r="F132" s="60" t="s">
        <v>283</v>
      </c>
      <c r="G132" s="86" t="e">
        <f ca="1">[2]!RNAR3SOutput(wvr,Model_LRC_Fit,Layer_LRC_Fit,"LRC_"&amp;G$33,$B132,Date1,Date2,"{Dist="&amp;G$35&amp;"|Method="&amp;G$33&amp;"|Var="&amp;$E$35&amp;"|Product_Name="&amp;$E$34&amp;"}")</f>
        <v>#NAME?</v>
      </c>
      <c r="H132" s="86" t="e">
        <f ca="1">[2]!RNAR3SOutput(wvr,Model_LRC_Fit,Layer_LRC_Fit,"LRC_"&amp;H$33,$B132,Date1,Date2,"{Dist="&amp;H$35&amp;"|Method="&amp;H$33&amp;"|Var="&amp;$E$35&amp;"|Product_Name="&amp;$E$34&amp;"}")</f>
        <v>#NAME?</v>
      </c>
      <c r="I132" s="86" t="e">
        <f ca="1">[2]!RNAR3SOutput(wvr,Model_LRC_Fit,Layer_LRC_Fit,"LRC_"&amp;I$33,$B132,Date1,Date2,"{Dist="&amp;I$35&amp;"|Method="&amp;I$33&amp;"|Var="&amp;$E$35&amp;"|Product_Name="&amp;$E$34&amp;"}")</f>
        <v>#NAME?</v>
      </c>
      <c r="J132" s="86" t="e">
        <f ca="1">[2]!RNAR3SOutput(wvr,Model_LRC_Fit,Layer_LRC_Fit,"LRC_"&amp;J$33,$B132,Date1,Date2,"{Dist="&amp;J$35&amp;"|Method="&amp;J$33&amp;"|Var="&amp;$E$35&amp;"|Product_Name="&amp;$E$34&amp;"}")</f>
        <v>#NAME?</v>
      </c>
      <c r="K132" s="184" t="e">
        <f ca="1">[2]!RNAR3SOutput(wvr,Model_LRC_Fit,Layer_LRC_Fit,"LRC_"&amp;K$33,$B132,Date1,Date2,"{Dist="&amp;K$35&amp;"|Method="&amp;K$33&amp;"|Var="&amp;$E$35&amp;"|Product_Name="&amp;$E$34&amp;"}")</f>
        <v>#NAME?</v>
      </c>
      <c r="L132" s="86" t="e">
        <f ca="1">[2]!RNAR3SOutput(wvr,Model_LRC_Fit,Layer_LRC_Fit,"LRC_"&amp;L$33,$B132,Date1,Date2,"{Dist="&amp;L$35&amp;"|Method="&amp;L$33&amp;"|Var="&amp;$E$35&amp;"|Product_Name="&amp;$E$34&amp;"}")</f>
        <v>#NAME?</v>
      </c>
      <c r="M132" s="86" t="e">
        <f ca="1">[2]!RNAR3SOutput(wvr,Model_LRC_Fit,Layer_LRC_Fit,"LRC_"&amp;M$33,$B132,Date1,Date2,"{Dist="&amp;M$35&amp;"|Method="&amp;M$33&amp;"|Var="&amp;$E$35&amp;"|Product_Name="&amp;$E$34&amp;"}")</f>
        <v>#NAME?</v>
      </c>
      <c r="N132" s="86" t="e">
        <f ca="1">[2]!RNAR3SOutput(wvr,Model_LRC_Fit,Layer_LRC_Fit,"LRC_"&amp;N$33,$B132,Date1,Date2,"{Dist="&amp;N$35&amp;"|Method="&amp;N$33&amp;"|Var="&amp;$E$35&amp;"|Product_Name="&amp;$E$34&amp;"}")</f>
        <v>#NAME?</v>
      </c>
      <c r="O132" s="86" t="e">
        <f ca="1">[2]!RNAR3SOutput(wvr,Model_LRC_Fit,Layer_LRC_Fit,"LRC_"&amp;O$33,$B132,Date1,Date2,"{Dist="&amp;O$35&amp;"|Method="&amp;O$33&amp;"|Var="&amp;$E$35&amp;"|Product_Name="&amp;$E$34&amp;"}")</f>
        <v>#NAME?</v>
      </c>
      <c r="P132" s="86" t="e">
        <f ca="1">[2]!RNAR3SOutput(wvr,Model_LRC_Fit,Layer_LRC_Fit,"LRC_"&amp;P$33,$B132,Date1,Date2,"{Dist="&amp;P$35&amp;"|Method="&amp;P$33&amp;"|Var="&amp;$E$35&amp;"|Product_Name="&amp;$E$34&amp;"}")</f>
        <v>#NAME?</v>
      </c>
      <c r="Q132" s="89"/>
      <c r="R132" s="90" t="e">
        <f ca="1">[2]!RNAR3SOutput(wvr,Model_LRC_Fit,Layer_LRC_Fit,Program_LRC_Fit,$B132,Date1,Date2,Grouping_LRC_Fit)</f>
        <v>#NAME?</v>
      </c>
    </row>
    <row r="133" spans="2:18" ht="15">
      <c r="B133" s="7" t="s">
        <v>258</v>
      </c>
      <c r="C133" s="10"/>
      <c r="D133" s="10"/>
      <c r="E133" s="75"/>
      <c r="F133" s="60" t="s">
        <v>324</v>
      </c>
      <c r="G133" s="86" t="e">
        <f ca="1">[2]!RNAR3SOutput(wvr,Model_LRC_Fit,Layer_LRC_Fit,"LRC_"&amp;G$33,$B133,Date1,Date2,"{Dist="&amp;G$35&amp;"|Method="&amp;G$33&amp;"|Var="&amp;$E$35&amp;"|Product_Name="&amp;$E$34&amp;"}")</f>
        <v>#NAME?</v>
      </c>
      <c r="H133" s="86" t="e">
        <f ca="1">[2]!RNAR3SOutput(wvr,Model_LRC_Fit,Layer_LRC_Fit,"LRC_"&amp;H$33,$B133,Date1,Date2,"{Dist="&amp;H$35&amp;"|Method="&amp;H$33&amp;"|Var="&amp;$E$35&amp;"|Product_Name="&amp;$E$34&amp;"}")</f>
        <v>#NAME?</v>
      </c>
      <c r="I133" s="86" t="e">
        <f ca="1">[2]!RNAR3SOutput(wvr,Model_LRC_Fit,Layer_LRC_Fit,"LRC_"&amp;I$33,$B133,Date1,Date2,"{Dist="&amp;I$35&amp;"|Method="&amp;I$33&amp;"|Var="&amp;$E$35&amp;"|Product_Name="&amp;$E$34&amp;"}")</f>
        <v>#NAME?</v>
      </c>
      <c r="J133" s="86" t="e">
        <f ca="1">[2]!RNAR3SOutput(wvr,Model_LRC_Fit,Layer_LRC_Fit,"LRC_"&amp;J$33,$B133,Date1,Date2,"{Dist="&amp;J$35&amp;"|Method="&amp;J$33&amp;"|Var="&amp;$E$35&amp;"|Product_Name="&amp;$E$34&amp;"}")</f>
        <v>#NAME?</v>
      </c>
      <c r="K133" s="184" t="e">
        <f ca="1">[2]!RNAR3SOutput(wvr,Model_LRC_Fit,Layer_LRC_Fit,"LRC_"&amp;K$33,$B133,Date1,Date2,"{Dist="&amp;K$35&amp;"|Method="&amp;K$33&amp;"|Var="&amp;$E$35&amp;"|Product_Name="&amp;$E$34&amp;"}")</f>
        <v>#NAME?</v>
      </c>
      <c r="L133" s="86" t="e">
        <f ca="1">[2]!RNAR3SOutput(wvr,Model_LRC_Fit,Layer_LRC_Fit,"LRC_"&amp;L$33,$B133,Date1,Date2,"{Dist="&amp;L$35&amp;"|Method="&amp;L$33&amp;"|Var="&amp;$E$35&amp;"|Product_Name="&amp;$E$34&amp;"}")</f>
        <v>#NAME?</v>
      </c>
      <c r="M133" s="86" t="e">
        <f ca="1">[2]!RNAR3SOutput(wvr,Model_LRC_Fit,Layer_LRC_Fit,"LRC_"&amp;M$33,$B133,Date1,Date2,"{Dist="&amp;M$35&amp;"|Method="&amp;M$33&amp;"|Var="&amp;$E$35&amp;"|Product_Name="&amp;$E$34&amp;"}")</f>
        <v>#NAME?</v>
      </c>
      <c r="N133" s="86" t="e">
        <f ca="1">[2]!RNAR3SOutput(wvr,Model_LRC_Fit,Layer_LRC_Fit,"LRC_"&amp;N$33,$B133,Date1,Date2,"{Dist="&amp;N$35&amp;"|Method="&amp;N$33&amp;"|Var="&amp;$E$35&amp;"|Product_Name="&amp;$E$34&amp;"}")</f>
        <v>#NAME?</v>
      </c>
      <c r="O133" s="86" t="e">
        <f ca="1">[2]!RNAR3SOutput(wvr,Model_LRC_Fit,Layer_LRC_Fit,"LRC_"&amp;O$33,$B133,Date1,Date2,"{Dist="&amp;O$35&amp;"|Method="&amp;O$33&amp;"|Var="&amp;$E$35&amp;"|Product_Name="&amp;$E$34&amp;"}")</f>
        <v>#NAME?</v>
      </c>
      <c r="P133" s="86" t="e">
        <f ca="1">[2]!RNAR3SOutput(wvr,Model_LRC_Fit,Layer_LRC_Fit,"LRC_"&amp;P$33,$B133,Date1,Date2,"{Dist="&amp;P$35&amp;"|Method="&amp;P$33&amp;"|Var="&amp;$E$35&amp;"|Product_Name="&amp;$E$34&amp;"}")</f>
        <v>#NAME?</v>
      </c>
      <c r="Q133" s="89"/>
      <c r="R133" s="90" t="e">
        <f ca="1">[2]!RNAR3SOutput(wvr,Model_LRC_Fit,Layer_LRC_Fit,Program_LRC_Fit,$B133,Date1,Date2,Grouping_LRC_Fit)</f>
        <v>#NAME?</v>
      </c>
    </row>
    <row r="134" spans="2:18">
      <c r="B134" s="7"/>
      <c r="E134" s="75" t="s">
        <v>328</v>
      </c>
      <c r="F134" s="12"/>
      <c r="G134" s="29"/>
      <c r="H134" s="29"/>
      <c r="I134" s="29"/>
      <c r="J134" s="29"/>
      <c r="K134" s="183"/>
      <c r="L134" s="29"/>
      <c r="M134" s="29"/>
      <c r="N134" s="29"/>
      <c r="O134" s="29"/>
      <c r="P134" s="29"/>
    </row>
    <row r="135" spans="2:18">
      <c r="B135" s="7" t="s">
        <v>270</v>
      </c>
      <c r="E135" s="75"/>
      <c r="F135" s="60" t="s">
        <v>323</v>
      </c>
      <c r="G135" s="344" t="e">
        <f ca="1">[2]!RNAR3SOutput(wvr,Model_LRC_Fit,Layer_LRC_Fit,"LRC_"&amp;G$33,$B135,Date1,Date2,"{Dist="&amp;G$35&amp;"|Method="&amp;G$33&amp;"|Var="&amp;$E$35&amp;"|Product_Name="&amp;$E$34&amp;"}")</f>
        <v>#NAME?</v>
      </c>
      <c r="H135" s="344" t="e">
        <f ca="1">[2]!RNAR3SOutput(wvr,Model_LRC_Fit,Layer_LRC_Fit,"LRC_"&amp;H$33,$B135,Date1,Date2,"{Dist="&amp;H$35&amp;"|Method="&amp;H$33&amp;"|Var="&amp;$E$35&amp;"|Product_Name="&amp;$E$34&amp;"}")</f>
        <v>#NAME?</v>
      </c>
      <c r="I135" s="344" t="e">
        <f ca="1">[2]!RNAR3SOutput(wvr,Model_LRC_Fit,Layer_LRC_Fit,"LRC_"&amp;I$33,$B135,Date1,Date2,"{Dist="&amp;I$35&amp;"|Method="&amp;I$33&amp;"|Var="&amp;$E$35&amp;"|Product_Name="&amp;$E$34&amp;"}")</f>
        <v>#NAME?</v>
      </c>
      <c r="J135" s="344" t="e">
        <f ca="1">[2]!RNAR3SOutput(wvr,Model_LRC_Fit,Layer_LRC_Fit,"LRC_"&amp;J$33,$B135,Date1,Date2,"{Dist="&amp;J$35&amp;"|Method="&amp;J$33&amp;"|Var="&amp;$E$35&amp;"|Product_Name="&amp;$E$34&amp;"}")</f>
        <v>#NAME?</v>
      </c>
      <c r="K135" s="345" t="e">
        <f ca="1">[2]!RNAR3SOutput(wvr,Model_LRC_Fit,Layer_LRC_Fit,"LRC_"&amp;K$33,$B135,Date1,Date2,"{Dist="&amp;K$35&amp;"|Method="&amp;K$33&amp;"|Var="&amp;$E$35&amp;"|Product_Name="&amp;$E$34&amp;"}")</f>
        <v>#NAME?</v>
      </c>
      <c r="L135" s="344" t="e">
        <f ca="1">[2]!RNAR3SOutput(wvr,Model_LRC_Fit,Layer_LRC_Fit,"LRC_"&amp;L$33,$B135,Date1,Date2,"{Dist="&amp;L$35&amp;"|Method="&amp;L$33&amp;"|Var="&amp;$E$35&amp;"|Product_Name="&amp;$E$34&amp;"}")</f>
        <v>#NAME?</v>
      </c>
      <c r="M135" s="344" t="e">
        <f ca="1">[2]!RNAR3SOutput(wvr,Model_LRC_Fit,Layer_LRC_Fit,"LRC_"&amp;M$33,$B135,Date1,Date2,"{Dist="&amp;M$35&amp;"|Method="&amp;M$33&amp;"|Var="&amp;$E$35&amp;"|Product_Name="&amp;$E$34&amp;"}")</f>
        <v>#NAME?</v>
      </c>
      <c r="N135" s="344" t="e">
        <f ca="1">[2]!RNAR3SOutput(wvr,Model_LRC_Fit,Layer_LRC_Fit,"LRC_"&amp;N$33,$B135,Date1,Date2,"{Dist="&amp;N$35&amp;"|Method="&amp;N$33&amp;"|Var="&amp;$E$35&amp;"|Product_Name="&amp;$E$34&amp;"}")</f>
        <v>#NAME?</v>
      </c>
      <c r="O135" s="344" t="e">
        <f ca="1">[2]!RNAR3SOutput(wvr,Model_LRC_Fit,Layer_LRC_Fit,"LRC_"&amp;O$33,$B135,Date1,Date2,"{Dist="&amp;O$35&amp;"|Method="&amp;O$33&amp;"|Var="&amp;$E$35&amp;"|Product_Name="&amp;$E$34&amp;"}")</f>
        <v>#NAME?</v>
      </c>
      <c r="P135" s="344" t="e">
        <f ca="1">[2]!RNAR3SOutput(wvr,Model_LRC_Fit,Layer_LRC_Fit,"LRC_"&amp;P$33,$B135,Date1,Date2,"{Dist="&amp;P$35&amp;"|Method="&amp;P$33&amp;"|Var="&amp;$E$35&amp;"|Product_Name="&amp;$E$34&amp;"}")</f>
        <v>#NAME?</v>
      </c>
      <c r="Q135" s="346"/>
      <c r="R135" s="347" t="e">
        <f ca="1">[2]!RNAR3SOutput(wvr,Model_LRC_Fit,Layer_LRC_Fit,Program_LRC_Fit,$B135,Date1,Date2,Grouping_LRC_Fit)</f>
        <v>#NAME?</v>
      </c>
    </row>
    <row r="136" spans="2:18" ht="15.75">
      <c r="B136" s="7" t="s">
        <v>250</v>
      </c>
      <c r="C136" s="81"/>
      <c r="D136" s="44"/>
      <c r="E136" s="98"/>
      <c r="F136" s="99" t="s">
        <v>284</v>
      </c>
      <c r="G136" s="344" t="e">
        <f ca="1">[2]!RNAR3SOutput(wvr,Model_LRC_Fit,Layer_LRC_Fit,"LRC_"&amp;G$33,$B136,Date1,Date2,"{Dist="&amp;G$35&amp;"|Method="&amp;G$33&amp;"|Var="&amp;$E$35&amp;"|Product_Name="&amp;$E$34&amp;"}")</f>
        <v>#NAME?</v>
      </c>
      <c r="H136" s="344" t="e">
        <f ca="1">[2]!RNAR3SOutput(wvr,Model_LRC_Fit,Layer_LRC_Fit,"LRC_"&amp;H$33,$B136,Date1,Date2,"{Dist="&amp;H$35&amp;"|Method="&amp;H$33&amp;"|Var="&amp;$E$35&amp;"|Product_Name="&amp;$E$34&amp;"}")</f>
        <v>#NAME?</v>
      </c>
      <c r="I136" s="344" t="e">
        <f ca="1">[2]!RNAR3SOutput(wvr,Model_LRC_Fit,Layer_LRC_Fit,"LRC_"&amp;I$33,$B136,Date1,Date2,"{Dist="&amp;I$35&amp;"|Method="&amp;I$33&amp;"|Var="&amp;$E$35&amp;"|Product_Name="&amp;$E$34&amp;"}")</f>
        <v>#NAME?</v>
      </c>
      <c r="J136" s="344" t="e">
        <f ca="1">[2]!RNAR3SOutput(wvr,Model_LRC_Fit,Layer_LRC_Fit,"LRC_"&amp;J$33,$B136,Date1,Date2,"{Dist="&amp;J$35&amp;"|Method="&amp;J$33&amp;"|Var="&amp;$E$35&amp;"|Product_Name="&amp;$E$34&amp;"}")</f>
        <v>#NAME?</v>
      </c>
      <c r="K136" s="345" t="e">
        <f ca="1">[2]!RNAR3SOutput(wvr,Model_LRC_Fit,Layer_LRC_Fit,"LRC_"&amp;K$33,$B136,Date1,Date2,"{Dist="&amp;K$35&amp;"|Method="&amp;K$33&amp;"|Var="&amp;$E$35&amp;"|Product_Name="&amp;$E$34&amp;"}")</f>
        <v>#NAME?</v>
      </c>
      <c r="L136" s="344" t="e">
        <f ca="1">[2]!RNAR3SOutput(wvr,Model_LRC_Fit,Layer_LRC_Fit,"LRC_"&amp;L$33,$B136,Date1,Date2,"{Dist="&amp;L$35&amp;"|Method="&amp;L$33&amp;"|Var="&amp;$E$35&amp;"|Product_Name="&amp;$E$34&amp;"}")</f>
        <v>#NAME?</v>
      </c>
      <c r="M136" s="344" t="e">
        <f ca="1">[2]!RNAR3SOutput(wvr,Model_LRC_Fit,Layer_LRC_Fit,"LRC_"&amp;M$33,$B136,Date1,Date2,"{Dist="&amp;M$35&amp;"|Method="&amp;M$33&amp;"|Var="&amp;$E$35&amp;"|Product_Name="&amp;$E$34&amp;"}")</f>
        <v>#NAME?</v>
      </c>
      <c r="N136" s="344" t="e">
        <f ca="1">[2]!RNAR3SOutput(wvr,Model_LRC_Fit,Layer_LRC_Fit,"LRC_"&amp;N$33,$B136,Date1,Date2,"{Dist="&amp;N$35&amp;"|Method="&amp;N$33&amp;"|Var="&amp;$E$35&amp;"|Product_Name="&amp;$E$34&amp;"}")</f>
        <v>#NAME?</v>
      </c>
      <c r="O136" s="344" t="e">
        <f ca="1">[2]!RNAR3SOutput(wvr,Model_LRC_Fit,Layer_LRC_Fit,"LRC_"&amp;O$33,$B136,Date1,Date2,"{Dist="&amp;O$35&amp;"|Method="&amp;O$33&amp;"|Var="&amp;$E$35&amp;"|Product_Name="&amp;$E$34&amp;"}")</f>
        <v>#NAME?</v>
      </c>
      <c r="P136" s="344" t="e">
        <f ca="1">[2]!RNAR3SOutput(wvr,Model_LRC_Fit,Layer_LRC_Fit,"LRC_"&amp;P$33,$B136,Date1,Date2,"{Dist="&amp;P$35&amp;"|Method="&amp;P$33&amp;"|Var="&amp;$E$35&amp;"|Product_Name="&amp;$E$34&amp;"}")</f>
        <v>#NAME?</v>
      </c>
      <c r="Q136" s="348"/>
      <c r="R136" s="347" t="e">
        <f ca="1">[2]!RNAR3SOutput(wvr,Model_LRC_Fit,Layer_LRC_Fit,Program_LRC_Fit,$B136,Date1,Date2,Grouping_LRC_Fit)</f>
        <v>#NAME?</v>
      </c>
    </row>
    <row r="137" spans="2:18" ht="15">
      <c r="B137" s="7" t="s">
        <v>256</v>
      </c>
      <c r="C137" s="10"/>
      <c r="D137" s="10"/>
      <c r="E137" s="75"/>
      <c r="F137" s="60" t="s">
        <v>283</v>
      </c>
      <c r="G137" s="344" t="e">
        <f ca="1">[2]!RNAR3SOutput(wvr,Model_LRC_Fit,Layer_LRC_Fit,"LRC_"&amp;G$33,$B137,Date1,Date2,"{Dist="&amp;G$35&amp;"|Method="&amp;G$33&amp;"|Var="&amp;$E$35&amp;"|Product_Name="&amp;$E$34&amp;"}")</f>
        <v>#NAME?</v>
      </c>
      <c r="H137" s="344" t="e">
        <f ca="1">[2]!RNAR3SOutput(wvr,Model_LRC_Fit,Layer_LRC_Fit,"LRC_"&amp;H$33,$B137,Date1,Date2,"{Dist="&amp;H$35&amp;"|Method="&amp;H$33&amp;"|Var="&amp;$E$35&amp;"|Product_Name="&amp;$E$34&amp;"}")</f>
        <v>#NAME?</v>
      </c>
      <c r="I137" s="344" t="e">
        <f ca="1">[2]!RNAR3SOutput(wvr,Model_LRC_Fit,Layer_LRC_Fit,"LRC_"&amp;I$33,$B137,Date1,Date2,"{Dist="&amp;I$35&amp;"|Method="&amp;I$33&amp;"|Var="&amp;$E$35&amp;"|Product_Name="&amp;$E$34&amp;"}")</f>
        <v>#NAME?</v>
      </c>
      <c r="J137" s="344" t="e">
        <f ca="1">[2]!RNAR3SOutput(wvr,Model_LRC_Fit,Layer_LRC_Fit,"LRC_"&amp;J$33,$B137,Date1,Date2,"{Dist="&amp;J$35&amp;"|Method="&amp;J$33&amp;"|Var="&amp;$E$35&amp;"|Product_Name="&amp;$E$34&amp;"}")</f>
        <v>#NAME?</v>
      </c>
      <c r="K137" s="345" t="e">
        <f ca="1">[2]!RNAR3SOutput(wvr,Model_LRC_Fit,Layer_LRC_Fit,"LRC_"&amp;K$33,$B137,Date1,Date2,"{Dist="&amp;K$35&amp;"|Method="&amp;K$33&amp;"|Var="&amp;$E$35&amp;"|Product_Name="&amp;$E$34&amp;"}")</f>
        <v>#NAME?</v>
      </c>
      <c r="L137" s="344" t="e">
        <f ca="1">[2]!RNAR3SOutput(wvr,Model_LRC_Fit,Layer_LRC_Fit,"LRC_"&amp;L$33,$B137,Date1,Date2,"{Dist="&amp;L$35&amp;"|Method="&amp;L$33&amp;"|Var="&amp;$E$35&amp;"|Product_Name="&amp;$E$34&amp;"}")</f>
        <v>#NAME?</v>
      </c>
      <c r="M137" s="344" t="e">
        <f ca="1">[2]!RNAR3SOutput(wvr,Model_LRC_Fit,Layer_LRC_Fit,"LRC_"&amp;M$33,$B137,Date1,Date2,"{Dist="&amp;M$35&amp;"|Method="&amp;M$33&amp;"|Var="&amp;$E$35&amp;"|Product_Name="&amp;$E$34&amp;"}")</f>
        <v>#NAME?</v>
      </c>
      <c r="N137" s="344" t="e">
        <f ca="1">[2]!RNAR3SOutput(wvr,Model_LRC_Fit,Layer_LRC_Fit,"LRC_"&amp;N$33,$B137,Date1,Date2,"{Dist="&amp;N$35&amp;"|Method="&amp;N$33&amp;"|Var="&amp;$E$35&amp;"|Product_Name="&amp;$E$34&amp;"}")</f>
        <v>#NAME?</v>
      </c>
      <c r="O137" s="344" t="e">
        <f ca="1">[2]!RNAR3SOutput(wvr,Model_LRC_Fit,Layer_LRC_Fit,"LRC_"&amp;O$33,$B137,Date1,Date2,"{Dist="&amp;O$35&amp;"|Method="&amp;O$33&amp;"|Var="&amp;$E$35&amp;"|Product_Name="&amp;$E$34&amp;"}")</f>
        <v>#NAME?</v>
      </c>
      <c r="P137" s="344" t="e">
        <f ca="1">[2]!RNAR3SOutput(wvr,Model_LRC_Fit,Layer_LRC_Fit,"LRC_"&amp;P$33,$B137,Date1,Date2,"{Dist="&amp;P$35&amp;"|Method="&amp;P$33&amp;"|Var="&amp;$E$35&amp;"|Product_Name="&amp;$E$34&amp;"}")</f>
        <v>#NAME?</v>
      </c>
      <c r="Q137" s="349"/>
      <c r="R137" s="347" t="e">
        <f ca="1">[2]!RNAR3SOutput(wvr,Model_LRC_Fit,Layer_LRC_Fit,Program_LRC_Fit,$B137,Date1,Date2,Grouping_LRC_Fit)</f>
        <v>#NAME?</v>
      </c>
    </row>
    <row r="138" spans="2:18" ht="15">
      <c r="B138" s="7" t="s">
        <v>259</v>
      </c>
      <c r="C138" s="10"/>
      <c r="D138" s="10"/>
      <c r="E138" s="75"/>
      <c r="F138" s="60" t="s">
        <v>324</v>
      </c>
      <c r="G138" s="350" t="e">
        <f ca="1">[2]!RNAR3SOutput(wvr,Model_LRC_Fit,Layer_LRC_Fit,"LRC_"&amp;G$33,$B138,Date1,Date2,"{Dist="&amp;G$35&amp;"|Method="&amp;G$33&amp;"|Var="&amp;$E$35&amp;"|Product_Name="&amp;$E$34&amp;"}")</f>
        <v>#NAME?</v>
      </c>
      <c r="H138" s="350" t="e">
        <f ca="1">[2]!RNAR3SOutput(wvr,Model_LRC_Fit,Layer_LRC_Fit,"LRC_"&amp;H$33,$B138,Date1,Date2,"{Dist="&amp;H$35&amp;"|Method="&amp;H$33&amp;"|Var="&amp;$E$35&amp;"|Product_Name="&amp;$E$34&amp;"}")</f>
        <v>#NAME?</v>
      </c>
      <c r="I138" s="350" t="e">
        <f ca="1">[2]!RNAR3SOutput(wvr,Model_LRC_Fit,Layer_LRC_Fit,"LRC_"&amp;I$33,$B138,Date1,Date2,"{Dist="&amp;I$35&amp;"|Method="&amp;I$33&amp;"|Var="&amp;$E$35&amp;"|Product_Name="&amp;$E$34&amp;"}")</f>
        <v>#NAME?</v>
      </c>
      <c r="J138" s="350" t="e">
        <f ca="1">[2]!RNAR3SOutput(wvr,Model_LRC_Fit,Layer_LRC_Fit,"LRC_"&amp;J$33,$B138,Date1,Date2,"{Dist="&amp;J$35&amp;"|Method="&amp;J$33&amp;"|Var="&amp;$E$35&amp;"|Product_Name="&amp;$E$34&amp;"}")</f>
        <v>#NAME?</v>
      </c>
      <c r="K138" s="351" t="e">
        <f ca="1">[2]!RNAR3SOutput(wvr,Model_LRC_Fit,Layer_LRC_Fit,"LRC_"&amp;K$33,$B138,Date1,Date2,"{Dist="&amp;K$35&amp;"|Method="&amp;K$33&amp;"|Var="&amp;$E$35&amp;"|Product_Name="&amp;$E$34&amp;"}")</f>
        <v>#NAME?</v>
      </c>
      <c r="L138" s="350" t="e">
        <f ca="1">[2]!RNAR3SOutput(wvr,Model_LRC_Fit,Layer_LRC_Fit,"LRC_"&amp;L$33,$B138,Date1,Date2,"{Dist="&amp;L$35&amp;"|Method="&amp;L$33&amp;"|Var="&amp;$E$35&amp;"|Product_Name="&amp;$E$34&amp;"}")</f>
        <v>#NAME?</v>
      </c>
      <c r="M138" s="350" t="e">
        <f ca="1">[2]!RNAR3SOutput(wvr,Model_LRC_Fit,Layer_LRC_Fit,"LRC_"&amp;M$33,$B138,Date1,Date2,"{Dist="&amp;M$35&amp;"|Method="&amp;M$33&amp;"|Var="&amp;$E$35&amp;"|Product_Name="&amp;$E$34&amp;"}")</f>
        <v>#NAME?</v>
      </c>
      <c r="N138" s="350" t="e">
        <f ca="1">[2]!RNAR3SOutput(wvr,Model_LRC_Fit,Layer_LRC_Fit,"LRC_"&amp;N$33,$B138,Date1,Date2,"{Dist="&amp;N$35&amp;"|Method="&amp;N$33&amp;"|Var="&amp;$E$35&amp;"|Product_Name="&amp;$E$34&amp;"}")</f>
        <v>#NAME?</v>
      </c>
      <c r="O138" s="350" t="e">
        <f ca="1">[2]!RNAR3SOutput(wvr,Model_LRC_Fit,Layer_LRC_Fit,"LRC_"&amp;O$33,$B138,Date1,Date2,"{Dist="&amp;O$35&amp;"|Method="&amp;O$33&amp;"|Var="&amp;$E$35&amp;"|Product_Name="&amp;$E$34&amp;"}")</f>
        <v>#NAME?</v>
      </c>
      <c r="P138" s="350" t="e">
        <f ca="1">[2]!RNAR3SOutput(wvr,Model_LRC_Fit,Layer_LRC_Fit,"LRC_"&amp;P$33,$B138,Date1,Date2,"{Dist="&amp;P$35&amp;"|Method="&amp;P$33&amp;"|Var="&amp;$E$35&amp;"|Product_Name="&amp;$E$34&amp;"}")</f>
        <v>#NAME?</v>
      </c>
      <c r="Q138" s="349"/>
      <c r="R138" s="347" t="e">
        <f ca="1">[2]!RNAR3SOutput(wvr,Model_LRC_Fit,Layer_LRC_Fit,Program_LRC_Fit,$B138,Date1,Date2,Grouping_LRC_Fit)</f>
        <v>#NAME?</v>
      </c>
    </row>
    <row r="139" spans="2:18" ht="15.75">
      <c r="E139" s="285" t="s">
        <v>383</v>
      </c>
      <c r="F139" s="286"/>
      <c r="G139" s="342" t="e">
        <f ca="1">SUM(G135:G138)</f>
        <v>#NAME?</v>
      </c>
      <c r="H139" s="342" t="e">
        <f t="shared" ref="H139:R139" ca="1" si="8">SUM(H135:H138)</f>
        <v>#NAME?</v>
      </c>
      <c r="I139" s="342" t="e">
        <f t="shared" ca="1" si="8"/>
        <v>#NAME?</v>
      </c>
      <c r="J139" s="342" t="e">
        <f t="shared" ca="1" si="8"/>
        <v>#NAME?</v>
      </c>
      <c r="K139" s="343" t="e">
        <f t="shared" ca="1" si="8"/>
        <v>#NAME?</v>
      </c>
      <c r="L139" s="342" t="e">
        <f ca="1">SUM(L135:L138)</f>
        <v>#NAME?</v>
      </c>
      <c r="M139" s="342" t="e">
        <f ca="1">SUM(M135:M138)</f>
        <v>#NAME?</v>
      </c>
      <c r="N139" s="342" t="e">
        <f ca="1">SUM(N135:N138)</f>
        <v>#NAME?</v>
      </c>
      <c r="O139" s="342" t="e">
        <f ca="1">SUM(O135:O138)</f>
        <v>#NAME?</v>
      </c>
      <c r="P139" s="342" t="e">
        <f ca="1">SUM(P135:P138)</f>
        <v>#NAME?</v>
      </c>
      <c r="Q139" s="352"/>
      <c r="R139" s="353" t="e">
        <f t="shared" ca="1" si="8"/>
        <v>#NAME?</v>
      </c>
    </row>
    <row r="144" spans="2:18" ht="15.75">
      <c r="C144" s="172" t="s">
        <v>232</v>
      </c>
      <c r="D144" s="8"/>
      <c r="E144" s="118"/>
      <c r="F144" s="118"/>
      <c r="G144" s="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204"/>
    </row>
    <row r="145" spans="2:19" ht="13.5" thickBot="1">
      <c r="B145" s="7" t="s">
        <v>227</v>
      </c>
      <c r="D145" s="12"/>
      <c r="E145" s="12"/>
      <c r="F145" s="12"/>
      <c r="G145" s="194" t="s">
        <v>69</v>
      </c>
      <c r="H145" s="194" t="s">
        <v>69</v>
      </c>
      <c r="I145" s="194" t="s">
        <v>69</v>
      </c>
      <c r="J145" s="194" t="s">
        <v>69</v>
      </c>
      <c r="K145" s="194" t="s">
        <v>69</v>
      </c>
      <c r="L145" s="194" t="s">
        <v>70</v>
      </c>
      <c r="M145" s="194" t="s">
        <v>70</v>
      </c>
      <c r="N145" s="194" t="s">
        <v>70</v>
      </c>
      <c r="O145" s="194" t="s">
        <v>70</v>
      </c>
      <c r="P145" s="194" t="s">
        <v>70</v>
      </c>
      <c r="R145" s="193" t="s">
        <v>380</v>
      </c>
      <c r="S145" s="174"/>
    </row>
    <row r="146" spans="2:19" ht="13.5" thickBot="1">
      <c r="B146" s="7" t="s">
        <v>225</v>
      </c>
      <c r="D146" s="60" t="s">
        <v>60</v>
      </c>
      <c r="E146" s="199" t="e" cm="1">
        <f t="array" aca="1" ref="E146" ca="1">[2]!RNAR3SOutput(wvr,Model_LRC_Fit,"Data Layer",$A$4,B147,Date1,Date2,$D$3)</f>
        <v>#NAME?</v>
      </c>
      <c r="F146" s="12"/>
      <c r="G146" s="476" t="s">
        <v>69</v>
      </c>
      <c r="H146" s="477"/>
      <c r="I146" s="477"/>
      <c r="J146" s="477"/>
      <c r="K146" s="477"/>
      <c r="L146" s="476" t="s">
        <v>70</v>
      </c>
      <c r="M146" s="477"/>
      <c r="N146" s="477"/>
      <c r="O146" s="477"/>
      <c r="P146" s="480"/>
      <c r="Q146" s="195"/>
      <c r="R146" s="200" t="e" cm="1">
        <f t="array" aca="1" ref="R146" ca="1">INDEX('R3S'!$L$20:$L$21, [2]!RNAR3SOutput(wvr,Model_LRC_Fit,Layer_LRC_Fit,Program_LRC_Fit,$B145,Date1,Date2,Grouping_LRC_Fit),0)</f>
        <v>#NAME?</v>
      </c>
      <c r="S146" s="201" t="s">
        <v>227</v>
      </c>
    </row>
    <row r="147" spans="2:19" ht="13.5" thickBot="1">
      <c r="B147" s="7" t="s">
        <v>60</v>
      </c>
      <c r="D147" s="60" t="s">
        <v>225</v>
      </c>
      <c r="E147" s="199" t="e" cm="1">
        <f t="array" aca="1" ref="E147" ca="1">[2]!RNAR3SOutput(wvr,Model_LRC_Fit,"Data Layer",$A$4,B146,Date1,Date2,$D$3)</f>
        <v>#NAME?</v>
      </c>
      <c r="F147" s="12"/>
      <c r="G147" s="365" t="s">
        <v>17</v>
      </c>
      <c r="H147" s="365" t="s">
        <v>12</v>
      </c>
      <c r="I147" s="365" t="s">
        <v>72</v>
      </c>
      <c r="J147" s="365" t="s">
        <v>73</v>
      </c>
      <c r="K147" s="365" t="s">
        <v>74</v>
      </c>
      <c r="L147" s="365" t="s">
        <v>17</v>
      </c>
      <c r="M147" s="365" t="s">
        <v>12</v>
      </c>
      <c r="N147" s="365" t="s">
        <v>72</v>
      </c>
      <c r="O147" s="365" t="s">
        <v>73</v>
      </c>
      <c r="P147" s="365" t="s">
        <v>74</v>
      </c>
      <c r="R147" s="200" t="e" cm="1">
        <f t="array" aca="1" ref="R147" ca="1">INDEX('R3S'!$K$20:$K$24,NL_LRC_Fit!R148,0)</f>
        <v>#NAME?</v>
      </c>
      <c r="S147" s="201" t="s">
        <v>226</v>
      </c>
    </row>
    <row r="148" spans="2:19" ht="15">
      <c r="B148" s="7" t="s">
        <v>226</v>
      </c>
      <c r="D148" s="12"/>
      <c r="E148" s="12"/>
      <c r="F148" s="82" t="s">
        <v>226</v>
      </c>
      <c r="G148" s="189" t="e" cm="1">
        <f t="array" aca="1" ref="G148" ca="1">[2]!RNAR3SOutput(wvr,Model_LRC_Fit,Layer_LRC_Fit,"LRC_"&amp;G$33,$B148,Date1,Date2,"{Dist="&amp;G$35&amp;"|Method="&amp;G$33&amp;"|Var="&amp;$E$35&amp;"|Product_Name="&amp;$E$34&amp;"}")</f>
        <v>#NAME?</v>
      </c>
      <c r="H148" s="189" t="e" cm="1">
        <f t="array" aca="1" ref="H148" ca="1">[2]!RNAR3SOutput(wvr,Model_LRC_Fit,Layer_LRC_Fit,"LRC_"&amp;H$33,$B148,Date1,Date2,"{Dist="&amp;H$35&amp;"|Method="&amp;H$33&amp;"|Var="&amp;$E$35&amp;"|Product_Name="&amp;$E$34&amp;"}")</f>
        <v>#NAME?</v>
      </c>
      <c r="I148" s="189" t="e" cm="1">
        <f t="array" aca="1" ref="I148" ca="1">[2]!RNAR3SOutput(wvr,Model_LRC_Fit,Layer_LRC_Fit,"LRC_"&amp;I$33,$B148,Date1,Date2,"{Dist="&amp;I$35&amp;"|Method="&amp;I$33&amp;"|Var="&amp;$E$35&amp;"|Product_Name="&amp;$E$34&amp;"}")</f>
        <v>#NAME?</v>
      </c>
      <c r="J148" s="189" t="e" cm="1">
        <f t="array" aca="1" ref="J148" ca="1">[2]!RNAR3SOutput(wvr,Model_LRC_Fit,Layer_LRC_Fit,"LRC_"&amp;J$33,$B148,Date1,Date2,"{Dist="&amp;J$35&amp;"|Method="&amp;J$33&amp;"|Var="&amp;$E$35&amp;"|Product_Name="&amp;$E$34&amp;"}")</f>
        <v>#NAME?</v>
      </c>
      <c r="K148" s="190" t="e" cm="1">
        <f t="array" aca="1" ref="K148" ca="1">[2]!RNAR3SOutput(wvr,Model_LRC_Fit,Layer_LRC_Fit,"LRC_"&amp;K$33,$B148,Date1,Date2,"{Dist="&amp;K$35&amp;"|Method="&amp;K$33&amp;"|Var="&amp;$E$35&amp;"|Product_Name="&amp;$E$34&amp;"}")</f>
        <v>#NAME?</v>
      </c>
      <c r="L148" s="79" t="e" cm="1">
        <f t="array" aca="1" ref="L148" ca="1">[2]!RNAR3SOutput(wvr,Model_LRC_Fit,Layer_LRC_Fit,"LRC_"&amp;L$33,$B148,Date1,Date2,"{Dist="&amp;L$35&amp;"|Method="&amp;L$33&amp;"|Var="&amp;$E$35&amp;"|Product_Name="&amp;$E$34&amp;"}")</f>
        <v>#NAME?</v>
      </c>
      <c r="M148" s="79" t="e" cm="1">
        <f t="array" aca="1" ref="M148" ca="1">[2]!RNAR3SOutput(wvr,Model_LRC_Fit,Layer_LRC_Fit,"LRC_"&amp;M$33,$B148,Date1,Date2,"{Dist="&amp;M$35&amp;"|Method="&amp;M$33&amp;"|Var="&amp;$E$35&amp;"|Product_Name="&amp;$E$34&amp;"}")</f>
        <v>#NAME?</v>
      </c>
      <c r="N148" s="79" t="e" cm="1">
        <f t="array" aca="1" ref="N148" ca="1">[2]!RNAR3SOutput(wvr,Model_LRC_Fit,Layer_LRC_Fit,"LRC_"&amp;N$33,$B148,Date1,Date2,"{Dist="&amp;N$35&amp;"|Method="&amp;N$33&amp;"|Var="&amp;$E$35&amp;"|Product_Name="&amp;$E$34&amp;"}")</f>
        <v>#NAME?</v>
      </c>
      <c r="O148" s="79" t="e" cm="1">
        <f t="array" aca="1" ref="O148" ca="1">[2]!RNAR3SOutput(wvr,Model_LRC_Fit,Layer_LRC_Fit,"LRC_"&amp;O$33,$B148,Date1,Date2,"{Dist="&amp;O$35&amp;"|Method="&amp;O$33&amp;"|Var="&amp;$E$35&amp;"|Product_Name="&amp;$E$34&amp;"}")</f>
        <v>#NAME?</v>
      </c>
      <c r="P148" s="79" t="e" cm="1">
        <f t="array" aca="1" ref="P148" ca="1">[2]!RNAR3SOutput(wvr,Model_LRC_Fit,Layer_LRC_Fit,"LRC_"&amp;P$33,$B148,Date1,Date2,"{Dist="&amp;P$35&amp;"|Method="&amp;P$33&amp;"|Var="&amp;$E$35&amp;"|Product_Name="&amp;$E$34&amp;"}")</f>
        <v>#NAME?</v>
      </c>
      <c r="R148" s="95" t="e" cm="1">
        <f t="array" aca="1" ref="R148" ca="1">[2]!RNAR3SOutput(wvr,Model_LRC_Fit,Layer_LRC_Fit,Program_LRC_Fit,$B148,Date1,Date2,Grouping_LRC_Fit)</f>
        <v>#NAME?</v>
      </c>
    </row>
    <row r="149" spans="2:19" ht="15">
      <c r="B149" s="7" t="s">
        <v>237</v>
      </c>
      <c r="D149" s="12"/>
      <c r="E149" s="12"/>
      <c r="F149" s="82" t="s">
        <v>378</v>
      </c>
      <c r="G149" s="84" t="e" cm="1">
        <f t="array" aca="1" ref="G149" ca="1">[2]!RNAR3SOutput(wvr,Model_LRC_Fit,Layer_LRC_Fit,"LRC_"&amp;G$33,G$33&amp;"_"&amp;$F149,Date1,Date2,$E$34&amp;"_"&amp;$E$35&amp;"_"&amp;G$35)</f>
        <v>#NAME?</v>
      </c>
      <c r="H149" s="84" t="e" cm="1">
        <f t="array" aca="1" ref="H149" ca="1">[2]!RNAR3SOutput(wvr,Model_LRC_Fit,Layer_LRC_Fit,"LRC_"&amp;H$33,H$33&amp;"_"&amp;$F149,Date1,Date2,$E$34&amp;"_"&amp;$E$35&amp;"_"&amp;H$35)</f>
        <v>#NAME?</v>
      </c>
      <c r="I149" s="84" t="e" cm="1">
        <f t="array" aca="1" ref="I149" ca="1">[2]!RNAR3SOutput(wvr,Model_LRC_Fit,Layer_LRC_Fit,"LRC_"&amp;I$33,I$33&amp;"_"&amp;$F149,Date1,Date2,$E$34&amp;"_"&amp;$E$35&amp;"_"&amp;I$35)</f>
        <v>#NAME?</v>
      </c>
      <c r="J149" s="84" t="e" cm="1">
        <f t="array" aca="1" ref="J149" ca="1">[2]!RNAR3SOutput(wvr,Model_LRC_Fit,Layer_LRC_Fit,"LRC_"&amp;J$33,J$33&amp;"_"&amp;$F149,Date1,Date2,$E$34&amp;"_"&amp;$E$35&amp;"_"&amp;J$35)</f>
        <v>#NAME?</v>
      </c>
      <c r="K149" s="191" t="e" cm="1">
        <f t="array" aca="1" ref="K149" ca="1">[2]!RNAR3SOutput(wvr,Model_LRC_Fit,Layer_LRC_Fit,"LRC_"&amp;K$33,K$33&amp;"_"&amp;$F149,Date1,Date2,$E$34&amp;"_"&amp;$E$35&amp;"_"&amp;K$35)</f>
        <v>#NAME?</v>
      </c>
      <c r="L149" s="84" t="e" cm="1">
        <f t="array" aca="1" ref="L149" ca="1">[2]!RNAR3SOutput(wvr,Model_LRC_Fit,Layer_LRC_Fit,"LRC_"&amp;L$33,L$33&amp;"_"&amp;$F149,Date1,Date2,$E$34&amp;"_"&amp;$E$35&amp;"_"&amp;L$35)</f>
        <v>#NAME?</v>
      </c>
      <c r="M149" s="84" t="e" cm="1">
        <f t="array" aca="1" ref="M149" ca="1">[2]!RNAR3SOutput(wvr,Model_LRC_Fit,Layer_LRC_Fit,"LRC_"&amp;M$33,M$33&amp;"_"&amp;$F149,Date1,Date2,$E$34&amp;"_"&amp;$E$35&amp;"_"&amp;M$35)</f>
        <v>#NAME?</v>
      </c>
      <c r="N149" s="84" t="e" cm="1">
        <f t="array" aca="1" ref="N149" ca="1">[2]!RNAR3SOutput(wvr,Model_LRC_Fit,Layer_LRC_Fit,"LRC_"&amp;N$33,N$33&amp;"_"&amp;$F149,Date1,Date2,$E$34&amp;"_"&amp;$E$35&amp;"_"&amp;N$35)</f>
        <v>#NAME?</v>
      </c>
      <c r="O149" s="84" t="e" cm="1">
        <f t="array" aca="1" ref="O149" ca="1">[2]!RNAR3SOutput(wvr,Model_LRC_Fit,Layer_LRC_Fit,"LRC_"&amp;O$33,O$33&amp;"_"&amp;$F149,Date1,Date2,$E$34&amp;"_"&amp;$E$35&amp;"_"&amp;O$35)</f>
        <v>#NAME?</v>
      </c>
      <c r="P149" s="84" t="e" cm="1">
        <f t="array" aca="1" ref="P149" ca="1">[2]!RNAR3SOutput(wvr,Model_LRC_Fit,Layer_LRC_Fit,"LRC_"&amp;P$33,P$33&amp;"_"&amp;$F149,Date1,Date2,$E$34&amp;"_"&amp;$E$35&amp;"_"&amp;P$35)</f>
        <v>#NAME?</v>
      </c>
      <c r="R149" s="202" t="e" cm="1">
        <f t="array" aca="1" ref="R149" ca="1">[2]!RNAR3SOutput(wvr,Model_LRC_Fit,Layer_LRC_Fit,Program_LRC_Fit,$R$33&amp;"_"&amp;$F149,Date1,Date2,Grouping_LRC_Fit)</f>
        <v>#NAME?</v>
      </c>
      <c r="S149" s="167"/>
    </row>
    <row r="150" spans="2:19" ht="15">
      <c r="B150" s="7" t="s">
        <v>238</v>
      </c>
      <c r="D150" s="12"/>
      <c r="E150" s="12"/>
      <c r="F150" s="82" t="s">
        <v>379</v>
      </c>
      <c r="G150" s="85" t="e" cm="1">
        <f t="array" aca="1" ref="G150" ca="1">[2]!RNAR3SOutput(wvr,Model_LRC_Fit,Layer_LRC_Fit,"LRC_"&amp;G$33,G$33&amp;"_"&amp;$F150,Date1,Date2,$E$34&amp;"_"&amp;$E$35&amp;"_"&amp;G$35)</f>
        <v>#NAME?</v>
      </c>
      <c r="H150" s="85" t="e" cm="1">
        <f t="array" aca="1" ref="H150" ca="1">[2]!RNAR3SOutput(wvr,Model_LRC_Fit,Layer_LRC_Fit,"LRC_"&amp;H$33,H$33&amp;"_"&amp;$F150,Date1,Date2,$E$34&amp;"_"&amp;$E$35&amp;"_"&amp;H$35)</f>
        <v>#NAME?</v>
      </c>
      <c r="I150" s="85" t="e" cm="1">
        <f t="array" aca="1" ref="I150" ca="1">[2]!RNAR3SOutput(wvr,Model_LRC_Fit,Layer_LRC_Fit,"LRC_"&amp;I$33,I$33&amp;"_"&amp;$F150,Date1,Date2,$E$34&amp;"_"&amp;$E$35&amp;"_"&amp;I$35)</f>
        <v>#NAME?</v>
      </c>
      <c r="J150" s="85" t="e" cm="1">
        <f t="array" aca="1" ref="J150" ca="1">[2]!RNAR3SOutput(wvr,Model_LRC_Fit,Layer_LRC_Fit,"LRC_"&amp;J$33,J$33&amp;"_"&amp;$F150,Date1,Date2,$E$34&amp;"_"&amp;$E$35&amp;"_"&amp;J$35)</f>
        <v>#NAME?</v>
      </c>
      <c r="K150" s="192" t="e" cm="1">
        <f t="array" aca="1" ref="K150" ca="1">[2]!RNAR3SOutput(wvr,Model_LRC_Fit,Layer_LRC_Fit,"LRC_"&amp;K$33,K$33&amp;"_"&amp;$F150,Date1,Date2,$E$34&amp;"_"&amp;$E$35&amp;"_"&amp;K$35)</f>
        <v>#NAME?</v>
      </c>
      <c r="L150" s="85" t="e" cm="1">
        <f t="array" aca="1" ref="L150" ca="1">[2]!RNAR3SOutput(wvr,Model_LRC_Fit,Layer_LRC_Fit,"LRC_"&amp;L$33,L$33&amp;"_"&amp;$F150,Date1,Date2,$E$34&amp;"_"&amp;$E$35&amp;"_"&amp;L$35)</f>
        <v>#NAME?</v>
      </c>
      <c r="M150" s="85" t="e" cm="1">
        <f t="array" aca="1" ref="M150" ca="1">[2]!RNAR3SOutput(wvr,Model_LRC_Fit,Layer_LRC_Fit,"LRC_"&amp;M$33,M$33&amp;"_"&amp;$F150,Date1,Date2,$E$34&amp;"_"&amp;$E$35&amp;"_"&amp;M$35)</f>
        <v>#NAME?</v>
      </c>
      <c r="N150" s="85" t="e" cm="1">
        <f t="array" aca="1" ref="N150" ca="1">[2]!RNAR3SOutput(wvr,Model_LRC_Fit,Layer_LRC_Fit,"LRC_"&amp;N$33,N$33&amp;"_"&amp;$F150,Date1,Date2,$E$34&amp;"_"&amp;$E$35&amp;"_"&amp;N$35)</f>
        <v>#NAME?</v>
      </c>
      <c r="O150" s="85" t="e" cm="1">
        <f t="array" aca="1" ref="O150" ca="1">[2]!RNAR3SOutput(wvr,Model_LRC_Fit,Layer_LRC_Fit,"LRC_"&amp;O$33,O$33&amp;"_"&amp;$F150,Date1,Date2,$E$34&amp;"_"&amp;$E$35&amp;"_"&amp;O$35)</f>
        <v>#NAME?</v>
      </c>
      <c r="P150" s="85" t="e" cm="1">
        <f t="array" aca="1" ref="P150" ca="1">[2]!RNAR3SOutput(wvr,Model_LRC_Fit,Layer_LRC_Fit,"LRC_"&amp;P$33,P$33&amp;"_"&amp;$F150,Date1,Date2,$E$34&amp;"_"&amp;$E$35&amp;"_"&amp;P$35)</f>
        <v>#NAME?</v>
      </c>
      <c r="R150" s="203" t="e" cm="1">
        <f t="array" aca="1" ref="R150" ca="1">[2]!RNAR3SOutput(wvr,Model_LRC_Fit,Layer_LRC_Fit,Program_LRC_Fit,$R$33&amp;"_"&amp;$F150,Date1,Date2,Grouping_LRC_Fit)</f>
        <v>#NAME?</v>
      </c>
      <c r="S150" s="167"/>
    </row>
    <row r="151" spans="2:19">
      <c r="B151" s="7"/>
    </row>
    <row r="165" spans="1:2">
      <c r="B165" s="7"/>
    </row>
    <row r="166" spans="1:2">
      <c r="B166" s="7"/>
    </row>
    <row r="167" spans="1:2">
      <c r="B167" s="7"/>
    </row>
    <row r="168" spans="1:2" ht="13.5">
      <c r="A168" s="46"/>
      <c r="B168" s="7"/>
    </row>
    <row r="169" spans="1:2" ht="13.5">
      <c r="A169" s="46"/>
    </row>
    <row r="170" spans="1:2">
      <c r="A170" s="8"/>
    </row>
    <row r="171" spans="1:2">
      <c r="A171" s="8"/>
    </row>
    <row r="172" spans="1:2">
      <c r="A172" s="8"/>
      <c r="B172" s="47"/>
    </row>
    <row r="173" spans="1:2">
      <c r="B173" s="47"/>
    </row>
    <row r="174" spans="1:2">
      <c r="B174" s="47"/>
    </row>
    <row r="175" spans="1:2" ht="13.5">
      <c r="A175" s="46"/>
      <c r="B175" s="47"/>
    </row>
    <row r="176" spans="1:2" ht="13.5">
      <c r="A176" s="46"/>
      <c r="B176" s="47"/>
    </row>
    <row r="177" spans="1:2" ht="13.5">
      <c r="A177" s="46"/>
      <c r="B177" s="47"/>
    </row>
    <row r="178" spans="1:2" ht="13.5">
      <c r="A178" s="46"/>
      <c r="B178" s="47"/>
    </row>
    <row r="179" spans="1:2" ht="13.5">
      <c r="A179" s="46"/>
    </row>
    <row r="180" spans="1:2" ht="13.5">
      <c r="A180" s="46"/>
    </row>
    <row r="181" spans="1:2" ht="13.5">
      <c r="A181" s="46"/>
    </row>
    <row r="182" spans="1:2" ht="13.5">
      <c r="A182" s="46"/>
    </row>
    <row r="183" spans="1:2" ht="13.5">
      <c r="A183" s="46"/>
    </row>
    <row r="184" spans="1:2" ht="13.5">
      <c r="A184" s="46"/>
    </row>
    <row r="185" spans="1:2" ht="13.5">
      <c r="A185" s="46"/>
      <c r="B185" s="7"/>
    </row>
    <row r="186" spans="1:2" ht="13.5">
      <c r="A186" s="46"/>
      <c r="B186" s="7"/>
    </row>
    <row r="187" spans="1:2" ht="13.5">
      <c r="A187" s="46"/>
      <c r="B187" s="7"/>
    </row>
    <row r="188" spans="1:2" ht="13.5">
      <c r="A188" s="46"/>
    </row>
    <row r="189" spans="1:2" ht="13.5">
      <c r="A189" s="46"/>
    </row>
    <row r="190" spans="1:2" ht="13.5">
      <c r="A190" s="46"/>
    </row>
    <row r="191" spans="1:2" ht="13.5">
      <c r="A191" s="46"/>
    </row>
    <row r="192" spans="1:2" ht="13.5">
      <c r="A192" s="46"/>
    </row>
    <row r="193" spans="1:2" ht="13.5">
      <c r="A193" s="46"/>
    </row>
    <row r="194" spans="1:2" ht="13.5">
      <c r="A194" s="46"/>
    </row>
    <row r="195" spans="1:2" ht="13.5">
      <c r="A195" s="46"/>
    </row>
    <row r="196" spans="1:2" ht="13.5">
      <c r="A196" s="46"/>
    </row>
    <row r="197" spans="1:2" ht="13.5">
      <c r="A197" s="46"/>
    </row>
    <row r="198" spans="1:2" ht="13.5">
      <c r="A198" s="46"/>
    </row>
    <row r="199" spans="1:2" ht="13.5">
      <c r="A199" s="46"/>
    </row>
    <row r="200" spans="1:2" ht="13.5">
      <c r="A200" s="46"/>
    </row>
    <row r="201" spans="1:2" ht="13.5">
      <c r="A201" s="46"/>
      <c r="B201" s="7"/>
    </row>
    <row r="202" spans="1:2" ht="13.5">
      <c r="A202" s="46"/>
    </row>
    <row r="203" spans="1:2">
      <c r="B203" s="7"/>
    </row>
    <row r="205" spans="1:2" ht="13.5">
      <c r="A205" s="46"/>
    </row>
    <row r="206" spans="1:2" ht="13.5">
      <c r="A206" s="46"/>
    </row>
    <row r="207" spans="1:2">
      <c r="A207" s="8"/>
    </row>
    <row r="208" spans="1:2" ht="13.5">
      <c r="A208" s="46"/>
    </row>
    <row r="209" spans="1:2" ht="13.5">
      <c r="A209" s="46"/>
    </row>
    <row r="210" spans="1:2" ht="13.5">
      <c r="A210" s="46"/>
    </row>
    <row r="211" spans="1:2" ht="13.5">
      <c r="A211" s="46"/>
    </row>
    <row r="212" spans="1:2">
      <c r="A212" s="8"/>
    </row>
    <row r="213" spans="1:2">
      <c r="A213" s="8"/>
    </row>
    <row r="214" spans="1:2">
      <c r="A214" s="8"/>
    </row>
    <row r="215" spans="1:2">
      <c r="A215" s="8"/>
    </row>
    <row r="216" spans="1:2">
      <c r="A216" s="8"/>
      <c r="B216" s="67"/>
    </row>
    <row r="217" spans="1:2">
      <c r="A217" s="8"/>
    </row>
    <row r="218" spans="1:2">
      <c r="A218" s="8"/>
    </row>
    <row r="219" spans="1:2">
      <c r="A219" s="8"/>
      <c r="B219" s="7"/>
    </row>
    <row r="221" spans="1:2">
      <c r="A221" s="8"/>
    </row>
    <row r="233" spans="1:2">
      <c r="B233" s="7"/>
    </row>
    <row r="234" spans="1:2">
      <c r="B234" s="7"/>
    </row>
    <row r="235" spans="1:2">
      <c r="B235" s="7"/>
    </row>
    <row r="236" spans="1:2" ht="13.5">
      <c r="A236" s="46"/>
      <c r="B236" s="7"/>
    </row>
    <row r="237" spans="1:2">
      <c r="A237" s="8"/>
    </row>
    <row r="238" spans="1:2">
      <c r="A238" s="8"/>
    </row>
    <row r="239" spans="1:2">
      <c r="A239" s="8"/>
    </row>
    <row r="240" spans="1:2">
      <c r="A240" s="8"/>
      <c r="B240" s="7"/>
    </row>
    <row r="241" spans="1:2" ht="13.5">
      <c r="A241" s="46"/>
      <c r="B241" s="47"/>
    </row>
    <row r="242" spans="1:2" ht="13.5">
      <c r="A242" s="46"/>
      <c r="B242" s="47"/>
    </row>
    <row r="243" spans="1:2">
      <c r="B243" s="47"/>
    </row>
    <row r="244" spans="1:2">
      <c r="B244" s="47"/>
    </row>
    <row r="245" spans="1:2">
      <c r="B245" s="47"/>
    </row>
    <row r="246" spans="1:2">
      <c r="B246" s="47"/>
    </row>
    <row r="247" spans="1:2">
      <c r="B247" s="47"/>
    </row>
    <row r="248" spans="1:2">
      <c r="B248" s="47"/>
    </row>
    <row r="249" spans="1:2">
      <c r="B249" s="7"/>
    </row>
    <row r="250" spans="1:2">
      <c r="B250" s="7"/>
    </row>
    <row r="253" spans="1:2">
      <c r="B253" s="7"/>
    </row>
    <row r="267" spans="2:2">
      <c r="B267" s="7"/>
    </row>
    <row r="281" spans="1:2">
      <c r="B281" s="7"/>
    </row>
    <row r="282" spans="1:2">
      <c r="B282" s="7"/>
    </row>
    <row r="283" spans="1:2">
      <c r="B283" s="7"/>
    </row>
    <row r="284" spans="1:2">
      <c r="B284" s="7"/>
    </row>
    <row r="285" spans="1:2">
      <c r="A285" s="8"/>
    </row>
    <row r="286" spans="1:2">
      <c r="A286" s="8"/>
    </row>
    <row r="287" spans="1:2">
      <c r="A287" s="8"/>
      <c r="B287" s="7"/>
    </row>
    <row r="288" spans="1:2">
      <c r="A288" s="8"/>
      <c r="B288" s="7"/>
    </row>
    <row r="289" spans="1:2" ht="13.5">
      <c r="A289" s="46"/>
      <c r="B289" s="7"/>
    </row>
    <row r="290" spans="1:2" ht="13.5">
      <c r="A290" s="46"/>
      <c r="B290" s="7"/>
    </row>
    <row r="291" spans="1:2">
      <c r="B291" s="7"/>
    </row>
    <row r="292" spans="1:2">
      <c r="B292" s="7"/>
    </row>
    <row r="293" spans="1:2">
      <c r="B293" s="7"/>
    </row>
    <row r="294" spans="1:2">
      <c r="B294" s="7"/>
    </row>
    <row r="295" spans="1:2">
      <c r="B295" s="7"/>
    </row>
    <row r="296" spans="1:2">
      <c r="B296" s="7"/>
    </row>
    <row r="299" spans="1:2">
      <c r="B299" s="7"/>
    </row>
    <row r="300" spans="1:2">
      <c r="B300" s="7"/>
    </row>
    <row r="304" spans="1:2">
      <c r="B304" s="7"/>
    </row>
    <row r="318" spans="2:2">
      <c r="B318" s="7"/>
    </row>
    <row r="332" spans="2:2">
      <c r="B332" s="7"/>
    </row>
    <row r="346" spans="2:2">
      <c r="B346" s="7"/>
    </row>
    <row r="360" spans="2:2">
      <c r="B360" s="7"/>
    </row>
    <row r="374" spans="2:2">
      <c r="B374" s="7"/>
    </row>
    <row r="388" spans="2:2">
      <c r="B388" s="7"/>
    </row>
    <row r="402" spans="2:2">
      <c r="B402" s="7"/>
    </row>
    <row r="416" spans="2:2">
      <c r="B416" s="7"/>
    </row>
    <row r="430" spans="2:2">
      <c r="B430" s="7"/>
    </row>
    <row r="431" spans="2:2">
      <c r="B431" s="7"/>
    </row>
    <row r="432" spans="2:2">
      <c r="B432" s="7"/>
    </row>
    <row r="434" spans="2:2">
      <c r="B434" s="7"/>
    </row>
    <row r="442" spans="2:2">
      <c r="B442" s="41"/>
    </row>
    <row r="443" spans="2:2">
      <c r="B443" s="41"/>
    </row>
    <row r="446" spans="2:2">
      <c r="B446" s="7"/>
    </row>
    <row r="461" spans="2:2">
      <c r="B461" s="68"/>
    </row>
    <row r="462" spans="2:2">
      <c r="B462" s="68"/>
    </row>
    <row r="463" spans="2:2">
      <c r="B463" s="68"/>
    </row>
    <row r="464" spans="2:2">
      <c r="B464" s="68"/>
    </row>
    <row r="465" spans="2:2">
      <c r="B465" s="68"/>
    </row>
    <row r="466" spans="2:2">
      <c r="B466" s="68"/>
    </row>
    <row r="467" spans="2:2">
      <c r="B467" s="68"/>
    </row>
    <row r="468" spans="2:2">
      <c r="B468" s="68"/>
    </row>
    <row r="469" spans="2:2">
      <c r="B469" s="68"/>
    </row>
    <row r="470" spans="2:2">
      <c r="B470" s="68"/>
    </row>
    <row r="471" spans="2:2">
      <c r="B471" s="68"/>
    </row>
    <row r="472" spans="2:2">
      <c r="B472" s="68"/>
    </row>
    <row r="477" spans="2:2">
      <c r="B477" s="68"/>
    </row>
    <row r="478" spans="2:2">
      <c r="B478" s="68"/>
    </row>
    <row r="486" spans="2:2">
      <c r="B486" s="68"/>
    </row>
    <row r="488" spans="2:2">
      <c r="B488" s="7"/>
    </row>
    <row r="489" spans="2:2">
      <c r="B489" s="52"/>
    </row>
    <row r="492" spans="2:2">
      <c r="B492" s="7"/>
    </row>
    <row r="493" spans="2:2">
      <c r="B493" s="52"/>
    </row>
    <row r="497" spans="2:2">
      <c r="B497" s="7"/>
    </row>
    <row r="501" spans="2:2">
      <c r="B501" s="7"/>
    </row>
    <row r="506" spans="2:2">
      <c r="B506" s="7"/>
    </row>
    <row r="510" spans="2:2">
      <c r="B510" s="7"/>
    </row>
    <row r="515" spans="2:2">
      <c r="B515" s="7"/>
    </row>
    <row r="519" spans="2:2">
      <c r="B519" s="7"/>
    </row>
    <row r="524" spans="2:2">
      <c r="B524" s="68"/>
    </row>
    <row r="528" spans="2:2">
      <c r="B528" s="7"/>
    </row>
    <row r="533" spans="2:2">
      <c r="B533" s="7"/>
    </row>
    <row r="537" spans="2:2">
      <c r="B537" s="7"/>
    </row>
    <row r="542" spans="2:2">
      <c r="B542" s="7"/>
    </row>
    <row r="546" spans="2:2">
      <c r="B546" s="7"/>
    </row>
  </sheetData>
  <mergeCells count="25">
    <mergeCell ref="G10:G11"/>
    <mergeCell ref="H10:H11"/>
    <mergeCell ref="K10:K11"/>
    <mergeCell ref="G146:K146"/>
    <mergeCell ref="L146:P146"/>
    <mergeCell ref="G122:K122"/>
    <mergeCell ref="L122:P122"/>
    <mergeCell ref="G34:K34"/>
    <mergeCell ref="L34:P34"/>
    <mergeCell ref="A3:C3"/>
    <mergeCell ref="D73:D74"/>
    <mergeCell ref="G105:K105"/>
    <mergeCell ref="R105:R106"/>
    <mergeCell ref="G50:K50"/>
    <mergeCell ref="E73:E74"/>
    <mergeCell ref="E50:E51"/>
    <mergeCell ref="D50:D51"/>
    <mergeCell ref="R50:R51"/>
    <mergeCell ref="L50:P50"/>
    <mergeCell ref="L105:P105"/>
    <mergeCell ref="G73:K73"/>
    <mergeCell ref="L73:P73"/>
    <mergeCell ref="E10:E11"/>
    <mergeCell ref="F10:F11"/>
    <mergeCell ref="R73:R74"/>
  </mergeCells>
  <conditionalFormatting sqref="G68:K68 R68">
    <cfRule type="cellIs" dxfId="24" priority="16" operator="equal">
      <formula>"FAIL"</formula>
    </cfRule>
  </conditionalFormatting>
  <conditionalFormatting sqref="R116">
    <cfRule type="cellIs" dxfId="23" priority="11" operator="equal">
      <formula>"FAIL"</formula>
    </cfRule>
  </conditionalFormatting>
  <conditionalFormatting sqref="G116:K116">
    <cfRule type="cellIs" dxfId="22" priority="12" operator="equal">
      <formula>"FAIL"</formula>
    </cfRule>
  </conditionalFormatting>
  <conditionalFormatting sqref="G99:K99 R99">
    <cfRule type="cellIs" dxfId="21" priority="7" operator="equal">
      <formula>"FAIL"</formula>
    </cfRule>
  </conditionalFormatting>
  <conditionalFormatting sqref="G92:K92 R92">
    <cfRule type="cellIs" dxfId="20" priority="8" operator="equal">
      <formula>"FAIL"</formula>
    </cfRule>
  </conditionalFormatting>
  <conditionalFormatting sqref="L99:P99">
    <cfRule type="cellIs" dxfId="19" priority="4" operator="equal">
      <formula>"FAIL"</formula>
    </cfRule>
  </conditionalFormatting>
  <conditionalFormatting sqref="L68:P68">
    <cfRule type="cellIs" dxfId="18" priority="6" operator="equal">
      <formula>"FAIL"</formula>
    </cfRule>
  </conditionalFormatting>
  <conditionalFormatting sqref="L92:P92">
    <cfRule type="cellIs" dxfId="17" priority="5" operator="equal">
      <formula>"FAIL"</formula>
    </cfRule>
  </conditionalFormatting>
  <conditionalFormatting sqref="L116:P116">
    <cfRule type="cellIs" dxfId="16" priority="3" operator="equal">
      <formula>"FAIL"</formula>
    </cfRule>
  </conditionalFormatting>
  <conditionalFormatting sqref="F139">
    <cfRule type="colorScale" priority="2">
      <colorScale>
        <cfvo type="min"/>
        <cfvo type="max"/>
        <color rgb="FFFCFCFF"/>
        <color rgb="FF63BE7B"/>
      </colorScale>
    </cfRule>
  </conditionalFormatting>
  <conditionalFormatting sqref="G139:P13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ACE7-C202-4CB2-84B6-EBF6DDB663EF}">
  <sheetPr codeName="Sheet13">
    <tabColor theme="4"/>
  </sheetPr>
  <dimension ref="A1:O569"/>
  <sheetViews>
    <sheetView showGridLines="0" zoomScaleNormal="100" workbookViewId="0">
      <pane ySplit="1" topLeftCell="A2" activePane="bottomLeft" state="frozen"/>
      <selection pane="bottomLeft"/>
    </sheetView>
  </sheetViews>
  <sheetFormatPr defaultColWidth="10.7109375" defaultRowHeight="12.75" outlineLevelRow="1" outlineLevelCol="1"/>
  <cols>
    <col min="1" max="1" width="5.7109375" style="24" customWidth="1"/>
    <col min="2" max="2" width="25.28515625" style="8" customWidth="1" outlineLevel="1"/>
    <col min="3" max="3" width="7.28515625" customWidth="1"/>
    <col min="4" max="12" width="15.7109375" customWidth="1"/>
    <col min="14" max="21" width="9.7109375" customWidth="1"/>
  </cols>
  <sheetData>
    <row r="1" spans="1:12" ht="23.25">
      <c r="A1" s="26" t="s">
        <v>83</v>
      </c>
      <c r="B1" s="23"/>
    </row>
    <row r="3" spans="1:12" s="27" customFormat="1" ht="18">
      <c r="A3" s="154"/>
      <c r="B3" s="25" t="s">
        <v>82</v>
      </c>
      <c r="D3" s="25" t="e">
        <f>Grouping_LRC_Fit</f>
        <v>#NAME?</v>
      </c>
      <c r="K3" s="25" t="e" cm="1">
        <f t="array" ref="K3">sGrp_LRC</f>
        <v>#NAME?</v>
      </c>
    </row>
    <row r="5" spans="1:12" ht="15.75">
      <c r="B5" s="447" t="s">
        <v>309</v>
      </c>
      <c r="C5" s="112" t="s">
        <v>275</v>
      </c>
      <c r="J5" s="3"/>
      <c r="K5" s="479" t="s">
        <v>240</v>
      </c>
      <c r="L5" s="479" t="s">
        <v>329</v>
      </c>
    </row>
    <row r="6" spans="1:12" ht="15.75">
      <c r="B6" s="7" t="s">
        <v>225</v>
      </c>
      <c r="C6" s="112"/>
      <c r="D6" s="106" t="s">
        <v>225</v>
      </c>
      <c r="E6" s="152" t="e" cm="1">
        <f t="array" aca="1" ref="E6" ca="1">[2]!RNAR3SOutput(wvr,Model_LRC_Eval,Layer_LRC_Eval,Program_LRC_Eval,B6,Date1,Date2,Grouping_LRC_Fit)</f>
        <v>#NAME?</v>
      </c>
      <c r="J6" s="3"/>
      <c r="K6" s="479"/>
      <c r="L6" s="479"/>
    </row>
    <row r="7" spans="1:12" ht="15.75">
      <c r="B7" s="7" t="s">
        <v>60</v>
      </c>
      <c r="C7" s="112"/>
      <c r="D7" s="106" t="s">
        <v>60</v>
      </c>
      <c r="E7" s="152" t="e" cm="1">
        <f t="array" aca="1" ref="E7" ca="1">[2]!RNAR3SOutput(wvr,Model_LRC_Eval,Layer_LRC_Eval,Program_LRC_Eval,B7,Date1,Date2,Grouping_LRC_Fit)</f>
        <v>#NAME?</v>
      </c>
      <c r="J7" s="3"/>
      <c r="K7" s="80" t="e">
        <f t="array" aca="1" ref="K7:K17" ca="1">TRANSPOSE([2]!RNAR3SOutput(wvr,Model_LRC_Fit,Layer_LRC_Fit,Program_LRC_Fit,B10,Date1,Date2,$K$3))</f>
        <v>#NAME?</v>
      </c>
      <c r="L7" s="94" t="e">
        <f t="array" aca="1" ref="L7:L17" ca="1">TRANSPOSE([2]!RNAR3SOutput(wvr,Model_LRC_Fit,Layer_LRC_Fit,Program_LRC_Fit,B11,Date1,Date2,Grouping_LRC_Fit))</f>
        <v>#NAME?</v>
      </c>
    </row>
    <row r="8" spans="1:12" ht="15.75">
      <c r="B8" s="7" t="s">
        <v>230</v>
      </c>
      <c r="C8" s="112"/>
      <c r="D8" s="106" t="s">
        <v>230</v>
      </c>
      <c r="E8" s="152" t="e" cm="1">
        <f t="array" aca="1" ref="E8" ca="1">[2]!RNAR3SOutput(wvr,Model_LRC_Eval,Layer_LRC_Eval,Program_LRC_Eval,B8,Date1,Date2,Grouping_LRC_Fit)</f>
        <v>#NAME?</v>
      </c>
      <c r="J8" s="4"/>
      <c r="K8" s="80" t="e">
        <f ca="1"/>
        <v>#NAME?</v>
      </c>
      <c r="L8" s="94" t="e">
        <f ca="1"/>
        <v>#NAME?</v>
      </c>
    </row>
    <row r="9" spans="1:12" ht="15.75">
      <c r="B9" s="7" t="s">
        <v>231</v>
      </c>
      <c r="C9" s="112"/>
      <c r="D9" s="106" t="s">
        <v>231</v>
      </c>
      <c r="E9" s="152" t="e" cm="1">
        <f t="array" aca="1" ref="E9" ca="1">[2]!RNAR3SOutput(wvr,Model_LRC_Eval,Layer_LRC_Eval,Program_LRC_Eval,B9,Date1,Date2,Grouping_LRC_Fit)</f>
        <v>#NAME?</v>
      </c>
      <c r="H9" s="413"/>
      <c r="J9" s="414"/>
      <c r="K9" s="80" t="e">
        <f ca="1"/>
        <v>#NAME?</v>
      </c>
      <c r="L9" s="94" t="e">
        <f ca="1"/>
        <v>#NAME?</v>
      </c>
    </row>
    <row r="10" spans="1:12" ht="15.75">
      <c r="B10" s="7" t="s">
        <v>240</v>
      </c>
      <c r="C10" s="112"/>
      <c r="D10" s="11"/>
      <c r="H10" s="413"/>
      <c r="J10" s="3"/>
      <c r="K10" s="80" t="e">
        <f ca="1"/>
        <v>#NAME?</v>
      </c>
      <c r="L10" s="94" t="e">
        <f ca="1"/>
        <v>#NAME?</v>
      </c>
    </row>
    <row r="11" spans="1:12" ht="15.75">
      <c r="B11" s="7" t="s">
        <v>239</v>
      </c>
      <c r="C11" s="112" t="s">
        <v>276</v>
      </c>
      <c r="D11" s="11"/>
      <c r="J11" s="414"/>
      <c r="K11" s="80" t="e">
        <f ca="1"/>
        <v>#NAME?</v>
      </c>
      <c r="L11" s="94" t="e">
        <f ca="1"/>
        <v>#NAME?</v>
      </c>
    </row>
    <row r="12" spans="1:12" ht="15.75">
      <c r="B12" s="7" t="s">
        <v>227</v>
      </c>
      <c r="C12" s="112"/>
      <c r="D12" s="11" t="s">
        <v>226</v>
      </c>
      <c r="E12" s="1" t="e" cm="1">
        <f t="array" aca="1" ref="E12" ca="1">[2]!RNAR3SOutput(wvr,Model_LRC_Eval,Layer_LRC_Eval,Program_LRC_Eval,B13,Date1,Date2,Grouping_LRC_Fit)</f>
        <v>#NAME?</v>
      </c>
      <c r="F12" s="97" t="e" cm="1">
        <f t="array" aca="1" ref="F12" ca="1">INDEX('R3S'!$K$20:$K$24,E12,0)</f>
        <v>#NAME?</v>
      </c>
      <c r="J12" s="4"/>
      <c r="K12" s="80" t="e">
        <f ca="1"/>
        <v>#NAME?</v>
      </c>
      <c r="L12" s="94" t="e">
        <f ca="1"/>
        <v>#NAME?</v>
      </c>
    </row>
    <row r="13" spans="1:12" ht="15.75">
      <c r="B13" s="7" t="s">
        <v>226</v>
      </c>
      <c r="C13" s="112"/>
      <c r="D13" s="11" t="s">
        <v>227</v>
      </c>
      <c r="E13" s="1" t="e" cm="1">
        <f t="array" aca="1" ref="E13" ca="1">[2]!RNAR3SOutput(wvr,Model_LRC_Eval,Layer_LRC_Eval,Program_LRC_Eval,B12,Date1,Date2,Grouping_LRC_Fit)</f>
        <v>#NAME?</v>
      </c>
      <c r="F13" s="97" t="e" cm="1">
        <f t="array" aca="1" ref="F13" ca="1">INDEX('R3S'!$L$20:$L$21,E13,0)</f>
        <v>#NAME?</v>
      </c>
      <c r="J13" s="4"/>
      <c r="K13" s="80" t="e">
        <f ca="1"/>
        <v>#NAME?</v>
      </c>
      <c r="L13" s="94" t="e">
        <f ca="1"/>
        <v>#NAME?</v>
      </c>
    </row>
    <row r="14" spans="1:12" ht="15.75">
      <c r="B14" s="7" t="s">
        <v>237</v>
      </c>
      <c r="C14" s="112"/>
      <c r="D14" s="11" t="s">
        <v>237</v>
      </c>
      <c r="E14" s="1" t="e" cm="1">
        <f t="array" aca="1" ref="E14" ca="1">[2]!RNAR3SOutput(wvr,Model_LRC_Eval,Layer_LRC_Eval,Program_LRC_Eval,B14,Date1,Date2,Grouping_LRC_Fit)</f>
        <v>#NAME?</v>
      </c>
      <c r="J14" s="4"/>
      <c r="K14" s="80" t="e">
        <f ca="1"/>
        <v>#NAME?</v>
      </c>
      <c r="L14" s="94" t="e">
        <f ca="1"/>
        <v>#NAME?</v>
      </c>
    </row>
    <row r="15" spans="1:12" ht="15.75">
      <c r="B15" s="7" t="s">
        <v>238</v>
      </c>
      <c r="C15" s="112"/>
      <c r="D15" s="11" t="s">
        <v>238</v>
      </c>
      <c r="E15" s="1" t="e" cm="1">
        <f t="array" aca="1" ref="E15" ca="1">[2]!RNAR3SOutput(wvr,Model_LRC_Eval,Layer_LRC_Eval,Program_LRC_Eval,B15,Date1,Date2,Grouping_LRC_Fit)</f>
        <v>#NAME?</v>
      </c>
      <c r="J15" s="4"/>
      <c r="K15" s="80" t="e">
        <f ca="1"/>
        <v>#NAME?</v>
      </c>
      <c r="L15" s="94" t="e">
        <f ca="1"/>
        <v>#NAME?</v>
      </c>
    </row>
    <row r="16" spans="1:12" ht="15.75">
      <c r="B16" s="7" t="s">
        <v>222</v>
      </c>
      <c r="C16" s="112"/>
      <c r="D16" s="11" t="s">
        <v>279</v>
      </c>
      <c r="E16" s="1" t="e" cm="1">
        <f t="array" aca="1" ref="E16" ca="1">[2]!RNAR3SOutput(wvr,Model_LRC_Eval,Layer_LRC_Eval,Program_LRC_Eval,B16,Date1,Date2,Grouping_LRC_Fit)</f>
        <v>#NAME?</v>
      </c>
      <c r="J16" s="4"/>
      <c r="K16" s="80" t="e">
        <f ca="1"/>
        <v>#NAME?</v>
      </c>
      <c r="L16" s="94" t="e">
        <f ca="1"/>
        <v>#NAME?</v>
      </c>
    </row>
    <row r="17" spans="2:12" ht="15.75">
      <c r="B17" s="7"/>
      <c r="C17" s="112"/>
      <c r="D17" s="11"/>
      <c r="J17" s="4"/>
      <c r="K17" s="80" t="e">
        <f ca="1"/>
        <v>#NAME?</v>
      </c>
      <c r="L17" s="94" t="e">
        <f ca="1"/>
        <v>#NAME?</v>
      </c>
    </row>
    <row r="18" spans="2:12" ht="15.75">
      <c r="B18" s="7"/>
      <c r="C18" s="112" t="s">
        <v>277</v>
      </c>
      <c r="D18" s="11"/>
      <c r="J18" s="3"/>
      <c r="K18" s="3"/>
    </row>
    <row r="19" spans="2:12" ht="15">
      <c r="B19" s="8" t="s">
        <v>270</v>
      </c>
      <c r="D19" s="106" t="s">
        <v>285</v>
      </c>
      <c r="E19" s="1" t="e" cm="1">
        <f t="array" aca="1" ref="E19" ca="1">[2]!RNAR3SOutput(wvr,Model_LRC_Eval,Layer_LRC_Eval,Program_LRC_Eval,B19,Date1,Date2,Grouping_LRC_Fit)</f>
        <v>#NAME?</v>
      </c>
      <c r="F19" s="93" t="e">
        <f ca="1">IF(E19=1,"PASS","FAIL")</f>
        <v>#NAME?</v>
      </c>
    </row>
    <row r="20" spans="2:12" ht="15">
      <c r="B20" s="8" t="s">
        <v>256</v>
      </c>
      <c r="D20" s="106" t="s">
        <v>283</v>
      </c>
      <c r="E20" s="1" t="e" cm="1">
        <f t="array" aca="1" ref="E20" ca="1">[2]!RNAR3SOutput(wvr,Model_LRC_Eval,Layer_LRC_Eval,Program_LRC_Eval,B20,Date1,Date2,Grouping_LRC_Fit)</f>
        <v>#NAME?</v>
      </c>
      <c r="F20" s="93" t="e">
        <f ca="1">IF(E20=1,"PASS","FAIL")</f>
        <v>#NAME?</v>
      </c>
    </row>
    <row r="21" spans="2:12" ht="15">
      <c r="B21" s="8" t="s">
        <v>259</v>
      </c>
      <c r="D21" s="106" t="s">
        <v>278</v>
      </c>
      <c r="E21" s="1" t="e" cm="1">
        <f t="array" aca="1" ref="E21" ca="1">[2]!RNAR3SOutput(wvr,Model_LRC_Eval,Layer_LRC_Eval,Program_LRC_Eval,B21,Date1,Date2,Grouping_LRC_Fit)</f>
        <v>#NAME?</v>
      </c>
      <c r="F21" s="93" t="e">
        <f ca="1">IF(E21=1,"PASS","FAIL")</f>
        <v>#NAME?</v>
      </c>
    </row>
    <row r="22" spans="2:12" ht="15">
      <c r="B22" s="8" t="s">
        <v>250</v>
      </c>
      <c r="D22" s="106" t="s">
        <v>284</v>
      </c>
      <c r="E22" s="1" t="e" cm="1">
        <f t="array" aca="1" ref="E22" ca="1">[2]!RNAR3SOutput(wvr,Model_LRC_Eval,Layer_LRC_Eval,Program_LRC_Eval,B22,Date1,Date2,Grouping_LRC_Fit)</f>
        <v>#NAME?</v>
      </c>
      <c r="F22" s="93" t="e">
        <f ca="1">IF(E22=1,"PASS","FAIL")</f>
        <v>#NAME?</v>
      </c>
    </row>
    <row r="24" spans="2:12" ht="15.75">
      <c r="C24" s="18" t="s">
        <v>274</v>
      </c>
      <c r="G24" s="33"/>
    </row>
    <row r="25" spans="2:12" ht="25.5">
      <c r="B25" s="7" t="s">
        <v>272</v>
      </c>
      <c r="D25" s="123" t="s">
        <v>287</v>
      </c>
      <c r="E25" s="123" t="s">
        <v>286</v>
      </c>
      <c r="F25" s="128" t="s">
        <v>246</v>
      </c>
      <c r="G25" s="127"/>
      <c r="H25" s="123" t="s">
        <v>281</v>
      </c>
      <c r="I25" s="123" t="s">
        <v>282</v>
      </c>
      <c r="J25" s="128" t="s">
        <v>292</v>
      </c>
      <c r="K25" s="123" t="s">
        <v>288</v>
      </c>
      <c r="L25" s="128" t="s">
        <v>293</v>
      </c>
    </row>
    <row r="26" spans="2:12">
      <c r="B26" s="7" t="s">
        <v>286</v>
      </c>
      <c r="D26" s="124" t="e">
        <f t="array" aca="1" ref="D26:D124" ca="1">TRANSPOSE([2]!RNAR3SOutput(wvr,Model_LRC_Eval,Layer_LRC_Eval,Program_LRC_Eval,B25,Date1,Date2,Grouping_LRC_Fit))</f>
        <v>#NAME?</v>
      </c>
      <c r="E26" s="111" t="e">
        <f t="array" aca="1" ref="E26:E124" ca="1">TRANSPOSE([2]!RNAR3SOutput(wvr,Model_LRC_Eval,Layer_LRC_Eval,Program_LRC_Eval,B26,Date1,Date2,Grouping_LRC_Fit))</f>
        <v>#NAME?</v>
      </c>
      <c r="F26" s="21" t="e" cm="1">
        <f t="array" aca="1" ref="F26:F124" ca="1">_xlfn.PERCENTILE.INC($L$7:$L$17,D$26:D$124)</f>
        <v>#NAME?</v>
      </c>
      <c r="G26" s="102"/>
      <c r="H26" s="111" t="e">
        <f t="array" aca="1" ref="H26:H124" ca="1">TRANSPOSE([2]!RNAR3SOutput(wvr,Model_LRC_Eval,Layer_LRC_Eval,Program_LRC_Eval,B28,Date1,Date2,Grouping_LRC_Fit))</f>
        <v>#NAME?</v>
      </c>
      <c r="I26" s="76" t="e">
        <f t="array" aca="1" ref="I26:I124" ca="1">TRANSPOSE([2]!RNAR3SOutput(wvr,Model_LRC_Eval,Layer_LRC_Eval,Program_LRC_Eval,B29,Date1,Date2,Grouping_LRC_Fit))/99</f>
        <v>#NAME?</v>
      </c>
      <c r="J26" s="338">
        <f ca="1">L26-IFERROR(L25*1,0)</f>
        <v>1</v>
      </c>
      <c r="K26" s="160" t="e">
        <f t="array" aca="1" ref="K26:K124" ca="1">TRANSPOSE([2]!RNAR3SOutput(wvr,Model_LRC_Eval,Layer_LRC_Eval,Program_LRC_Eval,B30,Date1,Date2,Grouping_LRC_Fit))</f>
        <v>#NAME?</v>
      </c>
      <c r="L26" s="340">
        <f t="shared" ref="L26:L57" ca="1" si="0">COUNTIF($F$26:$F$124,"&lt;="&amp;$H26)/COUNTA($F$26:$F$124)</f>
        <v>1</v>
      </c>
    </row>
    <row r="27" spans="2:12">
      <c r="B27" s="7" t="s">
        <v>239</v>
      </c>
      <c r="D27" s="124" t="e">
        <f ca="1"/>
        <v>#NAME?</v>
      </c>
      <c r="E27" s="111" t="e">
        <f ca="1"/>
        <v>#NAME?</v>
      </c>
      <c r="F27" s="21" t="e">
        <f ca="1"/>
        <v>#NAME?</v>
      </c>
      <c r="G27" s="102"/>
      <c r="H27" s="111" t="e">
        <f ca="1"/>
        <v>#NAME?</v>
      </c>
      <c r="I27" s="76" t="e">
        <f ca="1"/>
        <v>#NAME?</v>
      </c>
      <c r="J27" s="338">
        <f t="shared" ref="J27:J90" ca="1" si="1">L27-IFERROR(L26*1,0)</f>
        <v>0</v>
      </c>
      <c r="K27" s="160" t="e">
        <f ca="1"/>
        <v>#NAME?</v>
      </c>
      <c r="L27" s="340">
        <f t="shared" ca="1" si="0"/>
        <v>1</v>
      </c>
    </row>
    <row r="28" spans="2:12">
      <c r="B28" s="7" t="s">
        <v>273</v>
      </c>
      <c r="D28" s="124" t="e">
        <f ca="1"/>
        <v>#NAME?</v>
      </c>
      <c r="E28" s="111" t="e">
        <f ca="1"/>
        <v>#NAME?</v>
      </c>
      <c r="F28" s="21" t="e">
        <f ca="1"/>
        <v>#NAME?</v>
      </c>
      <c r="G28" s="102"/>
      <c r="H28" s="111" t="e">
        <f ca="1"/>
        <v>#NAME?</v>
      </c>
      <c r="I28" s="76" t="e">
        <f ca="1"/>
        <v>#NAME?</v>
      </c>
      <c r="J28" s="338">
        <f t="shared" ca="1" si="1"/>
        <v>0</v>
      </c>
      <c r="K28" s="160" t="e">
        <f ca="1"/>
        <v>#NAME?</v>
      </c>
      <c r="L28" s="340">
        <f t="shared" ca="1" si="0"/>
        <v>1</v>
      </c>
    </row>
    <row r="29" spans="2:12">
      <c r="B29" s="7" t="s">
        <v>282</v>
      </c>
      <c r="D29" s="124" t="e">
        <f ca="1"/>
        <v>#NAME?</v>
      </c>
      <c r="E29" s="111" t="e">
        <f ca="1"/>
        <v>#NAME?</v>
      </c>
      <c r="F29" s="21" t="e">
        <f ca="1"/>
        <v>#NAME?</v>
      </c>
      <c r="G29" s="102"/>
      <c r="H29" s="111" t="e">
        <f ca="1"/>
        <v>#NAME?</v>
      </c>
      <c r="I29" s="76" t="e">
        <f ca="1"/>
        <v>#NAME?</v>
      </c>
      <c r="J29" s="338">
        <f t="shared" ca="1" si="1"/>
        <v>0</v>
      </c>
      <c r="K29" s="160" t="e">
        <f ca="1"/>
        <v>#NAME?</v>
      </c>
      <c r="L29" s="340">
        <f t="shared" ca="1" si="0"/>
        <v>1</v>
      </c>
    </row>
    <row r="30" spans="2:12">
      <c r="B30" s="7" t="s">
        <v>288</v>
      </c>
      <c r="D30" s="124" t="e">
        <f ca="1"/>
        <v>#NAME?</v>
      </c>
      <c r="E30" s="111" t="e">
        <f ca="1"/>
        <v>#NAME?</v>
      </c>
      <c r="F30" s="21" t="e">
        <f ca="1"/>
        <v>#NAME?</v>
      </c>
      <c r="G30" s="102"/>
      <c r="H30" s="111" t="e">
        <f ca="1"/>
        <v>#NAME?</v>
      </c>
      <c r="I30" s="76" t="e">
        <f ca="1"/>
        <v>#NAME?</v>
      </c>
      <c r="J30" s="338">
        <f t="shared" ca="1" si="1"/>
        <v>0</v>
      </c>
      <c r="K30" s="160" t="e">
        <f ca="1"/>
        <v>#NAME?</v>
      </c>
      <c r="L30" s="340">
        <f t="shared" ca="1" si="0"/>
        <v>1</v>
      </c>
    </row>
    <row r="31" spans="2:12">
      <c r="B31" s="7"/>
      <c r="D31" s="124" t="e">
        <f ca="1"/>
        <v>#NAME?</v>
      </c>
      <c r="E31" s="111" t="e">
        <f ca="1"/>
        <v>#NAME?</v>
      </c>
      <c r="F31" s="21" t="e">
        <f ca="1"/>
        <v>#NAME?</v>
      </c>
      <c r="G31" s="102"/>
      <c r="H31" s="111" t="e">
        <f ca="1"/>
        <v>#NAME?</v>
      </c>
      <c r="I31" s="76" t="e">
        <f ca="1"/>
        <v>#NAME?</v>
      </c>
      <c r="J31" s="338">
        <f t="shared" ca="1" si="1"/>
        <v>0</v>
      </c>
      <c r="K31" s="160" t="e">
        <f ca="1"/>
        <v>#NAME?</v>
      </c>
      <c r="L31" s="340">
        <f t="shared" ca="1" si="0"/>
        <v>1</v>
      </c>
    </row>
    <row r="32" spans="2:12">
      <c r="B32" s="7"/>
      <c r="D32" s="124" t="e">
        <f ca="1"/>
        <v>#NAME?</v>
      </c>
      <c r="E32" s="111" t="e">
        <f ca="1"/>
        <v>#NAME?</v>
      </c>
      <c r="F32" s="21" t="e">
        <f ca="1"/>
        <v>#NAME?</v>
      </c>
      <c r="G32" s="102"/>
      <c r="H32" s="111" t="e">
        <f ca="1"/>
        <v>#NAME?</v>
      </c>
      <c r="I32" s="76" t="e">
        <f ca="1"/>
        <v>#NAME?</v>
      </c>
      <c r="J32" s="338">
        <f t="shared" ca="1" si="1"/>
        <v>0</v>
      </c>
      <c r="K32" s="160" t="e">
        <f ca="1"/>
        <v>#NAME?</v>
      </c>
      <c r="L32" s="340">
        <f t="shared" ca="1" si="0"/>
        <v>1</v>
      </c>
    </row>
    <row r="33" spans="2:12">
      <c r="D33" s="124" t="e">
        <f ca="1"/>
        <v>#NAME?</v>
      </c>
      <c r="E33" s="111" t="e">
        <f ca="1"/>
        <v>#NAME?</v>
      </c>
      <c r="F33" s="21" t="e">
        <f ca="1"/>
        <v>#NAME?</v>
      </c>
      <c r="G33" s="102"/>
      <c r="H33" s="111" t="e">
        <f ca="1"/>
        <v>#NAME?</v>
      </c>
      <c r="I33" s="76" t="e">
        <f ca="1"/>
        <v>#NAME?</v>
      </c>
      <c r="J33" s="338">
        <f t="shared" ca="1" si="1"/>
        <v>0</v>
      </c>
      <c r="K33" s="160" t="e">
        <f ca="1"/>
        <v>#NAME?</v>
      </c>
      <c r="L33" s="340">
        <f t="shared" ca="1" si="0"/>
        <v>1</v>
      </c>
    </row>
    <row r="34" spans="2:12">
      <c r="D34" s="124" t="e">
        <f ca="1"/>
        <v>#NAME?</v>
      </c>
      <c r="E34" s="111" t="e">
        <f ca="1"/>
        <v>#NAME?</v>
      </c>
      <c r="F34" s="21" t="e">
        <f ca="1"/>
        <v>#NAME?</v>
      </c>
      <c r="G34" s="102"/>
      <c r="H34" s="111" t="e">
        <f ca="1"/>
        <v>#NAME?</v>
      </c>
      <c r="I34" s="76" t="e">
        <f ca="1"/>
        <v>#NAME?</v>
      </c>
      <c r="J34" s="338">
        <f t="shared" ca="1" si="1"/>
        <v>0</v>
      </c>
      <c r="K34" s="160" t="e">
        <f ca="1"/>
        <v>#NAME?</v>
      </c>
      <c r="L34" s="340">
        <f t="shared" ca="1" si="0"/>
        <v>1</v>
      </c>
    </row>
    <row r="35" spans="2:12">
      <c r="B35" s="7"/>
      <c r="D35" s="124" t="e">
        <f ca="1"/>
        <v>#NAME?</v>
      </c>
      <c r="E35" s="111" t="e">
        <f ca="1"/>
        <v>#NAME?</v>
      </c>
      <c r="F35" s="21" t="e">
        <f ca="1"/>
        <v>#NAME?</v>
      </c>
      <c r="G35" s="102"/>
      <c r="H35" s="111" t="e">
        <f ca="1"/>
        <v>#NAME?</v>
      </c>
      <c r="I35" s="76" t="e">
        <f ca="1"/>
        <v>#NAME?</v>
      </c>
      <c r="J35" s="338">
        <f t="shared" ca="1" si="1"/>
        <v>0</v>
      </c>
      <c r="K35" s="160" t="e">
        <f ca="1"/>
        <v>#NAME?</v>
      </c>
      <c r="L35" s="340">
        <f t="shared" ca="1" si="0"/>
        <v>1</v>
      </c>
    </row>
    <row r="36" spans="2:12">
      <c r="D36" s="124" t="e">
        <f ca="1"/>
        <v>#NAME?</v>
      </c>
      <c r="E36" s="111" t="e">
        <f ca="1"/>
        <v>#NAME?</v>
      </c>
      <c r="F36" s="21" t="e">
        <f ca="1"/>
        <v>#NAME?</v>
      </c>
      <c r="G36" s="102"/>
      <c r="H36" s="111" t="e">
        <f ca="1"/>
        <v>#NAME?</v>
      </c>
      <c r="I36" s="76" t="e">
        <f ca="1"/>
        <v>#NAME?</v>
      </c>
      <c r="J36" s="338">
        <f t="shared" ca="1" si="1"/>
        <v>0</v>
      </c>
      <c r="K36" s="160" t="e">
        <f ca="1"/>
        <v>#NAME?</v>
      </c>
      <c r="L36" s="340">
        <f t="shared" ca="1" si="0"/>
        <v>1</v>
      </c>
    </row>
    <row r="37" spans="2:12">
      <c r="D37" s="124" t="e">
        <f ca="1"/>
        <v>#NAME?</v>
      </c>
      <c r="E37" s="111" t="e">
        <f ca="1"/>
        <v>#NAME?</v>
      </c>
      <c r="F37" s="21" t="e">
        <f ca="1"/>
        <v>#NAME?</v>
      </c>
      <c r="G37" s="102"/>
      <c r="H37" s="125" t="e">
        <f ca="1"/>
        <v>#NAME?</v>
      </c>
      <c r="I37" s="126" t="e">
        <f ca="1"/>
        <v>#NAME?</v>
      </c>
      <c r="J37" s="339">
        <f t="shared" ca="1" si="1"/>
        <v>0</v>
      </c>
      <c r="K37" s="161" t="e">
        <f ca="1"/>
        <v>#NAME?</v>
      </c>
      <c r="L37" s="341">
        <f t="shared" ca="1" si="0"/>
        <v>1</v>
      </c>
    </row>
    <row r="38" spans="2:12">
      <c r="D38" s="124" t="e">
        <f ca="1"/>
        <v>#NAME?</v>
      </c>
      <c r="E38" s="111" t="e">
        <f ca="1"/>
        <v>#NAME?</v>
      </c>
      <c r="F38" s="21" t="e">
        <f ca="1"/>
        <v>#NAME?</v>
      </c>
      <c r="G38" s="102"/>
      <c r="H38" s="111" t="e">
        <f ca="1"/>
        <v>#NAME?</v>
      </c>
      <c r="I38" s="76" t="e">
        <f ca="1"/>
        <v>#NAME?</v>
      </c>
      <c r="J38" s="338">
        <f t="shared" ca="1" si="1"/>
        <v>0</v>
      </c>
      <c r="K38" s="160" t="e">
        <f ca="1"/>
        <v>#NAME?</v>
      </c>
      <c r="L38" s="340">
        <f t="shared" ca="1" si="0"/>
        <v>1</v>
      </c>
    </row>
    <row r="39" spans="2:12">
      <c r="D39" s="124" t="e">
        <f ca="1"/>
        <v>#NAME?</v>
      </c>
      <c r="E39" s="111" t="e">
        <f ca="1"/>
        <v>#NAME?</v>
      </c>
      <c r="F39" s="21" t="e">
        <f ca="1"/>
        <v>#NAME?</v>
      </c>
      <c r="G39" s="102"/>
      <c r="H39" s="111" t="e">
        <f ca="1"/>
        <v>#NAME?</v>
      </c>
      <c r="I39" s="76" t="e">
        <f ca="1"/>
        <v>#NAME?</v>
      </c>
      <c r="J39" s="338">
        <f t="shared" ca="1" si="1"/>
        <v>0</v>
      </c>
      <c r="K39" s="160" t="e">
        <f ca="1"/>
        <v>#NAME?</v>
      </c>
      <c r="L39" s="340">
        <f t="shared" ca="1" si="0"/>
        <v>1</v>
      </c>
    </row>
    <row r="40" spans="2:12">
      <c r="D40" s="124" t="e">
        <f ca="1"/>
        <v>#NAME?</v>
      </c>
      <c r="E40" s="111" t="e">
        <f ca="1"/>
        <v>#NAME?</v>
      </c>
      <c r="F40" s="21" t="e">
        <f ca="1"/>
        <v>#NAME?</v>
      </c>
      <c r="G40" s="102"/>
      <c r="H40" s="111" t="e">
        <f ca="1"/>
        <v>#NAME?</v>
      </c>
      <c r="I40" s="76" t="e">
        <f ca="1"/>
        <v>#NAME?</v>
      </c>
      <c r="J40" s="338">
        <f t="shared" ca="1" si="1"/>
        <v>0</v>
      </c>
      <c r="K40" s="160" t="e">
        <f ca="1"/>
        <v>#NAME?</v>
      </c>
      <c r="L40" s="340">
        <f t="shared" ca="1" si="0"/>
        <v>1</v>
      </c>
    </row>
    <row r="41" spans="2:12">
      <c r="D41" s="124" t="e">
        <f ca="1"/>
        <v>#NAME?</v>
      </c>
      <c r="E41" s="111" t="e">
        <f ca="1"/>
        <v>#NAME?</v>
      </c>
      <c r="F41" s="21" t="e">
        <f ca="1"/>
        <v>#NAME?</v>
      </c>
      <c r="G41" s="102"/>
      <c r="H41" s="111" t="e">
        <f ca="1"/>
        <v>#NAME?</v>
      </c>
      <c r="I41" s="76" t="e">
        <f ca="1"/>
        <v>#NAME?</v>
      </c>
      <c r="J41" s="338">
        <f t="shared" ca="1" si="1"/>
        <v>0</v>
      </c>
      <c r="K41" s="160" t="e">
        <f ca="1"/>
        <v>#NAME?</v>
      </c>
      <c r="L41" s="340">
        <f t="shared" ca="1" si="0"/>
        <v>1</v>
      </c>
    </row>
    <row r="42" spans="2:12">
      <c r="D42" s="124" t="e">
        <f ca="1"/>
        <v>#NAME?</v>
      </c>
      <c r="E42" s="111" t="e">
        <f ca="1"/>
        <v>#NAME?</v>
      </c>
      <c r="F42" s="21" t="e">
        <f ca="1"/>
        <v>#NAME?</v>
      </c>
      <c r="G42" s="102"/>
      <c r="H42" s="111" t="e">
        <f ca="1"/>
        <v>#NAME?</v>
      </c>
      <c r="I42" s="76" t="e">
        <f ca="1"/>
        <v>#NAME?</v>
      </c>
      <c r="J42" s="338">
        <f t="shared" ca="1" si="1"/>
        <v>0</v>
      </c>
      <c r="K42" s="160" t="e">
        <f ca="1"/>
        <v>#NAME?</v>
      </c>
      <c r="L42" s="340">
        <f t="shared" ca="1" si="0"/>
        <v>1</v>
      </c>
    </row>
    <row r="43" spans="2:12">
      <c r="D43" s="124" t="e">
        <f ca="1"/>
        <v>#NAME?</v>
      </c>
      <c r="E43" s="111" t="e">
        <f ca="1"/>
        <v>#NAME?</v>
      </c>
      <c r="F43" s="21" t="e">
        <f ca="1"/>
        <v>#NAME?</v>
      </c>
      <c r="G43" s="102"/>
      <c r="H43" s="111" t="e">
        <f ca="1"/>
        <v>#NAME?</v>
      </c>
      <c r="I43" s="76" t="e">
        <f ca="1"/>
        <v>#NAME?</v>
      </c>
      <c r="J43" s="338">
        <f t="shared" ca="1" si="1"/>
        <v>0</v>
      </c>
      <c r="K43" s="160" t="e">
        <f ca="1"/>
        <v>#NAME?</v>
      </c>
      <c r="L43" s="340">
        <f t="shared" ca="1" si="0"/>
        <v>1</v>
      </c>
    </row>
    <row r="44" spans="2:12" ht="18">
      <c r="B44" s="25"/>
      <c r="D44" s="124" t="e">
        <f ca="1"/>
        <v>#NAME?</v>
      </c>
      <c r="E44" s="111" t="e">
        <f ca="1"/>
        <v>#NAME?</v>
      </c>
      <c r="F44" s="21" t="e">
        <f ca="1"/>
        <v>#NAME?</v>
      </c>
      <c r="G44" s="102"/>
      <c r="H44" s="111" t="e">
        <f ca="1"/>
        <v>#NAME?</v>
      </c>
      <c r="I44" s="76" t="e">
        <f ca="1"/>
        <v>#NAME?</v>
      </c>
      <c r="J44" s="338">
        <f t="shared" ca="1" si="1"/>
        <v>0</v>
      </c>
      <c r="K44" s="160" t="e">
        <f ca="1"/>
        <v>#NAME?</v>
      </c>
      <c r="L44" s="340">
        <f t="shared" ca="1" si="0"/>
        <v>1</v>
      </c>
    </row>
    <row r="45" spans="2:12">
      <c r="D45" s="124" t="e">
        <f ca="1"/>
        <v>#NAME?</v>
      </c>
      <c r="E45" s="111" t="e">
        <f ca="1"/>
        <v>#NAME?</v>
      </c>
      <c r="F45" s="21" t="e">
        <f ca="1"/>
        <v>#NAME?</v>
      </c>
      <c r="G45" s="102"/>
      <c r="H45" s="111" t="e">
        <f ca="1"/>
        <v>#NAME?</v>
      </c>
      <c r="I45" s="76" t="e">
        <f ca="1"/>
        <v>#NAME?</v>
      </c>
      <c r="J45" s="338">
        <f t="shared" ca="1" si="1"/>
        <v>0</v>
      </c>
      <c r="K45" s="160" t="e">
        <f ca="1"/>
        <v>#NAME?</v>
      </c>
      <c r="L45" s="340">
        <f t="shared" ca="1" si="0"/>
        <v>1</v>
      </c>
    </row>
    <row r="46" spans="2:12">
      <c r="B46" s="7"/>
      <c r="D46" s="124" t="e">
        <f ca="1"/>
        <v>#NAME?</v>
      </c>
      <c r="E46" s="111" t="e">
        <f ca="1"/>
        <v>#NAME?</v>
      </c>
      <c r="F46" s="21" t="e">
        <f ca="1"/>
        <v>#NAME?</v>
      </c>
      <c r="G46" s="102"/>
      <c r="H46" s="111" t="e">
        <f ca="1"/>
        <v>#NAME?</v>
      </c>
      <c r="I46" s="76" t="e">
        <f ca="1"/>
        <v>#NAME?</v>
      </c>
      <c r="J46" s="338">
        <f t="shared" ca="1" si="1"/>
        <v>0</v>
      </c>
      <c r="K46" s="160" t="e">
        <f ca="1"/>
        <v>#NAME?</v>
      </c>
      <c r="L46" s="340">
        <f t="shared" ca="1" si="0"/>
        <v>1</v>
      </c>
    </row>
    <row r="47" spans="2:12">
      <c r="B47" s="7"/>
      <c r="D47" s="124" t="e">
        <f ca="1"/>
        <v>#NAME?</v>
      </c>
      <c r="E47" s="111" t="e">
        <f ca="1"/>
        <v>#NAME?</v>
      </c>
      <c r="F47" s="21" t="e">
        <f ca="1"/>
        <v>#NAME?</v>
      </c>
      <c r="G47" s="102"/>
      <c r="H47" s="111" t="e">
        <f ca="1"/>
        <v>#NAME?</v>
      </c>
      <c r="I47" s="76" t="e">
        <f ca="1"/>
        <v>#NAME?</v>
      </c>
      <c r="J47" s="338">
        <f t="shared" ca="1" si="1"/>
        <v>0</v>
      </c>
      <c r="K47" s="160" t="e">
        <f ca="1"/>
        <v>#NAME?</v>
      </c>
      <c r="L47" s="340">
        <f t="shared" ca="1" si="0"/>
        <v>1</v>
      </c>
    </row>
    <row r="48" spans="2:12">
      <c r="B48" s="7"/>
      <c r="D48" s="124" t="e">
        <f ca="1"/>
        <v>#NAME?</v>
      </c>
      <c r="E48" s="111" t="e">
        <f ca="1"/>
        <v>#NAME?</v>
      </c>
      <c r="F48" s="21" t="e">
        <f ca="1"/>
        <v>#NAME?</v>
      </c>
      <c r="G48" s="102"/>
      <c r="H48" s="111" t="e">
        <f ca="1"/>
        <v>#NAME?</v>
      </c>
      <c r="I48" s="76" t="e">
        <f ca="1"/>
        <v>#NAME?</v>
      </c>
      <c r="J48" s="338">
        <f t="shared" ca="1" si="1"/>
        <v>0</v>
      </c>
      <c r="K48" s="160" t="e">
        <f ca="1"/>
        <v>#NAME?</v>
      </c>
      <c r="L48" s="340">
        <f t="shared" ca="1" si="0"/>
        <v>1</v>
      </c>
    </row>
    <row r="49" spans="2:12">
      <c r="B49" s="7"/>
      <c r="D49" s="124" t="e">
        <f ca="1"/>
        <v>#NAME?</v>
      </c>
      <c r="E49" s="111" t="e">
        <f ca="1"/>
        <v>#NAME?</v>
      </c>
      <c r="F49" s="21" t="e">
        <f ca="1"/>
        <v>#NAME?</v>
      </c>
      <c r="G49" s="102"/>
      <c r="H49" s="111" t="e">
        <f ca="1"/>
        <v>#NAME?</v>
      </c>
      <c r="I49" s="76" t="e">
        <f ca="1"/>
        <v>#NAME?</v>
      </c>
      <c r="J49" s="338">
        <f t="shared" ca="1" si="1"/>
        <v>0</v>
      </c>
      <c r="K49" s="160" t="e">
        <f ca="1"/>
        <v>#NAME?</v>
      </c>
      <c r="L49" s="340">
        <f t="shared" ca="1" si="0"/>
        <v>1</v>
      </c>
    </row>
    <row r="50" spans="2:12">
      <c r="B50" s="7"/>
      <c r="D50" s="124" t="e">
        <f ca="1"/>
        <v>#NAME?</v>
      </c>
      <c r="E50" s="111" t="e">
        <f ca="1"/>
        <v>#NAME?</v>
      </c>
      <c r="F50" s="21" t="e">
        <f ca="1"/>
        <v>#NAME?</v>
      </c>
      <c r="G50" s="102"/>
      <c r="H50" s="111" t="e">
        <f ca="1"/>
        <v>#NAME?</v>
      </c>
      <c r="I50" s="76" t="e">
        <f ca="1"/>
        <v>#NAME?</v>
      </c>
      <c r="J50" s="338">
        <f t="shared" ca="1" si="1"/>
        <v>0</v>
      </c>
      <c r="K50" s="160" t="e">
        <f ca="1"/>
        <v>#NAME?</v>
      </c>
      <c r="L50" s="340">
        <f t="shared" ca="1" si="0"/>
        <v>1</v>
      </c>
    </row>
    <row r="51" spans="2:12">
      <c r="B51" s="7"/>
      <c r="D51" s="124" t="e">
        <f ca="1"/>
        <v>#NAME?</v>
      </c>
      <c r="E51" s="111" t="e">
        <f ca="1"/>
        <v>#NAME?</v>
      </c>
      <c r="F51" s="21" t="e">
        <f ca="1"/>
        <v>#NAME?</v>
      </c>
      <c r="G51" s="102"/>
      <c r="H51" s="111" t="e">
        <f ca="1"/>
        <v>#NAME?</v>
      </c>
      <c r="I51" s="76" t="e">
        <f ca="1"/>
        <v>#NAME?</v>
      </c>
      <c r="J51" s="338">
        <f t="shared" ca="1" si="1"/>
        <v>0</v>
      </c>
      <c r="K51" s="160" t="e">
        <f ca="1"/>
        <v>#NAME?</v>
      </c>
      <c r="L51" s="340">
        <f t="shared" ca="1" si="0"/>
        <v>1</v>
      </c>
    </row>
    <row r="52" spans="2:12">
      <c r="B52" s="7"/>
      <c r="D52" s="124" t="e">
        <f ca="1"/>
        <v>#NAME?</v>
      </c>
      <c r="E52" s="111" t="e">
        <f ca="1"/>
        <v>#NAME?</v>
      </c>
      <c r="F52" s="21" t="e">
        <f ca="1"/>
        <v>#NAME?</v>
      </c>
      <c r="G52" s="102"/>
      <c r="H52" s="111" t="e">
        <f ca="1"/>
        <v>#NAME?</v>
      </c>
      <c r="I52" s="76" t="e">
        <f ca="1"/>
        <v>#NAME?</v>
      </c>
      <c r="J52" s="338">
        <f t="shared" ca="1" si="1"/>
        <v>0</v>
      </c>
      <c r="K52" s="160" t="e">
        <f ca="1"/>
        <v>#NAME?</v>
      </c>
      <c r="L52" s="340">
        <f t="shared" ca="1" si="0"/>
        <v>1</v>
      </c>
    </row>
    <row r="53" spans="2:12">
      <c r="B53" s="7"/>
      <c r="D53" s="124" t="e">
        <f ca="1"/>
        <v>#NAME?</v>
      </c>
      <c r="E53" s="111" t="e">
        <f ca="1"/>
        <v>#NAME?</v>
      </c>
      <c r="F53" s="21" t="e">
        <f ca="1"/>
        <v>#NAME?</v>
      </c>
      <c r="G53" s="102"/>
      <c r="H53" s="111" t="e">
        <f ca="1"/>
        <v>#NAME?</v>
      </c>
      <c r="I53" s="76" t="e">
        <f ca="1"/>
        <v>#NAME?</v>
      </c>
      <c r="J53" s="338">
        <f t="shared" ca="1" si="1"/>
        <v>0</v>
      </c>
      <c r="K53" s="160" t="e">
        <f ca="1"/>
        <v>#NAME?</v>
      </c>
      <c r="L53" s="340">
        <f t="shared" ca="1" si="0"/>
        <v>1</v>
      </c>
    </row>
    <row r="54" spans="2:12">
      <c r="B54" s="7"/>
      <c r="D54" s="124" t="e">
        <f ca="1"/>
        <v>#NAME?</v>
      </c>
      <c r="E54" s="111" t="e">
        <f ca="1"/>
        <v>#NAME?</v>
      </c>
      <c r="F54" s="21" t="e">
        <f ca="1"/>
        <v>#NAME?</v>
      </c>
      <c r="G54" s="102"/>
      <c r="H54" s="111" t="e">
        <f ca="1"/>
        <v>#NAME?</v>
      </c>
      <c r="I54" s="76" t="e">
        <f ca="1"/>
        <v>#NAME?</v>
      </c>
      <c r="J54" s="338">
        <f t="shared" ca="1" si="1"/>
        <v>0</v>
      </c>
      <c r="K54" s="160" t="e">
        <f ca="1"/>
        <v>#NAME?</v>
      </c>
      <c r="L54" s="340">
        <f t="shared" ca="1" si="0"/>
        <v>1</v>
      </c>
    </row>
    <row r="55" spans="2:12">
      <c r="B55" s="7"/>
      <c r="D55" s="124" t="e">
        <f ca="1"/>
        <v>#NAME?</v>
      </c>
      <c r="E55" s="111" t="e">
        <f ca="1"/>
        <v>#NAME?</v>
      </c>
      <c r="F55" s="21" t="e">
        <f ca="1"/>
        <v>#NAME?</v>
      </c>
      <c r="G55" s="102"/>
      <c r="H55" s="111" t="e">
        <f ca="1"/>
        <v>#NAME?</v>
      </c>
      <c r="I55" s="76" t="e">
        <f ca="1"/>
        <v>#NAME?</v>
      </c>
      <c r="J55" s="338">
        <f t="shared" ca="1" si="1"/>
        <v>0</v>
      </c>
      <c r="K55" s="160" t="e">
        <f ca="1"/>
        <v>#NAME?</v>
      </c>
      <c r="L55" s="340">
        <f t="shared" ca="1" si="0"/>
        <v>1</v>
      </c>
    </row>
    <row r="56" spans="2:12">
      <c r="B56" s="7"/>
      <c r="D56" s="124" t="e">
        <f ca="1"/>
        <v>#NAME?</v>
      </c>
      <c r="E56" s="111" t="e">
        <f ca="1"/>
        <v>#NAME?</v>
      </c>
      <c r="F56" s="21" t="e">
        <f ca="1"/>
        <v>#NAME?</v>
      </c>
      <c r="G56" s="102"/>
      <c r="H56" s="111" t="e">
        <f ca="1"/>
        <v>#NAME?</v>
      </c>
      <c r="I56" s="76" t="e">
        <f ca="1"/>
        <v>#NAME?</v>
      </c>
      <c r="J56" s="338">
        <f t="shared" ca="1" si="1"/>
        <v>0</v>
      </c>
      <c r="K56" s="160" t="e">
        <f ca="1"/>
        <v>#NAME?</v>
      </c>
      <c r="L56" s="340">
        <f t="shared" ca="1" si="0"/>
        <v>1</v>
      </c>
    </row>
    <row r="57" spans="2:12">
      <c r="B57" s="7"/>
      <c r="D57" s="124" t="e">
        <f ca="1"/>
        <v>#NAME?</v>
      </c>
      <c r="E57" s="111" t="e">
        <f ca="1"/>
        <v>#NAME?</v>
      </c>
      <c r="F57" s="21" t="e">
        <f ca="1"/>
        <v>#NAME?</v>
      </c>
      <c r="G57" s="102"/>
      <c r="H57" s="111" t="e">
        <f ca="1"/>
        <v>#NAME?</v>
      </c>
      <c r="I57" s="76" t="e">
        <f ca="1"/>
        <v>#NAME?</v>
      </c>
      <c r="J57" s="338">
        <f t="shared" ca="1" si="1"/>
        <v>0</v>
      </c>
      <c r="K57" s="160" t="e">
        <f ca="1"/>
        <v>#NAME?</v>
      </c>
      <c r="L57" s="340">
        <f t="shared" ca="1" si="0"/>
        <v>1</v>
      </c>
    </row>
    <row r="58" spans="2:12">
      <c r="D58" s="124" t="e">
        <f ca="1"/>
        <v>#NAME?</v>
      </c>
      <c r="E58" s="111" t="e">
        <f ca="1"/>
        <v>#NAME?</v>
      </c>
      <c r="F58" s="21" t="e">
        <f ca="1"/>
        <v>#NAME?</v>
      </c>
      <c r="G58" s="102"/>
      <c r="H58" s="111" t="e">
        <f ca="1"/>
        <v>#NAME?</v>
      </c>
      <c r="I58" s="76" t="e">
        <f ca="1"/>
        <v>#NAME?</v>
      </c>
      <c r="J58" s="338">
        <f t="shared" ca="1" si="1"/>
        <v>0</v>
      </c>
      <c r="K58" s="160" t="e">
        <f ca="1"/>
        <v>#NAME?</v>
      </c>
      <c r="L58" s="340">
        <f t="shared" ref="L58:L89" ca="1" si="2">COUNTIF($F$26:$F$124,"&lt;="&amp;$H58)/COUNTA($F$26:$F$124)</f>
        <v>1</v>
      </c>
    </row>
    <row r="59" spans="2:12">
      <c r="B59" s="7"/>
      <c r="D59" s="124" t="e">
        <f ca="1"/>
        <v>#NAME?</v>
      </c>
      <c r="E59" s="111" t="e">
        <f ca="1"/>
        <v>#NAME?</v>
      </c>
      <c r="F59" s="21" t="e">
        <f ca="1"/>
        <v>#NAME?</v>
      </c>
      <c r="G59" s="102"/>
      <c r="H59" s="111" t="e">
        <f ca="1"/>
        <v>#NAME?</v>
      </c>
      <c r="I59" s="76" t="e">
        <f ca="1"/>
        <v>#NAME?</v>
      </c>
      <c r="J59" s="338">
        <f t="shared" ca="1" si="1"/>
        <v>0</v>
      </c>
      <c r="K59" s="160" t="e">
        <f ca="1"/>
        <v>#NAME?</v>
      </c>
      <c r="L59" s="340">
        <f t="shared" ca="1" si="2"/>
        <v>1</v>
      </c>
    </row>
    <row r="60" spans="2:12">
      <c r="B60" s="7"/>
      <c r="D60" s="124" t="e">
        <f ca="1"/>
        <v>#NAME?</v>
      </c>
      <c r="E60" s="111" t="e">
        <f ca="1"/>
        <v>#NAME?</v>
      </c>
      <c r="F60" s="21" t="e">
        <f ca="1"/>
        <v>#NAME?</v>
      </c>
      <c r="G60" s="102"/>
      <c r="H60" s="111" t="e">
        <f ca="1"/>
        <v>#NAME?</v>
      </c>
      <c r="I60" s="76" t="e">
        <f ca="1"/>
        <v>#NAME?</v>
      </c>
      <c r="J60" s="338">
        <f t="shared" ca="1" si="1"/>
        <v>0</v>
      </c>
      <c r="K60" s="160" t="e">
        <f ca="1"/>
        <v>#NAME?</v>
      </c>
      <c r="L60" s="340">
        <f t="shared" ca="1" si="2"/>
        <v>1</v>
      </c>
    </row>
    <row r="61" spans="2:12">
      <c r="B61" s="7"/>
      <c r="D61" s="124" t="e">
        <f ca="1"/>
        <v>#NAME?</v>
      </c>
      <c r="E61" s="111" t="e">
        <f ca="1"/>
        <v>#NAME?</v>
      </c>
      <c r="F61" s="21" t="e">
        <f ca="1"/>
        <v>#NAME?</v>
      </c>
      <c r="G61" s="102"/>
      <c r="H61" s="111" t="e">
        <f ca="1"/>
        <v>#NAME?</v>
      </c>
      <c r="I61" s="76" t="e">
        <f ca="1"/>
        <v>#NAME?</v>
      </c>
      <c r="J61" s="338">
        <f t="shared" ca="1" si="1"/>
        <v>0</v>
      </c>
      <c r="K61" s="160" t="e">
        <f ca="1"/>
        <v>#NAME?</v>
      </c>
      <c r="L61" s="340">
        <f t="shared" ca="1" si="2"/>
        <v>1</v>
      </c>
    </row>
    <row r="62" spans="2:12">
      <c r="B62" s="7"/>
      <c r="D62" s="124" t="e">
        <f ca="1"/>
        <v>#NAME?</v>
      </c>
      <c r="E62" s="111" t="e">
        <f ca="1"/>
        <v>#NAME?</v>
      </c>
      <c r="F62" s="21" t="e">
        <f ca="1"/>
        <v>#NAME?</v>
      </c>
      <c r="G62" s="102"/>
      <c r="H62" s="111" t="e">
        <f ca="1"/>
        <v>#NAME?</v>
      </c>
      <c r="I62" s="76" t="e">
        <f ca="1"/>
        <v>#NAME?</v>
      </c>
      <c r="J62" s="338">
        <f t="shared" ca="1" si="1"/>
        <v>0</v>
      </c>
      <c r="K62" s="160" t="e">
        <f ca="1"/>
        <v>#NAME?</v>
      </c>
      <c r="L62" s="340">
        <f t="shared" ca="1" si="2"/>
        <v>1</v>
      </c>
    </row>
    <row r="63" spans="2:12">
      <c r="D63" s="124" t="e">
        <f ca="1"/>
        <v>#NAME?</v>
      </c>
      <c r="E63" s="111" t="e">
        <f ca="1"/>
        <v>#NAME?</v>
      </c>
      <c r="F63" s="21" t="e">
        <f ca="1"/>
        <v>#NAME?</v>
      </c>
      <c r="G63" s="102"/>
      <c r="H63" s="111" t="e">
        <f ca="1"/>
        <v>#NAME?</v>
      </c>
      <c r="I63" s="76" t="e">
        <f ca="1"/>
        <v>#NAME?</v>
      </c>
      <c r="J63" s="338">
        <f t="shared" ca="1" si="1"/>
        <v>0</v>
      </c>
      <c r="K63" s="160" t="e">
        <f ca="1"/>
        <v>#NAME?</v>
      </c>
      <c r="L63" s="340">
        <f t="shared" ca="1" si="2"/>
        <v>1</v>
      </c>
    </row>
    <row r="64" spans="2:12">
      <c r="B64" s="7"/>
      <c r="D64" s="124" t="e">
        <f ca="1"/>
        <v>#NAME?</v>
      </c>
      <c r="E64" s="111" t="e">
        <f ca="1"/>
        <v>#NAME?</v>
      </c>
      <c r="F64" s="21" t="e">
        <f ca="1"/>
        <v>#NAME?</v>
      </c>
      <c r="G64" s="102"/>
      <c r="H64" s="111" t="e">
        <f ca="1"/>
        <v>#NAME?</v>
      </c>
      <c r="I64" s="76" t="e">
        <f ca="1"/>
        <v>#NAME?</v>
      </c>
      <c r="J64" s="338">
        <f t="shared" ca="1" si="1"/>
        <v>0</v>
      </c>
      <c r="K64" s="160" t="e">
        <f ca="1"/>
        <v>#NAME?</v>
      </c>
      <c r="L64" s="340">
        <f t="shared" ca="1" si="2"/>
        <v>1</v>
      </c>
    </row>
    <row r="65" spans="2:12">
      <c r="B65" s="7"/>
      <c r="D65" s="124" t="e">
        <f ca="1"/>
        <v>#NAME?</v>
      </c>
      <c r="E65" s="111" t="e">
        <f ca="1"/>
        <v>#NAME?</v>
      </c>
      <c r="F65" s="21" t="e">
        <f ca="1"/>
        <v>#NAME?</v>
      </c>
      <c r="G65" s="102"/>
      <c r="H65" s="111" t="e">
        <f ca="1"/>
        <v>#NAME?</v>
      </c>
      <c r="I65" s="76" t="e">
        <f ca="1"/>
        <v>#NAME?</v>
      </c>
      <c r="J65" s="338">
        <f t="shared" ca="1" si="1"/>
        <v>0</v>
      </c>
      <c r="K65" s="160" t="e">
        <f ca="1"/>
        <v>#NAME?</v>
      </c>
      <c r="L65" s="340">
        <f t="shared" ca="1" si="2"/>
        <v>1</v>
      </c>
    </row>
    <row r="66" spans="2:12">
      <c r="D66" s="124" t="e">
        <f ca="1"/>
        <v>#NAME?</v>
      </c>
      <c r="E66" s="111" t="e">
        <f ca="1"/>
        <v>#NAME?</v>
      </c>
      <c r="F66" s="21" t="e">
        <f ca="1"/>
        <v>#NAME?</v>
      </c>
      <c r="G66" s="102"/>
      <c r="H66" s="111" t="e">
        <f ca="1"/>
        <v>#NAME?</v>
      </c>
      <c r="I66" s="76" t="e">
        <f ca="1"/>
        <v>#NAME?</v>
      </c>
      <c r="J66" s="338">
        <f t="shared" ca="1" si="1"/>
        <v>0</v>
      </c>
      <c r="K66" s="160" t="e">
        <f ca="1"/>
        <v>#NAME?</v>
      </c>
      <c r="L66" s="340">
        <f t="shared" ca="1" si="2"/>
        <v>1</v>
      </c>
    </row>
    <row r="67" spans="2:12">
      <c r="B67" s="7"/>
      <c r="D67" s="124" t="e">
        <f ca="1"/>
        <v>#NAME?</v>
      </c>
      <c r="E67" s="111" t="e">
        <f ca="1"/>
        <v>#NAME?</v>
      </c>
      <c r="F67" s="21" t="e">
        <f ca="1"/>
        <v>#NAME?</v>
      </c>
      <c r="G67" s="102"/>
      <c r="H67" s="111" t="e">
        <f ca="1"/>
        <v>#NAME?</v>
      </c>
      <c r="I67" s="76" t="e">
        <f ca="1"/>
        <v>#NAME?</v>
      </c>
      <c r="J67" s="338">
        <f t="shared" ca="1" si="1"/>
        <v>0</v>
      </c>
      <c r="K67" s="160" t="e">
        <f ca="1"/>
        <v>#NAME?</v>
      </c>
      <c r="L67" s="340">
        <f t="shared" ca="1" si="2"/>
        <v>1</v>
      </c>
    </row>
    <row r="68" spans="2:12">
      <c r="B68" s="7"/>
      <c r="D68" s="124" t="e">
        <f ca="1"/>
        <v>#NAME?</v>
      </c>
      <c r="E68" s="111" t="e">
        <f ca="1"/>
        <v>#NAME?</v>
      </c>
      <c r="F68" s="21" t="e">
        <f ca="1"/>
        <v>#NAME?</v>
      </c>
      <c r="G68" s="102"/>
      <c r="H68" s="111" t="e">
        <f ca="1"/>
        <v>#NAME?</v>
      </c>
      <c r="I68" s="76" t="e">
        <f ca="1"/>
        <v>#NAME?</v>
      </c>
      <c r="J68" s="338">
        <f t="shared" ca="1" si="1"/>
        <v>0</v>
      </c>
      <c r="K68" s="160" t="e">
        <f ca="1"/>
        <v>#NAME?</v>
      </c>
      <c r="L68" s="340">
        <f t="shared" ca="1" si="2"/>
        <v>1</v>
      </c>
    </row>
    <row r="69" spans="2:12">
      <c r="D69" s="124" t="e">
        <f ca="1"/>
        <v>#NAME?</v>
      </c>
      <c r="E69" s="111" t="e">
        <f ca="1"/>
        <v>#NAME?</v>
      </c>
      <c r="F69" s="21" t="e">
        <f ca="1"/>
        <v>#NAME?</v>
      </c>
      <c r="G69" s="102"/>
      <c r="H69" s="111" t="e">
        <f ca="1"/>
        <v>#NAME?</v>
      </c>
      <c r="I69" s="76" t="e">
        <f ca="1"/>
        <v>#NAME?</v>
      </c>
      <c r="J69" s="338">
        <f t="shared" ca="1" si="1"/>
        <v>0</v>
      </c>
      <c r="K69" s="160" t="e">
        <f ca="1"/>
        <v>#NAME?</v>
      </c>
      <c r="L69" s="340">
        <f t="shared" ca="1" si="2"/>
        <v>1</v>
      </c>
    </row>
    <row r="70" spans="2:12">
      <c r="B70" s="7"/>
      <c r="D70" s="124" t="e">
        <f ca="1"/>
        <v>#NAME?</v>
      </c>
      <c r="E70" s="111" t="e">
        <f ca="1"/>
        <v>#NAME?</v>
      </c>
      <c r="F70" s="21" t="e">
        <f ca="1"/>
        <v>#NAME?</v>
      </c>
      <c r="G70" s="102"/>
      <c r="H70" s="111" t="e">
        <f ca="1"/>
        <v>#NAME?</v>
      </c>
      <c r="I70" s="76" t="e">
        <f ca="1"/>
        <v>#NAME?</v>
      </c>
      <c r="J70" s="338">
        <f t="shared" ca="1" si="1"/>
        <v>0</v>
      </c>
      <c r="K70" s="160" t="e">
        <f ca="1"/>
        <v>#NAME?</v>
      </c>
      <c r="L70" s="340">
        <f t="shared" ca="1" si="2"/>
        <v>1</v>
      </c>
    </row>
    <row r="71" spans="2:12">
      <c r="B71" s="7"/>
      <c r="D71" s="124" t="e">
        <f ca="1"/>
        <v>#NAME?</v>
      </c>
      <c r="E71" s="111" t="e">
        <f ca="1"/>
        <v>#NAME?</v>
      </c>
      <c r="F71" s="21" t="e">
        <f ca="1"/>
        <v>#NAME?</v>
      </c>
      <c r="G71" s="102"/>
      <c r="H71" s="111" t="e">
        <f ca="1"/>
        <v>#NAME?</v>
      </c>
      <c r="I71" s="76" t="e">
        <f ca="1"/>
        <v>#NAME?</v>
      </c>
      <c r="J71" s="338">
        <f t="shared" ca="1" si="1"/>
        <v>0</v>
      </c>
      <c r="K71" s="160" t="e">
        <f ca="1"/>
        <v>#NAME?</v>
      </c>
      <c r="L71" s="340">
        <f t="shared" ca="1" si="2"/>
        <v>1</v>
      </c>
    </row>
    <row r="72" spans="2:12">
      <c r="B72" s="7"/>
      <c r="D72" s="124" t="e">
        <f ca="1"/>
        <v>#NAME?</v>
      </c>
      <c r="E72" s="111" t="e">
        <f ca="1"/>
        <v>#NAME?</v>
      </c>
      <c r="F72" s="21" t="e">
        <f ca="1"/>
        <v>#NAME?</v>
      </c>
      <c r="G72" s="102"/>
      <c r="H72" s="111" t="e">
        <f ca="1"/>
        <v>#NAME?</v>
      </c>
      <c r="I72" s="76" t="e">
        <f ca="1"/>
        <v>#NAME?</v>
      </c>
      <c r="J72" s="338">
        <f t="shared" ca="1" si="1"/>
        <v>0</v>
      </c>
      <c r="K72" s="160" t="e">
        <f ca="1"/>
        <v>#NAME?</v>
      </c>
      <c r="L72" s="340">
        <f t="shared" ca="1" si="2"/>
        <v>1</v>
      </c>
    </row>
    <row r="73" spans="2:12">
      <c r="B73" s="7"/>
      <c r="D73" s="124" t="e">
        <f ca="1"/>
        <v>#NAME?</v>
      </c>
      <c r="E73" s="111" t="e">
        <f ca="1"/>
        <v>#NAME?</v>
      </c>
      <c r="F73" s="21" t="e">
        <f ca="1"/>
        <v>#NAME?</v>
      </c>
      <c r="G73" s="102"/>
      <c r="H73" s="111" t="e">
        <f ca="1"/>
        <v>#NAME?</v>
      </c>
      <c r="I73" s="76" t="e">
        <f ca="1"/>
        <v>#NAME?</v>
      </c>
      <c r="J73" s="338">
        <f t="shared" ca="1" si="1"/>
        <v>0</v>
      </c>
      <c r="K73" s="160" t="e">
        <f ca="1"/>
        <v>#NAME?</v>
      </c>
      <c r="L73" s="340">
        <f t="shared" ca="1" si="2"/>
        <v>1</v>
      </c>
    </row>
    <row r="74" spans="2:12">
      <c r="B74" s="7"/>
      <c r="D74" s="124" t="e">
        <f ca="1"/>
        <v>#NAME?</v>
      </c>
      <c r="E74" s="111" t="e">
        <f ca="1"/>
        <v>#NAME?</v>
      </c>
      <c r="F74" s="21" t="e">
        <f ca="1"/>
        <v>#NAME?</v>
      </c>
      <c r="G74" s="102"/>
      <c r="H74" s="111" t="e">
        <f ca="1"/>
        <v>#NAME?</v>
      </c>
      <c r="I74" s="76" t="e">
        <f ca="1"/>
        <v>#NAME?</v>
      </c>
      <c r="J74" s="338">
        <f t="shared" ca="1" si="1"/>
        <v>0</v>
      </c>
      <c r="K74" s="160" t="e">
        <f ca="1"/>
        <v>#NAME?</v>
      </c>
      <c r="L74" s="340">
        <f t="shared" ca="1" si="2"/>
        <v>1</v>
      </c>
    </row>
    <row r="75" spans="2:12">
      <c r="B75" s="7"/>
      <c r="D75" s="124" t="e">
        <f ca="1"/>
        <v>#NAME?</v>
      </c>
      <c r="E75" s="111" t="e">
        <f ca="1"/>
        <v>#NAME?</v>
      </c>
      <c r="F75" s="21" t="e">
        <f ca="1"/>
        <v>#NAME?</v>
      </c>
      <c r="G75" s="102"/>
      <c r="H75" s="111" t="e">
        <f ca="1"/>
        <v>#NAME?</v>
      </c>
      <c r="I75" s="76" t="e">
        <f ca="1"/>
        <v>#NAME?</v>
      </c>
      <c r="J75" s="338">
        <f t="shared" ca="1" si="1"/>
        <v>0</v>
      </c>
      <c r="K75" s="160" t="e">
        <f ca="1"/>
        <v>#NAME?</v>
      </c>
      <c r="L75" s="340">
        <f t="shared" ca="1" si="2"/>
        <v>1</v>
      </c>
    </row>
    <row r="76" spans="2:12">
      <c r="B76" s="7"/>
      <c r="D76" s="124" t="e">
        <f ca="1"/>
        <v>#NAME?</v>
      </c>
      <c r="E76" s="111" t="e">
        <f ca="1"/>
        <v>#NAME?</v>
      </c>
      <c r="F76" s="21" t="e">
        <f ca="1"/>
        <v>#NAME?</v>
      </c>
      <c r="G76" s="102"/>
      <c r="H76" s="111" t="e">
        <f ca="1"/>
        <v>#NAME?</v>
      </c>
      <c r="I76" s="76" t="e">
        <f ca="1"/>
        <v>#NAME?</v>
      </c>
      <c r="J76" s="338">
        <f t="shared" ca="1" si="1"/>
        <v>0</v>
      </c>
      <c r="K76" s="160" t="e">
        <f ca="1"/>
        <v>#NAME?</v>
      </c>
      <c r="L76" s="340">
        <f t="shared" ca="1" si="2"/>
        <v>1</v>
      </c>
    </row>
    <row r="77" spans="2:12">
      <c r="D77" s="124" t="e">
        <f ca="1"/>
        <v>#NAME?</v>
      </c>
      <c r="E77" s="111" t="e">
        <f ca="1"/>
        <v>#NAME?</v>
      </c>
      <c r="F77" s="21" t="e">
        <f ca="1"/>
        <v>#NAME?</v>
      </c>
      <c r="G77" s="102"/>
      <c r="H77" s="111" t="e">
        <f ca="1"/>
        <v>#NAME?</v>
      </c>
      <c r="I77" s="76" t="e">
        <f ca="1"/>
        <v>#NAME?</v>
      </c>
      <c r="J77" s="338">
        <f t="shared" ca="1" si="1"/>
        <v>0</v>
      </c>
      <c r="K77" s="160" t="e">
        <f ca="1"/>
        <v>#NAME?</v>
      </c>
      <c r="L77" s="340">
        <f t="shared" ca="1" si="2"/>
        <v>1</v>
      </c>
    </row>
    <row r="78" spans="2:12">
      <c r="B78" s="7"/>
      <c r="D78" s="124" t="e">
        <f ca="1"/>
        <v>#NAME?</v>
      </c>
      <c r="E78" s="111" t="e">
        <f ca="1"/>
        <v>#NAME?</v>
      </c>
      <c r="F78" s="21" t="e">
        <f ca="1"/>
        <v>#NAME?</v>
      </c>
      <c r="G78" s="102"/>
      <c r="H78" s="111" t="e">
        <f ca="1"/>
        <v>#NAME?</v>
      </c>
      <c r="I78" s="76" t="e">
        <f ca="1"/>
        <v>#NAME?</v>
      </c>
      <c r="J78" s="338">
        <f t="shared" ca="1" si="1"/>
        <v>0</v>
      </c>
      <c r="K78" s="160" t="e">
        <f ca="1"/>
        <v>#NAME?</v>
      </c>
      <c r="L78" s="340">
        <f t="shared" ca="1" si="2"/>
        <v>1</v>
      </c>
    </row>
    <row r="79" spans="2:12">
      <c r="B79" s="7"/>
      <c r="D79" s="124" t="e">
        <f ca="1"/>
        <v>#NAME?</v>
      </c>
      <c r="E79" s="111" t="e">
        <f ca="1"/>
        <v>#NAME?</v>
      </c>
      <c r="F79" s="21" t="e">
        <f ca="1"/>
        <v>#NAME?</v>
      </c>
      <c r="G79" s="102"/>
      <c r="H79" s="111" t="e">
        <f ca="1"/>
        <v>#NAME?</v>
      </c>
      <c r="I79" s="76" t="e">
        <f ca="1"/>
        <v>#NAME?</v>
      </c>
      <c r="J79" s="338">
        <f t="shared" ca="1" si="1"/>
        <v>0</v>
      </c>
      <c r="K79" s="160" t="e">
        <f ca="1"/>
        <v>#NAME?</v>
      </c>
      <c r="L79" s="340">
        <f t="shared" ca="1" si="2"/>
        <v>1</v>
      </c>
    </row>
    <row r="80" spans="2:12">
      <c r="B80" s="7"/>
      <c r="D80" s="124" t="e">
        <f ca="1"/>
        <v>#NAME?</v>
      </c>
      <c r="E80" s="111" t="e">
        <f ca="1"/>
        <v>#NAME?</v>
      </c>
      <c r="F80" s="21" t="e">
        <f ca="1"/>
        <v>#NAME?</v>
      </c>
      <c r="G80" s="102"/>
      <c r="H80" s="111" t="e">
        <f ca="1"/>
        <v>#NAME?</v>
      </c>
      <c r="I80" s="76" t="e">
        <f ca="1"/>
        <v>#NAME?</v>
      </c>
      <c r="J80" s="338">
        <f t="shared" ca="1" si="1"/>
        <v>0</v>
      </c>
      <c r="K80" s="160" t="e">
        <f ca="1"/>
        <v>#NAME?</v>
      </c>
      <c r="L80" s="340">
        <f t="shared" ca="1" si="2"/>
        <v>1</v>
      </c>
    </row>
    <row r="81" spans="2:12">
      <c r="B81" s="7"/>
      <c r="D81" s="124" t="e">
        <f ca="1"/>
        <v>#NAME?</v>
      </c>
      <c r="E81" s="111" t="e">
        <f ca="1"/>
        <v>#NAME?</v>
      </c>
      <c r="F81" s="21" t="e">
        <f ca="1"/>
        <v>#NAME?</v>
      </c>
      <c r="G81" s="102"/>
      <c r="H81" s="111" t="e">
        <f ca="1"/>
        <v>#NAME?</v>
      </c>
      <c r="I81" s="76" t="e">
        <f ca="1"/>
        <v>#NAME?</v>
      </c>
      <c r="J81" s="338">
        <f t="shared" ca="1" si="1"/>
        <v>0</v>
      </c>
      <c r="K81" s="160" t="e">
        <f ca="1"/>
        <v>#NAME?</v>
      </c>
      <c r="L81" s="340">
        <f t="shared" ca="1" si="2"/>
        <v>1</v>
      </c>
    </row>
    <row r="82" spans="2:12">
      <c r="D82" s="124" t="e">
        <f ca="1"/>
        <v>#NAME?</v>
      </c>
      <c r="E82" s="111" t="e">
        <f ca="1"/>
        <v>#NAME?</v>
      </c>
      <c r="F82" s="21" t="e">
        <f ca="1"/>
        <v>#NAME?</v>
      </c>
      <c r="G82" s="102"/>
      <c r="H82" s="111" t="e">
        <f ca="1"/>
        <v>#NAME?</v>
      </c>
      <c r="I82" s="76" t="e">
        <f ca="1"/>
        <v>#NAME?</v>
      </c>
      <c r="J82" s="338">
        <f t="shared" ca="1" si="1"/>
        <v>0</v>
      </c>
      <c r="K82" s="160" t="e">
        <f ca="1"/>
        <v>#NAME?</v>
      </c>
      <c r="L82" s="340">
        <f t="shared" ca="1" si="2"/>
        <v>1</v>
      </c>
    </row>
    <row r="83" spans="2:12">
      <c r="D83" s="124" t="e">
        <f ca="1"/>
        <v>#NAME?</v>
      </c>
      <c r="E83" s="111" t="e">
        <f ca="1"/>
        <v>#NAME?</v>
      </c>
      <c r="F83" s="21" t="e">
        <f ca="1"/>
        <v>#NAME?</v>
      </c>
      <c r="G83" s="102"/>
      <c r="H83" s="111" t="e">
        <f ca="1"/>
        <v>#NAME?</v>
      </c>
      <c r="I83" s="76" t="e">
        <f ca="1"/>
        <v>#NAME?</v>
      </c>
      <c r="J83" s="338">
        <f t="shared" ca="1" si="1"/>
        <v>0</v>
      </c>
      <c r="K83" s="160" t="e">
        <f ca="1"/>
        <v>#NAME?</v>
      </c>
      <c r="L83" s="340">
        <f t="shared" ca="1" si="2"/>
        <v>1</v>
      </c>
    </row>
    <row r="84" spans="2:12">
      <c r="D84" s="124" t="e">
        <f ca="1"/>
        <v>#NAME?</v>
      </c>
      <c r="E84" s="111" t="e">
        <f ca="1"/>
        <v>#NAME?</v>
      </c>
      <c r="F84" s="21" t="e">
        <f ca="1"/>
        <v>#NAME?</v>
      </c>
      <c r="G84" s="102"/>
      <c r="H84" s="111" t="e">
        <f ca="1"/>
        <v>#NAME?</v>
      </c>
      <c r="I84" s="76" t="e">
        <f ca="1"/>
        <v>#NAME?</v>
      </c>
      <c r="J84" s="338">
        <f t="shared" ca="1" si="1"/>
        <v>0</v>
      </c>
      <c r="K84" s="160" t="e">
        <f ca="1"/>
        <v>#NAME?</v>
      </c>
      <c r="L84" s="340">
        <f t="shared" ca="1" si="2"/>
        <v>1</v>
      </c>
    </row>
    <row r="85" spans="2:12">
      <c r="B85" s="7"/>
      <c r="D85" s="124" t="e">
        <f ca="1"/>
        <v>#NAME?</v>
      </c>
      <c r="E85" s="111" t="e">
        <f ca="1"/>
        <v>#NAME?</v>
      </c>
      <c r="F85" s="21" t="e">
        <f ca="1"/>
        <v>#NAME?</v>
      </c>
      <c r="G85" s="102"/>
      <c r="H85" s="111" t="e">
        <f ca="1"/>
        <v>#NAME?</v>
      </c>
      <c r="I85" s="76" t="e">
        <f ca="1"/>
        <v>#NAME?</v>
      </c>
      <c r="J85" s="338">
        <f t="shared" ca="1" si="1"/>
        <v>0</v>
      </c>
      <c r="K85" s="160" t="e">
        <f ca="1"/>
        <v>#NAME?</v>
      </c>
      <c r="L85" s="340">
        <f t="shared" ca="1" si="2"/>
        <v>1</v>
      </c>
    </row>
    <row r="86" spans="2:12">
      <c r="B86" s="7"/>
      <c r="D86" s="124" t="e">
        <f ca="1"/>
        <v>#NAME?</v>
      </c>
      <c r="E86" s="111" t="e">
        <f ca="1"/>
        <v>#NAME?</v>
      </c>
      <c r="F86" s="21" t="e">
        <f ca="1"/>
        <v>#NAME?</v>
      </c>
      <c r="G86" s="102"/>
      <c r="H86" s="111" t="e">
        <f ca="1"/>
        <v>#NAME?</v>
      </c>
      <c r="I86" s="76" t="e">
        <f ca="1"/>
        <v>#NAME?</v>
      </c>
      <c r="J86" s="338">
        <f t="shared" ca="1" si="1"/>
        <v>0</v>
      </c>
      <c r="K86" s="160" t="e">
        <f ca="1"/>
        <v>#NAME?</v>
      </c>
      <c r="L86" s="340">
        <f t="shared" ca="1" si="2"/>
        <v>1</v>
      </c>
    </row>
    <row r="87" spans="2:12">
      <c r="B87" s="7"/>
      <c r="D87" s="124" t="e">
        <f ca="1"/>
        <v>#NAME?</v>
      </c>
      <c r="E87" s="111" t="e">
        <f ca="1"/>
        <v>#NAME?</v>
      </c>
      <c r="F87" s="21" t="e">
        <f ca="1"/>
        <v>#NAME?</v>
      </c>
      <c r="G87" s="102"/>
      <c r="H87" s="111" t="e">
        <f ca="1"/>
        <v>#NAME?</v>
      </c>
      <c r="I87" s="76" t="e">
        <f ca="1"/>
        <v>#NAME?</v>
      </c>
      <c r="J87" s="338">
        <f t="shared" ca="1" si="1"/>
        <v>0</v>
      </c>
      <c r="K87" s="160" t="e">
        <f ca="1"/>
        <v>#NAME?</v>
      </c>
      <c r="L87" s="340">
        <f t="shared" ca="1" si="2"/>
        <v>1</v>
      </c>
    </row>
    <row r="88" spans="2:12">
      <c r="B88" s="7"/>
      <c r="D88" s="124" t="e">
        <f ca="1"/>
        <v>#NAME?</v>
      </c>
      <c r="E88" s="111" t="e">
        <f ca="1"/>
        <v>#NAME?</v>
      </c>
      <c r="F88" s="21" t="e">
        <f ca="1"/>
        <v>#NAME?</v>
      </c>
      <c r="G88" s="102"/>
      <c r="H88" s="111" t="e">
        <f ca="1"/>
        <v>#NAME?</v>
      </c>
      <c r="I88" s="76" t="e">
        <f ca="1"/>
        <v>#NAME?</v>
      </c>
      <c r="J88" s="338">
        <f t="shared" ca="1" si="1"/>
        <v>0</v>
      </c>
      <c r="K88" s="160" t="e">
        <f ca="1"/>
        <v>#NAME?</v>
      </c>
      <c r="L88" s="340">
        <f t="shared" ca="1" si="2"/>
        <v>1</v>
      </c>
    </row>
    <row r="89" spans="2:12">
      <c r="D89" s="124" t="e">
        <f ca="1"/>
        <v>#NAME?</v>
      </c>
      <c r="E89" s="111" t="e">
        <f ca="1"/>
        <v>#NAME?</v>
      </c>
      <c r="F89" s="21" t="e">
        <f ca="1"/>
        <v>#NAME?</v>
      </c>
      <c r="G89" s="102"/>
      <c r="H89" s="111" t="e">
        <f ca="1"/>
        <v>#NAME?</v>
      </c>
      <c r="I89" s="76" t="e">
        <f ca="1"/>
        <v>#NAME?</v>
      </c>
      <c r="J89" s="338">
        <f t="shared" ca="1" si="1"/>
        <v>0</v>
      </c>
      <c r="K89" s="160" t="e">
        <f ca="1"/>
        <v>#NAME?</v>
      </c>
      <c r="L89" s="340">
        <f t="shared" ca="1" si="2"/>
        <v>1</v>
      </c>
    </row>
    <row r="90" spans="2:12">
      <c r="D90" s="124" t="e">
        <f ca="1"/>
        <v>#NAME?</v>
      </c>
      <c r="E90" s="111" t="e">
        <f ca="1"/>
        <v>#NAME?</v>
      </c>
      <c r="F90" s="21" t="e">
        <f ca="1"/>
        <v>#NAME?</v>
      </c>
      <c r="G90" s="102"/>
      <c r="H90" s="111" t="e">
        <f ca="1"/>
        <v>#NAME?</v>
      </c>
      <c r="I90" s="76" t="e">
        <f ca="1"/>
        <v>#NAME?</v>
      </c>
      <c r="J90" s="338">
        <f t="shared" ca="1" si="1"/>
        <v>0</v>
      </c>
      <c r="K90" s="160" t="e">
        <f ca="1"/>
        <v>#NAME?</v>
      </c>
      <c r="L90" s="340">
        <f t="shared" ref="L90:L124" ca="1" si="3">COUNTIF($F$26:$F$124,"&lt;="&amp;$H90)/COUNTA($F$26:$F$124)</f>
        <v>1</v>
      </c>
    </row>
    <row r="91" spans="2:12">
      <c r="B91" s="7"/>
      <c r="D91" s="124" t="e">
        <f ca="1"/>
        <v>#NAME?</v>
      </c>
      <c r="E91" s="111" t="e">
        <f ca="1"/>
        <v>#NAME?</v>
      </c>
      <c r="F91" s="21" t="e">
        <f ca="1"/>
        <v>#NAME?</v>
      </c>
      <c r="G91" s="102"/>
      <c r="H91" s="111" t="e">
        <f ca="1"/>
        <v>#NAME?</v>
      </c>
      <c r="I91" s="76" t="e">
        <f ca="1"/>
        <v>#NAME?</v>
      </c>
      <c r="J91" s="338">
        <f t="shared" ref="J91:J124" ca="1" si="4">L91-IFERROR(L90*1,0)</f>
        <v>0</v>
      </c>
      <c r="K91" s="160" t="e">
        <f ca="1"/>
        <v>#NAME?</v>
      </c>
      <c r="L91" s="340">
        <f t="shared" ca="1" si="3"/>
        <v>1</v>
      </c>
    </row>
    <row r="92" spans="2:12">
      <c r="B92" s="7"/>
      <c r="D92" s="124" t="e">
        <f ca="1"/>
        <v>#NAME?</v>
      </c>
      <c r="E92" s="111" t="e">
        <f ca="1"/>
        <v>#NAME?</v>
      </c>
      <c r="F92" s="21" t="e">
        <f ca="1"/>
        <v>#NAME?</v>
      </c>
      <c r="G92" s="102"/>
      <c r="H92" s="111" t="e">
        <f ca="1"/>
        <v>#NAME?</v>
      </c>
      <c r="I92" s="76" t="e">
        <f ca="1"/>
        <v>#NAME?</v>
      </c>
      <c r="J92" s="338">
        <f t="shared" ca="1" si="4"/>
        <v>0</v>
      </c>
      <c r="K92" s="160" t="e">
        <f ca="1"/>
        <v>#NAME?</v>
      </c>
      <c r="L92" s="340">
        <f t="shared" ca="1" si="3"/>
        <v>1</v>
      </c>
    </row>
    <row r="93" spans="2:12">
      <c r="B93" s="7"/>
      <c r="D93" s="124" t="e">
        <f ca="1"/>
        <v>#NAME?</v>
      </c>
      <c r="E93" s="111" t="e">
        <f ca="1"/>
        <v>#NAME?</v>
      </c>
      <c r="F93" s="21" t="e">
        <f ca="1"/>
        <v>#NAME?</v>
      </c>
      <c r="G93" s="102"/>
      <c r="H93" s="111" t="e">
        <f ca="1"/>
        <v>#NAME?</v>
      </c>
      <c r="I93" s="76" t="e">
        <f ca="1"/>
        <v>#NAME?</v>
      </c>
      <c r="J93" s="338">
        <f t="shared" ca="1" si="4"/>
        <v>0</v>
      </c>
      <c r="K93" s="160" t="e">
        <f ca="1"/>
        <v>#NAME?</v>
      </c>
      <c r="L93" s="340">
        <f t="shared" ca="1" si="3"/>
        <v>1</v>
      </c>
    </row>
    <row r="94" spans="2:12">
      <c r="B94" s="7"/>
      <c r="D94" s="124" t="e">
        <f ca="1"/>
        <v>#NAME?</v>
      </c>
      <c r="E94" s="111" t="e">
        <f ca="1"/>
        <v>#NAME?</v>
      </c>
      <c r="F94" s="21" t="e">
        <f ca="1"/>
        <v>#NAME?</v>
      </c>
      <c r="G94" s="102"/>
      <c r="H94" s="111" t="e">
        <f ca="1"/>
        <v>#NAME?</v>
      </c>
      <c r="I94" s="76" t="e">
        <f ca="1"/>
        <v>#NAME?</v>
      </c>
      <c r="J94" s="338">
        <f t="shared" ca="1" si="4"/>
        <v>0</v>
      </c>
      <c r="K94" s="160" t="e">
        <f ca="1"/>
        <v>#NAME?</v>
      </c>
      <c r="L94" s="340">
        <f t="shared" ca="1" si="3"/>
        <v>1</v>
      </c>
    </row>
    <row r="95" spans="2:12">
      <c r="B95" s="7"/>
      <c r="D95" s="124" t="e">
        <f ca="1"/>
        <v>#NAME?</v>
      </c>
      <c r="E95" s="111" t="e">
        <f ca="1"/>
        <v>#NAME?</v>
      </c>
      <c r="F95" s="21" t="e">
        <f ca="1"/>
        <v>#NAME?</v>
      </c>
      <c r="G95" s="102"/>
      <c r="H95" s="111" t="e">
        <f ca="1"/>
        <v>#NAME?</v>
      </c>
      <c r="I95" s="76" t="e">
        <f ca="1"/>
        <v>#NAME?</v>
      </c>
      <c r="J95" s="338">
        <f t="shared" ca="1" si="4"/>
        <v>0</v>
      </c>
      <c r="K95" s="160" t="e">
        <f ca="1"/>
        <v>#NAME?</v>
      </c>
      <c r="L95" s="340">
        <f t="shared" ca="1" si="3"/>
        <v>1</v>
      </c>
    </row>
    <row r="96" spans="2:12">
      <c r="B96" s="7"/>
      <c r="D96" s="124" t="e">
        <f ca="1"/>
        <v>#NAME?</v>
      </c>
      <c r="E96" s="111" t="e">
        <f ca="1"/>
        <v>#NAME?</v>
      </c>
      <c r="F96" s="21" t="e">
        <f ca="1"/>
        <v>#NAME?</v>
      </c>
      <c r="G96" s="102"/>
      <c r="H96" s="111" t="e">
        <f ca="1"/>
        <v>#NAME?</v>
      </c>
      <c r="I96" s="76" t="e">
        <f ca="1"/>
        <v>#NAME?</v>
      </c>
      <c r="J96" s="338">
        <f t="shared" ca="1" si="4"/>
        <v>0</v>
      </c>
      <c r="K96" s="160" t="e">
        <f ca="1"/>
        <v>#NAME?</v>
      </c>
      <c r="L96" s="340">
        <f t="shared" ca="1" si="3"/>
        <v>1</v>
      </c>
    </row>
    <row r="97" spans="2:12">
      <c r="B97" s="7"/>
      <c r="D97" s="124" t="e">
        <f ca="1"/>
        <v>#NAME?</v>
      </c>
      <c r="E97" s="111" t="e">
        <f ca="1"/>
        <v>#NAME?</v>
      </c>
      <c r="F97" s="21" t="e">
        <f ca="1"/>
        <v>#NAME?</v>
      </c>
      <c r="G97" s="102"/>
      <c r="H97" s="111" t="e">
        <f ca="1"/>
        <v>#NAME?</v>
      </c>
      <c r="I97" s="76" t="e">
        <f ca="1"/>
        <v>#NAME?</v>
      </c>
      <c r="J97" s="338">
        <f t="shared" ca="1" si="4"/>
        <v>0</v>
      </c>
      <c r="K97" s="160" t="e">
        <f ca="1"/>
        <v>#NAME?</v>
      </c>
      <c r="L97" s="340">
        <f t="shared" ca="1" si="3"/>
        <v>1</v>
      </c>
    </row>
    <row r="98" spans="2:12">
      <c r="D98" s="124" t="e">
        <f ca="1"/>
        <v>#NAME?</v>
      </c>
      <c r="E98" s="111" t="e">
        <f ca="1"/>
        <v>#NAME?</v>
      </c>
      <c r="F98" s="21" t="e">
        <f ca="1"/>
        <v>#NAME?</v>
      </c>
      <c r="G98" s="102"/>
      <c r="H98" s="111" t="e">
        <f ca="1"/>
        <v>#NAME?</v>
      </c>
      <c r="I98" s="76" t="e">
        <f ca="1"/>
        <v>#NAME?</v>
      </c>
      <c r="J98" s="338">
        <f t="shared" ca="1" si="4"/>
        <v>0</v>
      </c>
      <c r="K98" s="160" t="e">
        <f ca="1"/>
        <v>#NAME?</v>
      </c>
      <c r="L98" s="340">
        <f t="shared" ca="1" si="3"/>
        <v>1</v>
      </c>
    </row>
    <row r="99" spans="2:12">
      <c r="B99" s="7"/>
      <c r="D99" s="124" t="e">
        <f ca="1"/>
        <v>#NAME?</v>
      </c>
      <c r="E99" s="111" t="e">
        <f ca="1"/>
        <v>#NAME?</v>
      </c>
      <c r="F99" s="21" t="e">
        <f ca="1"/>
        <v>#NAME?</v>
      </c>
      <c r="G99" s="102"/>
      <c r="H99" s="111" t="e">
        <f ca="1"/>
        <v>#NAME?</v>
      </c>
      <c r="I99" s="76" t="e">
        <f ca="1"/>
        <v>#NAME?</v>
      </c>
      <c r="J99" s="338">
        <f t="shared" ca="1" si="4"/>
        <v>0</v>
      </c>
      <c r="K99" s="160" t="e">
        <f ca="1"/>
        <v>#NAME?</v>
      </c>
      <c r="L99" s="340">
        <f t="shared" ca="1" si="3"/>
        <v>1</v>
      </c>
    </row>
    <row r="100" spans="2:12">
      <c r="B100" s="7"/>
      <c r="D100" s="162" t="e">
        <f ca="1"/>
        <v>#NAME?</v>
      </c>
      <c r="E100" s="125" t="e">
        <f ca="1"/>
        <v>#NAME?</v>
      </c>
      <c r="F100" s="337" t="e">
        <f ca="1"/>
        <v>#NAME?</v>
      </c>
      <c r="G100" s="102"/>
      <c r="H100" s="111" t="e">
        <f ca="1"/>
        <v>#NAME?</v>
      </c>
      <c r="I100" s="76" t="e">
        <f ca="1"/>
        <v>#NAME?</v>
      </c>
      <c r="J100" s="338">
        <f t="shared" ca="1" si="4"/>
        <v>0</v>
      </c>
      <c r="K100" s="160" t="e">
        <f ca="1"/>
        <v>#NAME?</v>
      </c>
      <c r="L100" s="340">
        <f t="shared" ca="1" si="3"/>
        <v>1</v>
      </c>
    </row>
    <row r="101" spans="2:12">
      <c r="B101" s="7"/>
      <c r="D101" s="124" t="e">
        <f ca="1"/>
        <v>#NAME?</v>
      </c>
      <c r="E101" s="111" t="e">
        <f ca="1"/>
        <v>#NAME?</v>
      </c>
      <c r="F101" s="21" t="e">
        <f ca="1"/>
        <v>#NAME?</v>
      </c>
      <c r="G101" s="102"/>
      <c r="H101" s="111" t="e">
        <f ca="1"/>
        <v>#NAME?</v>
      </c>
      <c r="I101" s="76" t="e">
        <f ca="1"/>
        <v>#NAME?</v>
      </c>
      <c r="J101" s="338">
        <f t="shared" ca="1" si="4"/>
        <v>0</v>
      </c>
      <c r="K101" s="160" t="e">
        <f ca="1"/>
        <v>#NAME?</v>
      </c>
      <c r="L101" s="340">
        <f t="shared" ca="1" si="3"/>
        <v>1</v>
      </c>
    </row>
    <row r="102" spans="2:12">
      <c r="B102" s="7"/>
      <c r="D102" s="124" t="e">
        <f ca="1"/>
        <v>#NAME?</v>
      </c>
      <c r="E102" s="111" t="e">
        <f ca="1"/>
        <v>#NAME?</v>
      </c>
      <c r="F102" s="21" t="e">
        <f ca="1"/>
        <v>#NAME?</v>
      </c>
      <c r="G102" s="102"/>
      <c r="H102" s="111" t="e">
        <f ca="1"/>
        <v>#NAME?</v>
      </c>
      <c r="I102" s="76" t="e">
        <f ca="1"/>
        <v>#NAME?</v>
      </c>
      <c r="J102" s="338">
        <f t="shared" ca="1" si="4"/>
        <v>0</v>
      </c>
      <c r="K102" s="160" t="e">
        <f ca="1"/>
        <v>#NAME?</v>
      </c>
      <c r="L102" s="340">
        <f t="shared" ca="1" si="3"/>
        <v>1</v>
      </c>
    </row>
    <row r="103" spans="2:12">
      <c r="B103" s="7"/>
      <c r="D103" s="124" t="e">
        <f ca="1"/>
        <v>#NAME?</v>
      </c>
      <c r="E103" s="111" t="e">
        <f ca="1"/>
        <v>#NAME?</v>
      </c>
      <c r="F103" s="21" t="e">
        <f ca="1"/>
        <v>#NAME?</v>
      </c>
      <c r="G103" s="102"/>
      <c r="H103" s="111" t="e">
        <f ca="1"/>
        <v>#NAME?</v>
      </c>
      <c r="I103" s="76" t="e">
        <f ca="1"/>
        <v>#NAME?</v>
      </c>
      <c r="J103" s="338">
        <f t="shared" ca="1" si="4"/>
        <v>0</v>
      </c>
      <c r="K103" s="160" t="e">
        <f ca="1"/>
        <v>#NAME?</v>
      </c>
      <c r="L103" s="340">
        <f t="shared" ca="1" si="3"/>
        <v>1</v>
      </c>
    </row>
    <row r="104" spans="2:12">
      <c r="B104" s="7"/>
      <c r="D104" s="124" t="e">
        <f ca="1"/>
        <v>#NAME?</v>
      </c>
      <c r="E104" s="111" t="e">
        <f ca="1"/>
        <v>#NAME?</v>
      </c>
      <c r="F104" s="21" t="e">
        <f ca="1"/>
        <v>#NAME?</v>
      </c>
      <c r="G104" s="102"/>
      <c r="H104" s="111" t="e">
        <f ca="1"/>
        <v>#NAME?</v>
      </c>
      <c r="I104" s="76" t="e">
        <f ca="1"/>
        <v>#NAME?</v>
      </c>
      <c r="J104" s="338">
        <f t="shared" ca="1" si="4"/>
        <v>0</v>
      </c>
      <c r="K104" s="160" t="e">
        <f ca="1"/>
        <v>#NAME?</v>
      </c>
      <c r="L104" s="340">
        <f t="shared" ca="1" si="3"/>
        <v>1</v>
      </c>
    </row>
    <row r="105" spans="2:12">
      <c r="B105" s="7"/>
      <c r="D105" s="124" t="e">
        <f ca="1"/>
        <v>#NAME?</v>
      </c>
      <c r="E105" s="111" t="e">
        <f ca="1"/>
        <v>#NAME?</v>
      </c>
      <c r="F105" s="21" t="e">
        <f ca="1"/>
        <v>#NAME?</v>
      </c>
      <c r="G105" s="102"/>
      <c r="H105" s="111" t="e">
        <f ca="1"/>
        <v>#NAME?</v>
      </c>
      <c r="I105" s="76" t="e">
        <f ca="1"/>
        <v>#NAME?</v>
      </c>
      <c r="J105" s="338">
        <f t="shared" ca="1" si="4"/>
        <v>0</v>
      </c>
      <c r="K105" s="160" t="e">
        <f ca="1"/>
        <v>#NAME?</v>
      </c>
      <c r="L105" s="340">
        <f t="shared" ca="1" si="3"/>
        <v>1</v>
      </c>
    </row>
    <row r="106" spans="2:12">
      <c r="B106" s="7"/>
      <c r="D106" s="124" t="e">
        <f ca="1"/>
        <v>#NAME?</v>
      </c>
      <c r="E106" s="111" t="e">
        <f ca="1"/>
        <v>#NAME?</v>
      </c>
      <c r="F106" s="21" t="e">
        <f ca="1"/>
        <v>#NAME?</v>
      </c>
      <c r="G106" s="102"/>
      <c r="H106" s="111" t="e">
        <f ca="1"/>
        <v>#NAME?</v>
      </c>
      <c r="I106" s="76" t="e">
        <f ca="1"/>
        <v>#NAME?</v>
      </c>
      <c r="J106" s="338">
        <f t="shared" ca="1" si="4"/>
        <v>0</v>
      </c>
      <c r="K106" s="160" t="e">
        <f ca="1"/>
        <v>#NAME?</v>
      </c>
      <c r="L106" s="340">
        <f t="shared" ca="1" si="3"/>
        <v>1</v>
      </c>
    </row>
    <row r="107" spans="2:12">
      <c r="B107" s="7"/>
      <c r="D107" s="124" t="e">
        <f ca="1"/>
        <v>#NAME?</v>
      </c>
      <c r="E107" s="111" t="e">
        <f ca="1"/>
        <v>#NAME?</v>
      </c>
      <c r="F107" s="21" t="e">
        <f ca="1"/>
        <v>#NAME?</v>
      </c>
      <c r="G107" s="102"/>
      <c r="H107" s="111" t="e">
        <f ca="1"/>
        <v>#NAME?</v>
      </c>
      <c r="I107" s="76" t="e">
        <f ca="1"/>
        <v>#NAME?</v>
      </c>
      <c r="J107" s="338">
        <f t="shared" ca="1" si="4"/>
        <v>0</v>
      </c>
      <c r="K107" s="160" t="e">
        <f ca="1"/>
        <v>#NAME?</v>
      </c>
      <c r="L107" s="340">
        <f t="shared" ca="1" si="3"/>
        <v>1</v>
      </c>
    </row>
    <row r="108" spans="2:12">
      <c r="B108" s="7"/>
      <c r="D108" s="124" t="e">
        <f ca="1"/>
        <v>#NAME?</v>
      </c>
      <c r="E108" s="111" t="e">
        <f ca="1"/>
        <v>#NAME?</v>
      </c>
      <c r="F108" s="21" t="e">
        <f ca="1"/>
        <v>#NAME?</v>
      </c>
      <c r="G108" s="102"/>
      <c r="H108" s="111" t="e">
        <f ca="1"/>
        <v>#NAME?</v>
      </c>
      <c r="I108" s="76" t="e">
        <f ca="1"/>
        <v>#NAME?</v>
      </c>
      <c r="J108" s="338">
        <f t="shared" ca="1" si="4"/>
        <v>0</v>
      </c>
      <c r="K108" s="160" t="e">
        <f ca="1"/>
        <v>#NAME?</v>
      </c>
      <c r="L108" s="340">
        <f t="shared" ca="1" si="3"/>
        <v>1</v>
      </c>
    </row>
    <row r="109" spans="2:12">
      <c r="B109" s="7"/>
      <c r="D109" s="124" t="e">
        <f ca="1"/>
        <v>#NAME?</v>
      </c>
      <c r="E109" s="111" t="e">
        <f ca="1"/>
        <v>#NAME?</v>
      </c>
      <c r="F109" s="21" t="e">
        <f ca="1"/>
        <v>#NAME?</v>
      </c>
      <c r="G109" s="102"/>
      <c r="H109" s="111" t="e">
        <f ca="1"/>
        <v>#NAME?</v>
      </c>
      <c r="I109" s="76" t="e">
        <f ca="1"/>
        <v>#NAME?</v>
      </c>
      <c r="J109" s="338">
        <f t="shared" ca="1" si="4"/>
        <v>0</v>
      </c>
      <c r="K109" s="160" t="e">
        <f ca="1"/>
        <v>#NAME?</v>
      </c>
      <c r="L109" s="340">
        <f t="shared" ca="1" si="3"/>
        <v>1</v>
      </c>
    </row>
    <row r="110" spans="2:12">
      <c r="D110" s="124" t="e">
        <f ca="1"/>
        <v>#NAME?</v>
      </c>
      <c r="E110" s="111" t="e">
        <f ca="1"/>
        <v>#NAME?</v>
      </c>
      <c r="F110" s="21" t="e">
        <f ca="1"/>
        <v>#NAME?</v>
      </c>
      <c r="G110" s="102"/>
      <c r="H110" s="111" t="e">
        <f ca="1"/>
        <v>#NAME?</v>
      </c>
      <c r="I110" s="76" t="e">
        <f ca="1"/>
        <v>#NAME?</v>
      </c>
      <c r="J110" s="338">
        <f t="shared" ca="1" si="4"/>
        <v>0</v>
      </c>
      <c r="K110" s="160" t="e">
        <f ca="1"/>
        <v>#NAME?</v>
      </c>
      <c r="L110" s="340">
        <f t="shared" ca="1" si="3"/>
        <v>1</v>
      </c>
    </row>
    <row r="111" spans="2:12">
      <c r="D111" s="124" t="e">
        <f ca="1"/>
        <v>#NAME?</v>
      </c>
      <c r="E111" s="111" t="e">
        <f ca="1"/>
        <v>#NAME?</v>
      </c>
      <c r="F111" s="21" t="e">
        <f ca="1"/>
        <v>#NAME?</v>
      </c>
      <c r="G111" s="102"/>
      <c r="H111" s="111" t="e">
        <f ca="1"/>
        <v>#NAME?</v>
      </c>
      <c r="I111" s="76" t="e">
        <f ca="1"/>
        <v>#NAME?</v>
      </c>
      <c r="J111" s="338">
        <f t="shared" ca="1" si="4"/>
        <v>0</v>
      </c>
      <c r="K111" s="160" t="e">
        <f ca="1"/>
        <v>#NAME?</v>
      </c>
      <c r="L111" s="340">
        <f t="shared" ca="1" si="3"/>
        <v>1</v>
      </c>
    </row>
    <row r="112" spans="2:12">
      <c r="D112" s="124" t="e">
        <f ca="1"/>
        <v>#NAME?</v>
      </c>
      <c r="E112" s="111" t="e">
        <f ca="1"/>
        <v>#NAME?</v>
      </c>
      <c r="F112" s="21" t="e">
        <f ca="1"/>
        <v>#NAME?</v>
      </c>
      <c r="G112" s="102"/>
      <c r="H112" s="111" t="e">
        <f ca="1"/>
        <v>#NAME?</v>
      </c>
      <c r="I112" s="76" t="e">
        <f ca="1"/>
        <v>#NAME?</v>
      </c>
      <c r="J112" s="338">
        <f t="shared" ca="1" si="4"/>
        <v>0</v>
      </c>
      <c r="K112" s="160" t="e">
        <f ca="1"/>
        <v>#NAME?</v>
      </c>
      <c r="L112" s="340">
        <f t="shared" ca="1" si="3"/>
        <v>1</v>
      </c>
    </row>
    <row r="113" spans="2:12" ht="14.25">
      <c r="B113" s="109"/>
      <c r="D113" s="124" t="e">
        <f ca="1"/>
        <v>#NAME?</v>
      </c>
      <c r="E113" s="111" t="e">
        <f ca="1"/>
        <v>#NAME?</v>
      </c>
      <c r="F113" s="21" t="e">
        <f ca="1"/>
        <v>#NAME?</v>
      </c>
      <c r="G113" s="102"/>
      <c r="H113" s="111" t="e">
        <f ca="1"/>
        <v>#NAME?</v>
      </c>
      <c r="I113" s="76" t="e">
        <f ca="1"/>
        <v>#NAME?</v>
      </c>
      <c r="J113" s="338">
        <f t="shared" ca="1" si="4"/>
        <v>0</v>
      </c>
      <c r="K113" s="160" t="e">
        <f ca="1"/>
        <v>#NAME?</v>
      </c>
      <c r="L113" s="340">
        <f t="shared" ca="1" si="3"/>
        <v>1</v>
      </c>
    </row>
    <row r="114" spans="2:12">
      <c r="B114" s="7"/>
      <c r="D114" s="124" t="e">
        <f ca="1"/>
        <v>#NAME?</v>
      </c>
      <c r="E114" s="111" t="e">
        <f ca="1"/>
        <v>#NAME?</v>
      </c>
      <c r="F114" s="21" t="e">
        <f ca="1"/>
        <v>#NAME?</v>
      </c>
      <c r="G114" s="102"/>
      <c r="H114" s="111" t="e">
        <f ca="1"/>
        <v>#NAME?</v>
      </c>
      <c r="I114" s="76" t="e">
        <f ca="1"/>
        <v>#NAME?</v>
      </c>
      <c r="J114" s="338">
        <f t="shared" ca="1" si="4"/>
        <v>0</v>
      </c>
      <c r="K114" s="160" t="e">
        <f ca="1"/>
        <v>#NAME?</v>
      </c>
      <c r="L114" s="340">
        <f t="shared" ca="1" si="3"/>
        <v>1</v>
      </c>
    </row>
    <row r="115" spans="2:12">
      <c r="B115" s="7"/>
      <c r="D115" s="124" t="e">
        <f ca="1"/>
        <v>#NAME?</v>
      </c>
      <c r="E115" s="111" t="e">
        <f ca="1"/>
        <v>#NAME?</v>
      </c>
      <c r="F115" s="21" t="e">
        <f ca="1"/>
        <v>#NAME?</v>
      </c>
      <c r="G115" s="102"/>
      <c r="H115" s="111" t="e">
        <f ca="1"/>
        <v>#NAME?</v>
      </c>
      <c r="I115" s="76" t="e">
        <f ca="1"/>
        <v>#NAME?</v>
      </c>
      <c r="J115" s="338">
        <f t="shared" ca="1" si="4"/>
        <v>0</v>
      </c>
      <c r="K115" s="160" t="e">
        <f ca="1"/>
        <v>#NAME?</v>
      </c>
      <c r="L115" s="340">
        <f t="shared" ca="1" si="3"/>
        <v>1</v>
      </c>
    </row>
    <row r="116" spans="2:12">
      <c r="B116" s="7"/>
      <c r="D116" s="124" t="e">
        <f ca="1"/>
        <v>#NAME?</v>
      </c>
      <c r="E116" s="111" t="e">
        <f ca="1"/>
        <v>#NAME?</v>
      </c>
      <c r="F116" s="21" t="e">
        <f ca="1"/>
        <v>#NAME?</v>
      </c>
      <c r="G116" s="102"/>
      <c r="H116" s="111" t="e">
        <f ca="1"/>
        <v>#NAME?</v>
      </c>
      <c r="I116" s="76" t="e">
        <f ca="1"/>
        <v>#NAME?</v>
      </c>
      <c r="J116" s="338">
        <f t="shared" ca="1" si="4"/>
        <v>0</v>
      </c>
      <c r="K116" s="160" t="e">
        <f ca="1"/>
        <v>#NAME?</v>
      </c>
      <c r="L116" s="340">
        <f t="shared" ca="1" si="3"/>
        <v>1</v>
      </c>
    </row>
    <row r="117" spans="2:12">
      <c r="D117" s="124" t="e">
        <f ca="1"/>
        <v>#NAME?</v>
      </c>
      <c r="E117" s="111" t="e">
        <f ca="1"/>
        <v>#NAME?</v>
      </c>
      <c r="F117" s="21" t="e">
        <f ca="1"/>
        <v>#NAME?</v>
      </c>
      <c r="G117" s="102"/>
      <c r="H117" s="111" t="e">
        <f ca="1"/>
        <v>#NAME?</v>
      </c>
      <c r="I117" s="76" t="e">
        <f ca="1"/>
        <v>#NAME?</v>
      </c>
      <c r="J117" s="338">
        <f t="shared" ca="1" si="4"/>
        <v>0</v>
      </c>
      <c r="K117" s="160" t="e">
        <f ca="1"/>
        <v>#NAME?</v>
      </c>
      <c r="L117" s="340">
        <f t="shared" ca="1" si="3"/>
        <v>1</v>
      </c>
    </row>
    <row r="118" spans="2:12">
      <c r="D118" s="124" t="e">
        <f ca="1"/>
        <v>#NAME?</v>
      </c>
      <c r="E118" s="111" t="e">
        <f ca="1"/>
        <v>#NAME?</v>
      </c>
      <c r="F118" s="21" t="e">
        <f ca="1"/>
        <v>#NAME?</v>
      </c>
      <c r="G118" s="102"/>
      <c r="H118" s="111" t="e">
        <f ca="1"/>
        <v>#NAME?</v>
      </c>
      <c r="I118" s="76" t="e">
        <f ca="1"/>
        <v>#NAME?</v>
      </c>
      <c r="J118" s="338">
        <f t="shared" ca="1" si="4"/>
        <v>0</v>
      </c>
      <c r="K118" s="160" t="e">
        <f ca="1"/>
        <v>#NAME?</v>
      </c>
      <c r="L118" s="340">
        <f t="shared" ca="1" si="3"/>
        <v>1</v>
      </c>
    </row>
    <row r="119" spans="2:12">
      <c r="B119" s="7"/>
      <c r="D119" s="124" t="e">
        <f ca="1"/>
        <v>#NAME?</v>
      </c>
      <c r="E119" s="111" t="e">
        <f ca="1"/>
        <v>#NAME?</v>
      </c>
      <c r="F119" s="21" t="e">
        <f ca="1"/>
        <v>#NAME?</v>
      </c>
      <c r="G119" s="102"/>
      <c r="H119" s="111" t="e">
        <f ca="1"/>
        <v>#NAME?</v>
      </c>
      <c r="I119" s="76" t="e">
        <f ca="1"/>
        <v>#NAME?</v>
      </c>
      <c r="J119" s="338">
        <f t="shared" ca="1" si="4"/>
        <v>0</v>
      </c>
      <c r="K119" s="160" t="e">
        <f ca="1"/>
        <v>#NAME?</v>
      </c>
      <c r="L119" s="340">
        <f t="shared" ca="1" si="3"/>
        <v>1</v>
      </c>
    </row>
    <row r="120" spans="2:12">
      <c r="B120" s="7"/>
      <c r="D120" s="124" t="e">
        <f ca="1"/>
        <v>#NAME?</v>
      </c>
      <c r="E120" s="111" t="e">
        <f ca="1"/>
        <v>#NAME?</v>
      </c>
      <c r="F120" s="21" t="e">
        <f ca="1"/>
        <v>#NAME?</v>
      </c>
      <c r="G120" s="102"/>
      <c r="H120" s="111" t="e">
        <f ca="1"/>
        <v>#NAME?</v>
      </c>
      <c r="I120" s="76" t="e">
        <f ca="1"/>
        <v>#NAME?</v>
      </c>
      <c r="J120" s="338">
        <f t="shared" ca="1" si="4"/>
        <v>0</v>
      </c>
      <c r="K120" s="160" t="e">
        <f ca="1"/>
        <v>#NAME?</v>
      </c>
      <c r="L120" s="340">
        <f t="shared" ca="1" si="3"/>
        <v>1</v>
      </c>
    </row>
    <row r="121" spans="2:12">
      <c r="B121" s="7"/>
      <c r="D121" s="124" t="e">
        <f ca="1"/>
        <v>#NAME?</v>
      </c>
      <c r="E121" s="111" t="e">
        <f ca="1"/>
        <v>#NAME?</v>
      </c>
      <c r="F121" s="21" t="e">
        <f ca="1"/>
        <v>#NAME?</v>
      </c>
      <c r="G121" s="102"/>
      <c r="H121" s="111" t="e">
        <f ca="1"/>
        <v>#NAME?</v>
      </c>
      <c r="I121" s="76" t="e">
        <f ca="1"/>
        <v>#NAME?</v>
      </c>
      <c r="J121" s="338">
        <f t="shared" ca="1" si="4"/>
        <v>0</v>
      </c>
      <c r="K121" s="160" t="e">
        <f ca="1"/>
        <v>#NAME?</v>
      </c>
      <c r="L121" s="340">
        <f t="shared" ca="1" si="3"/>
        <v>1</v>
      </c>
    </row>
    <row r="122" spans="2:12">
      <c r="B122" s="7"/>
      <c r="D122" s="124" t="e">
        <f ca="1"/>
        <v>#NAME?</v>
      </c>
      <c r="E122" s="111" t="e">
        <f ca="1"/>
        <v>#NAME?</v>
      </c>
      <c r="F122" s="21" t="e">
        <f ca="1"/>
        <v>#NAME?</v>
      </c>
      <c r="G122" s="102"/>
      <c r="H122" s="111" t="e">
        <f ca="1"/>
        <v>#NAME?</v>
      </c>
      <c r="I122" s="76" t="e">
        <f ca="1"/>
        <v>#NAME?</v>
      </c>
      <c r="J122" s="338">
        <f t="shared" ca="1" si="4"/>
        <v>0</v>
      </c>
      <c r="K122" s="160" t="e">
        <f ca="1"/>
        <v>#NAME?</v>
      </c>
      <c r="L122" s="340">
        <f t="shared" ca="1" si="3"/>
        <v>1</v>
      </c>
    </row>
    <row r="123" spans="2:12">
      <c r="B123" s="7"/>
      <c r="D123" s="124" t="e">
        <f ca="1"/>
        <v>#NAME?</v>
      </c>
      <c r="E123" s="111" t="e">
        <f ca="1"/>
        <v>#NAME?</v>
      </c>
      <c r="F123" s="21" t="e">
        <f ca="1"/>
        <v>#NAME?</v>
      </c>
      <c r="G123" s="102"/>
      <c r="H123" s="111" t="e">
        <f ca="1"/>
        <v>#NAME?</v>
      </c>
      <c r="I123" s="76" t="e">
        <f ca="1"/>
        <v>#NAME?</v>
      </c>
      <c r="J123" s="338">
        <f t="shared" ca="1" si="4"/>
        <v>0</v>
      </c>
      <c r="K123" s="160" t="e">
        <f ca="1"/>
        <v>#NAME?</v>
      </c>
      <c r="L123" s="340">
        <f t="shared" ca="1" si="3"/>
        <v>1</v>
      </c>
    </row>
    <row r="124" spans="2:12">
      <c r="B124" s="7"/>
      <c r="D124" s="124" t="e">
        <f ca="1"/>
        <v>#NAME?</v>
      </c>
      <c r="E124" s="111" t="e">
        <f ca="1"/>
        <v>#NAME?</v>
      </c>
      <c r="F124" s="21" t="e">
        <f ca="1"/>
        <v>#NAME?</v>
      </c>
      <c r="G124" s="102"/>
      <c r="H124" s="111" t="e">
        <f ca="1"/>
        <v>#NAME?</v>
      </c>
      <c r="I124" s="76" t="e">
        <f ca="1"/>
        <v>#NAME?</v>
      </c>
      <c r="J124" s="338">
        <f t="shared" ca="1" si="4"/>
        <v>0</v>
      </c>
      <c r="K124" s="160" t="e">
        <f ca="1"/>
        <v>#NAME?</v>
      </c>
      <c r="L124" s="340">
        <f t="shared" ca="1" si="3"/>
        <v>1</v>
      </c>
    </row>
    <row r="125" spans="2:12">
      <c r="B125" s="7"/>
      <c r="J125" s="113"/>
      <c r="L125" s="113"/>
    </row>
    <row r="126" spans="2:12">
      <c r="B126" s="7"/>
      <c r="J126" s="113"/>
      <c r="L126" s="113"/>
    </row>
    <row r="127" spans="2:12">
      <c r="B127" s="7"/>
      <c r="J127" s="113"/>
      <c r="L127" s="113"/>
    </row>
    <row r="128" spans="2:12">
      <c r="B128" s="7"/>
      <c r="J128" s="113"/>
      <c r="L128" s="113"/>
    </row>
    <row r="129" spans="2:12">
      <c r="B129" s="7"/>
      <c r="J129" s="113"/>
      <c r="L129" s="113"/>
    </row>
    <row r="130" spans="2:12">
      <c r="B130" s="7"/>
      <c r="J130" s="113"/>
      <c r="L130" s="113"/>
    </row>
    <row r="131" spans="2:12">
      <c r="B131" s="7"/>
      <c r="J131" s="113"/>
      <c r="L131" s="113"/>
    </row>
    <row r="132" spans="2:12">
      <c r="B132" s="7"/>
      <c r="J132" s="113"/>
      <c r="L132" s="113"/>
    </row>
    <row r="133" spans="2:12">
      <c r="B133" s="7"/>
      <c r="J133" s="113"/>
      <c r="L133" s="113"/>
    </row>
    <row r="134" spans="2:12">
      <c r="B134" s="7"/>
      <c r="J134" s="113"/>
      <c r="L134" s="113"/>
    </row>
    <row r="135" spans="2:12">
      <c r="B135" s="7"/>
      <c r="J135" s="113"/>
      <c r="L135" s="113"/>
    </row>
    <row r="136" spans="2:12">
      <c r="B136" s="7"/>
      <c r="J136" s="113"/>
      <c r="L136" s="113"/>
    </row>
    <row r="137" spans="2:12">
      <c r="B137" s="7"/>
      <c r="J137" s="113"/>
      <c r="L137" s="113"/>
    </row>
    <row r="138" spans="2:12">
      <c r="B138" s="7"/>
      <c r="J138" s="113"/>
      <c r="L138" s="113"/>
    </row>
    <row r="139" spans="2:12">
      <c r="B139" s="7"/>
      <c r="J139" s="113"/>
      <c r="L139" s="113"/>
    </row>
    <row r="140" spans="2:12">
      <c r="B140" s="7"/>
      <c r="J140" s="113"/>
      <c r="L140" s="113"/>
    </row>
    <row r="141" spans="2:12">
      <c r="B141" s="7"/>
      <c r="J141" s="113"/>
      <c r="L141" s="113"/>
    </row>
    <row r="142" spans="2:12">
      <c r="B142" s="7"/>
      <c r="J142" s="113"/>
      <c r="L142" s="113"/>
    </row>
    <row r="143" spans="2:12">
      <c r="B143" s="7"/>
      <c r="J143" s="113"/>
      <c r="L143" s="113"/>
    </row>
    <row r="144" spans="2:12">
      <c r="B144" s="7"/>
      <c r="J144" s="113"/>
      <c r="L144" s="113"/>
    </row>
    <row r="145" spans="1:15" ht="13.5" thickBot="1">
      <c r="B145" s="7"/>
    </row>
    <row r="146" spans="1:15" s="8" customFormat="1" ht="18.75" thickBot="1">
      <c r="A146" s="24"/>
      <c r="B146" s="25" t="s">
        <v>330</v>
      </c>
      <c r="C146" s="137">
        <v>1</v>
      </c>
      <c r="D146" s="25" t="s">
        <v>330</v>
      </c>
      <c r="E146" s="25"/>
      <c r="F146" s="25" t="e">
        <f>B3&amp;"."&amp;B146&amp;":"&amp;C146&amp;"@"&amp;TEXT(Date2,"yyyymmdd")</f>
        <v>#NAME?</v>
      </c>
      <c r="G146" s="25"/>
      <c r="J146" s="25"/>
      <c r="N146" s="25" t="str">
        <f>'R3S'!J8</f>
        <v>Grp1_Loss_Ratio_LogNormal</v>
      </c>
    </row>
    <row r="148" spans="1:15" outlineLevel="1">
      <c r="E148" s="30" t="s">
        <v>333</v>
      </c>
      <c r="F148" s="30" t="s">
        <v>333</v>
      </c>
      <c r="G148" s="30" t="s">
        <v>333</v>
      </c>
      <c r="H148" s="30" t="s">
        <v>333</v>
      </c>
      <c r="I148" s="30" t="s">
        <v>333</v>
      </c>
      <c r="J148" s="30" t="s">
        <v>333</v>
      </c>
      <c r="K148" s="30" t="s">
        <v>333</v>
      </c>
      <c r="L148" s="30" t="s">
        <v>333</v>
      </c>
      <c r="M148" s="30" t="s">
        <v>333</v>
      </c>
      <c r="N148" s="30" t="s">
        <v>333</v>
      </c>
    </row>
    <row r="149" spans="1:15" outlineLevel="1">
      <c r="E149" s="30">
        <v>1</v>
      </c>
      <c r="F149" s="30">
        <v>2</v>
      </c>
      <c r="G149" s="30">
        <v>3</v>
      </c>
      <c r="H149" s="30">
        <v>4</v>
      </c>
      <c r="I149" s="30">
        <v>5</v>
      </c>
      <c r="J149" s="30">
        <v>6</v>
      </c>
      <c r="K149" s="30">
        <v>7</v>
      </c>
      <c r="L149" s="30">
        <v>8</v>
      </c>
      <c r="M149" s="30">
        <v>9</v>
      </c>
      <c r="N149" s="30">
        <v>10</v>
      </c>
    </row>
    <row r="150" spans="1:15" outlineLevel="1">
      <c r="B150" s="119" t="s">
        <v>226</v>
      </c>
      <c r="C150" s="2"/>
      <c r="D150" s="48" t="s">
        <v>226</v>
      </c>
      <c r="E150" s="156" t="e" cm="1">
        <f t="array" aca="1" ref="E150" ca="1">[2]!RNAR3SOutput(wvr,Model_LRC_Eval,$B$3&amp;"."&amp;$B$146&amp;":"&amp;E$149&amp;"@"&amp;TEXT(Date2,"yyyymmdd"),$D$146,$B150,Date1,Date2,$N$146)</f>
        <v>#NAME?</v>
      </c>
      <c r="F150" s="156" t="e" cm="1">
        <f t="array" aca="1" ref="F150" ca="1">[2]!RNAR3SOutput(wvr,Model_LRC_Eval,$B$3&amp;"."&amp;$B$146&amp;":"&amp;F$149&amp;"@"&amp;TEXT(Date2,"yyyymmdd"),$D$146,$B150,Date1,Date2,$N$146)</f>
        <v>#NAME?</v>
      </c>
      <c r="G150" s="156" t="e" cm="1">
        <f t="array" aca="1" ref="G150" ca="1">[2]!RNAR3SOutput(wvr,Model_LRC_Eval,$B$3&amp;"."&amp;$B$146&amp;":"&amp;G$149&amp;"@"&amp;TEXT(Date2,"yyyymmdd"),$D$146,$B150,Date1,Date2,$N$146)</f>
        <v>#NAME?</v>
      </c>
      <c r="H150" s="156" t="e" cm="1">
        <f t="array" aca="1" ref="H150" ca="1">[2]!RNAR3SOutput(wvr,Model_LRC_Eval,$B$3&amp;"."&amp;$B$146&amp;":"&amp;H$149&amp;"@"&amp;TEXT(Date2,"yyyymmdd"),$D$146,$B150,Date1,Date2,$N$146)</f>
        <v>#NAME?</v>
      </c>
      <c r="I150" s="156" t="e" cm="1">
        <f t="array" aca="1" ref="I150" ca="1">[2]!RNAR3SOutput(wvr,Model_LRC_Eval,$B$3&amp;"."&amp;$B$146&amp;":"&amp;I$149&amp;"@"&amp;TEXT(Date2,"yyyymmdd"),$D$146,$B150,Date1,Date2,$N$146)</f>
        <v>#NAME?</v>
      </c>
      <c r="J150" s="156" t="e" cm="1">
        <f t="array" aca="1" ref="J150" ca="1">[2]!RNAR3SOutput(wvr,Model_LRC_Eval,$B$3&amp;"."&amp;$B$146&amp;":"&amp;J$149&amp;"@"&amp;TEXT(Date2,"yyyymmdd"),$D$146,$B150,Date1,Date2,$N$146)</f>
        <v>#NAME?</v>
      </c>
      <c r="K150" s="156" t="e" cm="1">
        <f t="array" aca="1" ref="K150" ca="1">[2]!RNAR3SOutput(wvr,Model_LRC_Eval,$B$3&amp;"."&amp;$B$146&amp;":"&amp;K$149&amp;"@"&amp;TEXT(Date2,"yyyymmdd"),$D$146,$B150,Date1,Date2,$N$146)</f>
        <v>#NAME?</v>
      </c>
      <c r="L150" s="156" t="e" cm="1">
        <f t="array" aca="1" ref="L150" ca="1">[2]!RNAR3SOutput(wvr,Model_LRC_Eval,$B$3&amp;"."&amp;$B$146&amp;":"&amp;L$149&amp;"@"&amp;TEXT(Date2,"yyyymmdd"),$D$146,$B150,Date1,Date2,$N$146)</f>
        <v>#NAME?</v>
      </c>
      <c r="M150" s="156" t="e" cm="1">
        <f t="array" aca="1" ref="M150" ca="1">[2]!RNAR3SOutput(wvr,Model_LRC_Eval,$B$3&amp;"."&amp;$B$146&amp;":"&amp;M$149&amp;"@"&amp;TEXT(Date2,"yyyymmdd"),$D$146,$B150,Date1,Date2,$N$146)</f>
        <v>#NAME?</v>
      </c>
      <c r="N150" s="156" t="e" cm="1">
        <f t="array" aca="1" ref="N150" ca="1">[2]!RNAR3SOutput(wvr,Model_LRC_Eval,$B$3&amp;"."&amp;$B$146&amp;":"&amp;N$149&amp;"@"&amp;TEXT(Date2,"yyyymmdd"),$D$146,$B150,Date1,Date2,$N$146)</f>
        <v>#NAME?</v>
      </c>
      <c r="O150" s="157"/>
    </row>
    <row r="151" spans="1:15" outlineLevel="1">
      <c r="B151" s="118" t="s">
        <v>237</v>
      </c>
      <c r="C151" s="122"/>
      <c r="D151" s="122" t="s">
        <v>237</v>
      </c>
      <c r="E151" s="155" t="e" cm="1">
        <f t="array" aca="1" ref="E151" ca="1">[2]!RNAR3SOutput(wvr,Model_LRC_Eval,$B$3&amp;"."&amp;$B$146&amp;":"&amp;E$149&amp;"@"&amp;TEXT(Date2,"yyyymmdd"),$D$146,$B151,Date1,Date2,$N$146)</f>
        <v>#NAME?</v>
      </c>
      <c r="F151" s="155" t="e" cm="1">
        <f t="array" aca="1" ref="F151" ca="1">[2]!RNAR3SOutput(wvr,Model_LRC_Eval,$B$3&amp;"."&amp;$D$146&amp;":"&amp;F$149&amp;"@"&amp;TEXT(Date2,"yyyymmdd"),$D$146,$B151,Date1,Date2,$N$146)</f>
        <v>#NAME?</v>
      </c>
      <c r="G151" s="155" t="e" cm="1">
        <f t="array" aca="1" ref="G151" ca="1">[2]!RNAR3SOutput(wvr,Model_LRC_Eval,$B$3&amp;"."&amp;$B$146&amp;":"&amp;G$149&amp;"@"&amp;TEXT(Date2,"yyyymmdd"),$D$146,$B151,Date1,Date2,$N$146)</f>
        <v>#NAME?</v>
      </c>
      <c r="H151" s="155" t="e" cm="1">
        <f t="array" aca="1" ref="H151" ca="1">[2]!RNAR3SOutput(wvr,Model_LRC_Eval,$B$3&amp;"."&amp;$B$146&amp;":"&amp;H$149&amp;"@"&amp;TEXT(Date2,"yyyymmdd"),$D$146,$B151,Date1,Date2,$N$146)</f>
        <v>#NAME?</v>
      </c>
      <c r="I151" s="155" t="e" cm="1">
        <f t="array" aca="1" ref="I151" ca="1">[2]!RNAR3SOutput(wvr,Model_LRC_Eval,$B$3&amp;"."&amp;$B$146&amp;":"&amp;I$149&amp;"@"&amp;TEXT(Date2,"yyyymmdd"),$D$146,$B151,Date1,Date2,$N$146)</f>
        <v>#NAME?</v>
      </c>
      <c r="J151" s="155" t="e" cm="1">
        <f t="array" aca="1" ref="J151" ca="1">[2]!RNAR3SOutput(wvr,Model_LRC_Eval,$B$3&amp;"."&amp;$B$146&amp;":"&amp;J$149&amp;"@"&amp;TEXT(Date2,"yyyymmdd"),$D$146,$B151,Date1,Date2,$N$146)</f>
        <v>#NAME?</v>
      </c>
      <c r="K151" s="155" t="e" cm="1">
        <f t="array" aca="1" ref="K151" ca="1">[2]!RNAR3SOutput(wvr,Model_LRC_Eval,$B$3&amp;"."&amp;$B$146&amp;":"&amp;K$149&amp;"@"&amp;TEXT(Date2,"yyyymmdd"),$D$146,$B151,Date1,Date2,$N$146)</f>
        <v>#NAME?</v>
      </c>
      <c r="L151" s="155" t="e" cm="1">
        <f t="array" aca="1" ref="L151" ca="1">[2]!RNAR3SOutput(wvr,Model_LRC_Eval,$B$3&amp;"."&amp;$B$146&amp;":"&amp;L$149&amp;"@"&amp;TEXT(Date2,"yyyymmdd"),$D$146,$B151,Date1,Date2,$N$146)</f>
        <v>#NAME?</v>
      </c>
      <c r="M151" s="155" t="e" cm="1">
        <f t="array" aca="1" ref="M151" ca="1">[2]!RNAR3SOutput(wvr,Model_LRC_Eval,$B$3&amp;"."&amp;$B$146&amp;":"&amp;M$149&amp;"@"&amp;TEXT(Date2,"yyyymmdd"),$D$146,$B151,Date1,Date2,$N$146)</f>
        <v>#NAME?</v>
      </c>
      <c r="N151" s="155" t="e" cm="1">
        <f t="array" aca="1" ref="N151" ca="1">[2]!RNAR3SOutput(wvr,Model_LRC_Eval,$B$3&amp;"."&amp;$B$146&amp;":"&amp;N$149&amp;"@"&amp;TEXT(Date2,"yyyymmdd"),$D$146,$B151,Date1,Date2,$N$146)</f>
        <v>#NAME?</v>
      </c>
    </row>
    <row r="152" spans="1:15" outlineLevel="1">
      <c r="B152" s="118" t="s">
        <v>238</v>
      </c>
      <c r="C152" s="122"/>
      <c r="D152" s="122" t="s">
        <v>238</v>
      </c>
      <c r="E152" s="155" t="e" cm="1">
        <f t="array" aca="1" ref="E152" ca="1">[2]!RNAR3SOutput(wvr,Model_LRC_Eval,$B$3&amp;"."&amp;$B$146&amp;":"&amp;E$149&amp;"@"&amp;TEXT(Date2,"yyyymmdd"),$D$146,$B152,Date1,Date2,$N$146)</f>
        <v>#NAME?</v>
      </c>
      <c r="F152" s="155" t="e" cm="1">
        <f t="array" aca="1" ref="F152" ca="1">[2]!RNAR3SOutput(wvr,Model_LRC_Eval,$B$3&amp;"."&amp;$B$146&amp;":"&amp;F$149&amp;"@"&amp;TEXT(Date2,"yyyymmdd"),$D$146,$B152,Date1,Date2,$N$146)</f>
        <v>#NAME?</v>
      </c>
      <c r="G152" s="155" t="e" cm="1">
        <f t="array" aca="1" ref="G152" ca="1">[2]!RNAR3SOutput(wvr,Model_LRC_Eval,$B$3&amp;"."&amp;$B$146&amp;":"&amp;G$149&amp;"@"&amp;TEXT(Date2,"yyyymmdd"),$D$146,$B152,Date1,Date2,$N$146)</f>
        <v>#NAME?</v>
      </c>
      <c r="H152" s="155" t="e" cm="1">
        <f t="array" aca="1" ref="H152" ca="1">[2]!RNAR3SOutput(wvr,Model_LRC_Eval,$B$3&amp;"."&amp;$B$146&amp;":"&amp;H$149&amp;"@"&amp;TEXT(Date2,"yyyymmdd"),$D$146,$B152,Date1,Date2,$N$146)</f>
        <v>#NAME?</v>
      </c>
      <c r="I152" s="155" t="e" cm="1">
        <f t="array" aca="1" ref="I152" ca="1">[2]!RNAR3SOutput(wvr,Model_LRC_Eval,$B$3&amp;"."&amp;$B$146&amp;":"&amp;I$149&amp;"@"&amp;TEXT(Date2,"yyyymmdd"),$D$146,$B152,Date1,Date2,$N$146)</f>
        <v>#NAME?</v>
      </c>
      <c r="J152" s="155" t="e" cm="1">
        <f t="array" aca="1" ref="J152" ca="1">[2]!RNAR3SOutput(wvr,Model_LRC_Eval,$B$3&amp;"."&amp;$B$146&amp;":"&amp;J$149&amp;"@"&amp;TEXT(Date2,"yyyymmdd"),$D$146,$B152,Date1,Date2,$N$146)</f>
        <v>#NAME?</v>
      </c>
      <c r="K152" s="155" t="e" cm="1">
        <f t="array" aca="1" ref="K152" ca="1">[2]!RNAR3SOutput(wvr,Model_LRC_Eval,$B$3&amp;"."&amp;$B$146&amp;":"&amp;K$149&amp;"@"&amp;TEXT(Date2,"yyyymmdd"),$D$146,$B152,Date1,Date2,$N$146)</f>
        <v>#NAME?</v>
      </c>
      <c r="L152" s="155" t="e" cm="1">
        <f t="array" aca="1" ref="L152" ca="1">[2]!RNAR3SOutput(wvr,Model_LRC_Eval,$B$3&amp;"."&amp;$B$146&amp;":"&amp;L$149&amp;"@"&amp;TEXT(Date2,"yyyymmdd"),$D$146,$B152,Date1,Date2,$N$146)</f>
        <v>#NAME?</v>
      </c>
      <c r="M152" s="155" t="e" cm="1">
        <f t="array" aca="1" ref="M152" ca="1">[2]!RNAR3SOutput(wvr,Model_LRC_Eval,$B$3&amp;"."&amp;$B$146&amp;":"&amp;M$149&amp;"@"&amp;TEXT(Date2,"yyyymmdd"),$D$146,$B152,Date1,Date2,$N$146)</f>
        <v>#NAME?</v>
      </c>
      <c r="N152" s="155" t="e" cm="1">
        <f t="array" aca="1" ref="N152" ca="1">[2]!RNAR3SOutput(wvr,Model_LRC_Eval,$B$3&amp;"."&amp;$B$146&amp;":"&amp;N$149&amp;"@"&amp;TEXT(Date2,"yyyymmdd"),$D$146,$B152,Date1,Date2,$N$146)</f>
        <v>#NAME?</v>
      </c>
    </row>
    <row r="153" spans="1:15" outlineLevel="1">
      <c r="B153" s="118"/>
      <c r="C153" s="122"/>
      <c r="D153" s="122"/>
      <c r="E153" s="122"/>
    </row>
    <row r="154" spans="1:15" outlineLevel="1">
      <c r="B154" s="118" t="s">
        <v>331</v>
      </c>
      <c r="C154" s="122"/>
      <c r="D154" s="122" t="s">
        <v>331</v>
      </c>
      <c r="E154" s="155" t="e" cm="1">
        <f t="array" aca="1" ref="E154" ca="1">[2]!RNAR3SOutput(wvr,Model_LRC_Eval,$B$3&amp;"."&amp;$B$146&amp;":"&amp;E$149&amp;"@"&amp;TEXT(Date2,"yyyymmdd"),$D$146,$B154,Date1,Date2,$N$146)</f>
        <v>#NAME?</v>
      </c>
      <c r="F154" s="155" t="e" cm="1">
        <f t="array" aca="1" ref="F154" ca="1">[2]!RNAR3SOutput(wvr,Model_LRC_Eval,$B$3&amp;"."&amp;$B$146&amp;":"&amp;F$149&amp;"@"&amp;TEXT(Date2,"yyyymmdd"),$D$146,$B154,Date1,Date2,$N$146)</f>
        <v>#NAME?</v>
      </c>
      <c r="G154" s="155" t="e" cm="1">
        <f t="array" aca="1" ref="G154" ca="1">[2]!RNAR3SOutput(wvr,Model_LRC_Eval,$B$3&amp;"."&amp;$B$146&amp;":"&amp;G$149&amp;"@"&amp;TEXT(Date2,"yyyymmdd"),$D$146,$B154,Date1,Date2,$N$146)</f>
        <v>#NAME?</v>
      </c>
      <c r="H154" s="155" t="e" cm="1">
        <f t="array" aca="1" ref="H154" ca="1">[2]!RNAR3SOutput(wvr,Model_LRC_Eval,$B$3&amp;"."&amp;$B$146&amp;":"&amp;H$149&amp;"@"&amp;TEXT(Date2,"yyyymmdd"),$D$146,$B154,Date1,Date2,$N$146)</f>
        <v>#NAME?</v>
      </c>
      <c r="I154" s="155" t="e" cm="1">
        <f t="array" aca="1" ref="I154" ca="1">[2]!RNAR3SOutput(wvr,Model_LRC_Eval,$B$3&amp;"."&amp;$B$146&amp;":"&amp;I$149&amp;"@"&amp;TEXT(Date2,"yyyymmdd"),$D$146,$B154,Date1,Date2,$N$146)</f>
        <v>#NAME?</v>
      </c>
      <c r="J154" s="155" t="e" cm="1">
        <f t="array" aca="1" ref="J154" ca="1">[2]!RNAR3SOutput(wvr,Model_LRC_Eval,$B$3&amp;"."&amp;$B$146&amp;":"&amp;J$149&amp;"@"&amp;TEXT(Date2,"yyyymmdd"),$D$146,$B154,Date1,Date2,$N$146)</f>
        <v>#NAME?</v>
      </c>
      <c r="K154" s="155" t="e" cm="1">
        <f t="array" aca="1" ref="K154" ca="1">[2]!RNAR3SOutput(wvr,Model_LRC_Eval,$B$3&amp;"."&amp;$B$146&amp;":"&amp;K$149&amp;"@"&amp;TEXT(Date2,"yyyymmdd"),$D$146,$B154,Date1,Date2,$N$146)</f>
        <v>#NAME?</v>
      </c>
      <c r="L154" s="155" t="e" cm="1">
        <f t="array" aca="1" ref="L154" ca="1">[2]!RNAR3SOutput(wvr,Model_LRC_Eval,$B$3&amp;"."&amp;$B$146&amp;":"&amp;L$149&amp;"@"&amp;TEXT(Date2,"yyyymmdd"),$D$146,$B154,Date1,Date2,$N$146)</f>
        <v>#NAME?</v>
      </c>
      <c r="M154" s="155" t="e" cm="1">
        <f t="array" aca="1" ref="M154" ca="1">[2]!RNAR3SOutput(wvr,Model_LRC_Eval,$B$3&amp;"."&amp;$B$146&amp;":"&amp;M$149&amp;"@"&amp;TEXT(Date2,"yyyymmdd"),$D$146,$B154,Date1,Date2,$N$146)</f>
        <v>#NAME?</v>
      </c>
      <c r="N154" s="155" t="e" cm="1">
        <f t="array" aca="1" ref="N154" ca="1">[2]!RNAR3SOutput(wvr,Model_LRC_Eval,$B$3&amp;"."&amp;$B$146&amp;":"&amp;N$149&amp;"@"&amp;TEXT(Date2,"yyyymmdd"),$D$146,$B154,Date1,Date2,$N$146)</f>
        <v>#NAME?</v>
      </c>
    </row>
    <row r="155" spans="1:15" outlineLevel="1">
      <c r="B155" s="118" t="s">
        <v>332</v>
      </c>
      <c r="C155" s="122"/>
      <c r="D155" s="122" t="s">
        <v>332</v>
      </c>
      <c r="E155" s="155" t="e" cm="1">
        <f t="array" aca="1" ref="E155" ca="1">[2]!RNAR3SOutput(wvr,Model_LRC_Eval,$B$3&amp;"."&amp;$B$146&amp;":"&amp;E$149&amp;"@"&amp;TEXT(Date2,"yyyymmdd"),$D$146,$B155,Date1,Date2,$N$146)</f>
        <v>#NAME?</v>
      </c>
      <c r="F155" s="155" t="e" cm="1">
        <f t="array" aca="1" ref="F155" ca="1">[2]!RNAR3SOutput(wvr,Model_LRC_Eval,$B$3&amp;"."&amp;$B$146&amp;":"&amp;F$149&amp;"@"&amp;TEXT(Date2,"yyyymmdd"),$D$146,$B155,Date1,Date2,$N$146)</f>
        <v>#NAME?</v>
      </c>
      <c r="G155" s="155" t="e" cm="1">
        <f t="array" aca="1" ref="G155" ca="1">[2]!RNAR3SOutput(wvr,Model_LRC_Eval,$B$3&amp;"."&amp;$B$146&amp;":"&amp;G$149&amp;"@"&amp;TEXT(Date2,"yyyymmdd"),$D$146,$B155,Date1,Date2,$N$146)</f>
        <v>#NAME?</v>
      </c>
      <c r="H155" s="155" t="e" cm="1">
        <f t="array" aca="1" ref="H155" ca="1">[2]!RNAR3SOutput(wvr,Model_LRC_Eval,$B$3&amp;"."&amp;$B$146&amp;":"&amp;H$149&amp;"@"&amp;TEXT(Date2,"yyyymmdd"),$D$146,$B155,Date1,Date2,$N$146)</f>
        <v>#NAME?</v>
      </c>
      <c r="I155" s="155" t="e" cm="1">
        <f t="array" aca="1" ref="I155" ca="1">[2]!RNAR3SOutput(wvr,Model_LRC_Eval,$B$3&amp;"."&amp;$B$146&amp;":"&amp;I$149&amp;"@"&amp;TEXT(Date2,"yyyymmdd"),$D$146,$B155,Date1,Date2,$N$146)</f>
        <v>#NAME?</v>
      </c>
      <c r="J155" s="155" t="e" cm="1">
        <f t="array" aca="1" ref="J155" ca="1">[2]!RNAR3SOutput(wvr,Model_LRC_Eval,$B$3&amp;"."&amp;$B$146&amp;":"&amp;J$149&amp;"@"&amp;TEXT(Date2,"yyyymmdd"),$D$146,$B155,Date1,Date2,$N$146)</f>
        <v>#NAME?</v>
      </c>
      <c r="K155" s="155" t="e" cm="1">
        <f t="array" aca="1" ref="K155" ca="1">[2]!RNAR3SOutput(wvr,Model_LRC_Eval,$B$3&amp;"."&amp;$B$146&amp;":"&amp;K$149&amp;"@"&amp;TEXT(Date2,"yyyymmdd"),$D$146,$B155,Date1,Date2,$N$146)</f>
        <v>#NAME?</v>
      </c>
      <c r="L155" s="155" t="e" cm="1">
        <f t="array" aca="1" ref="L155" ca="1">[2]!RNAR3SOutput(wvr,Model_LRC_Eval,$B$3&amp;"."&amp;$B$146&amp;":"&amp;L$149&amp;"@"&amp;TEXT(Date2,"yyyymmdd"),$D$146,$B155,Date1,Date2,$N$146)</f>
        <v>#NAME?</v>
      </c>
      <c r="M155" s="155" t="e" cm="1">
        <f t="array" aca="1" ref="M155" ca="1">[2]!RNAR3SOutput(wvr,Model_LRC_Eval,$B$3&amp;"."&amp;$B$146&amp;":"&amp;M$149&amp;"@"&amp;TEXT(Date2,"yyyymmdd"),$D$146,$B155,Date1,Date2,$N$146)</f>
        <v>#NAME?</v>
      </c>
      <c r="N155" s="155" t="e" cm="1">
        <f t="array" aca="1" ref="N155" ca="1">[2]!RNAR3SOutput(wvr,Model_LRC_Eval,$B$3&amp;"."&amp;$B$146&amp;":"&amp;N$149&amp;"@"&amp;TEXT(Date2,"yyyymmdd"),$D$146,$B155,Date1,Date2,$N$146)</f>
        <v>#NAME?</v>
      </c>
    </row>
    <row r="156" spans="1:15" outlineLevel="1"/>
    <row r="158" spans="1:15">
      <c r="B158" s="119" t="s">
        <v>226</v>
      </c>
      <c r="D158" s="48" t="s">
        <v>226</v>
      </c>
      <c r="E158" s="48" t="s">
        <v>237</v>
      </c>
      <c r="F158" s="48" t="s">
        <v>238</v>
      </c>
      <c r="H158" s="48" t="s">
        <v>333</v>
      </c>
      <c r="I158" s="48" t="s">
        <v>331</v>
      </c>
      <c r="J158" s="48" t="s">
        <v>332</v>
      </c>
    </row>
    <row r="159" spans="1:15">
      <c r="B159" s="118" t="s">
        <v>237</v>
      </c>
      <c r="D159" s="156" t="e" cm="1">
        <f t="array" aca="1" ref="D159" ca="1">[2]!RNAR3SOutput(wvr,Model_LRC_Eval,$B$3&amp;"."&amp;$B$146&amp;":"&amp;$H159&amp;"@"&amp;TEXT(Date2,"yyyymmdd"),$D$146,D$158,Date1,Date2,$N$146)</f>
        <v>#NAME?</v>
      </c>
      <c r="E159" s="155" t="e" cm="1">
        <f t="array" aca="1" ref="E159" ca="1">[2]!RNAR3SOutput(wvr,Model_LRC_Eval,$B$3&amp;"."&amp;$B$146&amp;":"&amp;$H159&amp;"@"&amp;TEXT(Date2,"yyyymmdd"),$D$146,E$158,Date1,Date2,$N$146)</f>
        <v>#NAME?</v>
      </c>
      <c r="F159" s="155" t="e" cm="1">
        <f t="array" aca="1" ref="F159" ca="1">[2]!RNAR3SOutput(wvr,Model_LRC_Eval,$B$3&amp;"."&amp;$B$146&amp;":"&amp;$H159&amp;"@"&amp;TEXT(Date2,"yyyymmdd"),$D$146,F$158,Date1,Date2,$N$146)</f>
        <v>#NAME?</v>
      </c>
      <c r="H159" s="48">
        <v>1</v>
      </c>
      <c r="I159" s="159" t="e" cm="1">
        <f t="array" aca="1" ref="I159" ca="1">[2]!RNAR3SOutput(wvr,Model_LRC_Eval,$B$3&amp;"."&amp;$B$146&amp;":"&amp;$H159&amp;"@"&amp;TEXT(Date2,"yyyymmdd"),$D$146,I$158,Date1,Date2,$N$146)</f>
        <v>#NAME?</v>
      </c>
      <c r="J159" s="159" t="e" cm="1">
        <f t="array" aca="1" ref="J159" ca="1">[2]!RNAR3SOutput(wvr,Model_LRC_Eval,$B$3&amp;"."&amp;$B$146&amp;":"&amp;$H159&amp;"@"&amp;TEXT(Date2,"yyyymmdd"),$D$146,J$158,Date1,Date2,$N$146)</f>
        <v>#NAME?</v>
      </c>
    </row>
    <row r="160" spans="1:15">
      <c r="B160" s="118" t="s">
        <v>238</v>
      </c>
      <c r="D160" s="176" t="e" cm="1">
        <f t="array" aca="1" ref="D160" ca="1">INDEX('R3S'!$K$20:$K$24,D159,0)</f>
        <v>#NAME?</v>
      </c>
      <c r="E160" s="158"/>
      <c r="F160" s="158"/>
      <c r="H160" s="48">
        <v>2</v>
      </c>
      <c r="I160" s="159" t="e" cm="1">
        <f t="array" aca="1" ref="I160" ca="1">[2]!RNAR3SOutput(wvr,Model_LRC_Eval,$B$3&amp;"."&amp;$B$146&amp;":"&amp;$H160&amp;"@"&amp;TEXT(Date2,"yyyymmdd"),$D$146,I$158,Date1,Date2,$N$146)</f>
        <v>#NAME?</v>
      </c>
      <c r="J160" s="159" t="e" cm="1">
        <f t="array" aca="1" ref="J160" ca="1">[2]!RNAR3SOutput(wvr,Model_LRC_Eval,$B$3&amp;"."&amp;$B$146&amp;":"&amp;$H160&amp;"@"&amp;TEXT(Date2,"yyyymmdd"),$D$146,J$158,Date1,Date2,$N$146)</f>
        <v>#NAME?</v>
      </c>
    </row>
    <row r="161" spans="2:10">
      <c r="B161" s="118"/>
      <c r="D161" s="158"/>
      <c r="E161" s="158"/>
      <c r="F161" s="158"/>
      <c r="H161" s="48">
        <v>3</v>
      </c>
      <c r="I161" s="159" t="e" cm="1">
        <f t="array" aca="1" ref="I161" ca="1">[2]!RNAR3SOutput(wvr,Model_LRC_Eval,$B$3&amp;"."&amp;$B$146&amp;":"&amp;$H161&amp;"@"&amp;TEXT(Date2,"yyyymmdd"),$D$146,I$158,Date1,Date2,$N$146)</f>
        <v>#NAME?</v>
      </c>
      <c r="J161" s="159" t="e" cm="1">
        <f t="array" aca="1" ref="J161" ca="1">[2]!RNAR3SOutput(wvr,Model_LRC_Eval,$B$3&amp;"."&amp;$B$146&amp;":"&amp;$H161&amp;"@"&amp;TEXT(Date2,"yyyymmdd"),$D$146,J$158,Date1,Date2,$N$146)</f>
        <v>#NAME?</v>
      </c>
    </row>
    <row r="162" spans="2:10">
      <c r="B162" s="118" t="s">
        <v>331</v>
      </c>
      <c r="D162" s="158"/>
      <c r="E162" s="158"/>
      <c r="F162" s="158"/>
      <c r="H162" s="48">
        <v>4</v>
      </c>
      <c r="I162" s="159" t="e" cm="1">
        <f t="array" aca="1" ref="I162" ca="1">[2]!RNAR3SOutput(wvr,Model_LRC_Eval,$B$3&amp;"."&amp;$B$146&amp;":"&amp;$H162&amp;"@"&amp;TEXT(Date2,"yyyymmdd"),$D$146,I$158,Date1,Date2,$N$146)</f>
        <v>#NAME?</v>
      </c>
      <c r="J162" s="159" t="e" cm="1">
        <f t="array" aca="1" ref="J162" ca="1">[2]!RNAR3SOutput(wvr,Model_LRC_Eval,$B$3&amp;"."&amp;$B$146&amp;":"&amp;$H162&amp;"@"&amp;TEXT(Date2,"yyyymmdd"),$D$146,J$158,Date1,Date2,$N$146)</f>
        <v>#NAME?</v>
      </c>
    </row>
    <row r="163" spans="2:10">
      <c r="B163" s="118" t="s">
        <v>332</v>
      </c>
      <c r="D163" s="158"/>
      <c r="E163" s="158"/>
      <c r="F163" s="158"/>
      <c r="H163" s="48">
        <v>5</v>
      </c>
      <c r="I163" s="159" t="e" cm="1">
        <f t="array" aca="1" ref="I163" ca="1">[2]!RNAR3SOutput(wvr,Model_LRC_Eval,$B$3&amp;"."&amp;$B$146&amp;":"&amp;$H163&amp;"@"&amp;TEXT(Date2,"yyyymmdd"),$D$146,I$158,Date1,Date2,$N$146)</f>
        <v>#NAME?</v>
      </c>
      <c r="J163" s="159" t="e" cm="1">
        <f t="array" aca="1" ref="J163" ca="1">[2]!RNAR3SOutput(wvr,Model_LRC_Eval,$B$3&amp;"."&amp;$B$146&amp;":"&amp;$H163&amp;"@"&amp;TEXT(Date2,"yyyymmdd"),$D$146,J$158,Date1,Date2,$N$146)</f>
        <v>#NAME?</v>
      </c>
    </row>
    <row r="164" spans="2:10">
      <c r="D164" s="158"/>
      <c r="E164" s="158"/>
      <c r="F164" s="158"/>
      <c r="H164" s="48">
        <v>6</v>
      </c>
      <c r="I164" s="159" t="e" cm="1">
        <f t="array" aca="1" ref="I164" ca="1">[2]!RNAR3SOutput(wvr,Model_LRC_Eval,$B$3&amp;"."&amp;$B$146&amp;":"&amp;$H164&amp;"@"&amp;TEXT(Date2,"yyyymmdd"),$D$146,I$158,Date1,Date2,$N$146)</f>
        <v>#NAME?</v>
      </c>
      <c r="J164" s="159" t="e" cm="1">
        <f t="array" aca="1" ref="J164" ca="1">[2]!RNAR3SOutput(wvr,Model_LRC_Eval,$B$3&amp;"."&amp;$B$146&amp;":"&amp;$H164&amp;"@"&amp;TEXT(Date2,"yyyymmdd"),$D$146,J$158,Date1,Date2,$N$146)</f>
        <v>#NAME?</v>
      </c>
    </row>
    <row r="165" spans="2:10">
      <c r="D165" s="158"/>
      <c r="E165" s="158"/>
      <c r="F165" s="158"/>
      <c r="H165" s="48">
        <v>7</v>
      </c>
      <c r="I165" s="159" t="e" cm="1">
        <f t="array" aca="1" ref="I165" ca="1">[2]!RNAR3SOutput(wvr,Model_LRC_Eval,$B$3&amp;"."&amp;$B$146&amp;":"&amp;$H165&amp;"@"&amp;TEXT(Date2,"yyyymmdd"),$D$146,I$158,Date1,Date2,$N$146)</f>
        <v>#NAME?</v>
      </c>
      <c r="J165" s="159" t="e" cm="1">
        <f t="array" aca="1" ref="J165" ca="1">[2]!RNAR3SOutput(wvr,Model_LRC_Eval,$B$3&amp;"."&amp;$B$146&amp;":"&amp;$H165&amp;"@"&amp;TEXT(Date2,"yyyymmdd"),$D$146,J$158,Date1,Date2,$N$146)</f>
        <v>#NAME?</v>
      </c>
    </row>
    <row r="166" spans="2:10">
      <c r="D166" s="158"/>
      <c r="E166" s="158"/>
      <c r="F166" s="158"/>
      <c r="H166" s="48">
        <v>8</v>
      </c>
      <c r="I166" s="159" t="e" cm="1">
        <f t="array" aca="1" ref="I166" ca="1">[2]!RNAR3SOutput(wvr,Model_LRC_Eval,$B$3&amp;"."&amp;$B$146&amp;":"&amp;$H166&amp;"@"&amp;TEXT(Date2,"yyyymmdd"),$D$146,I$158,Date1,Date2,$N$146)</f>
        <v>#NAME?</v>
      </c>
      <c r="J166" s="159" t="e" cm="1">
        <f t="array" aca="1" ref="J166" ca="1">[2]!RNAR3SOutput(wvr,Model_LRC_Eval,$B$3&amp;"."&amp;$B$146&amp;":"&amp;$H166&amp;"@"&amp;TEXT(Date2,"yyyymmdd"),$D$146,J$158,Date1,Date2,$N$146)</f>
        <v>#NAME?</v>
      </c>
    </row>
    <row r="167" spans="2:10">
      <c r="D167" s="158"/>
      <c r="E167" s="158"/>
      <c r="F167" s="158"/>
      <c r="H167" s="48">
        <v>9</v>
      </c>
      <c r="I167" s="159" t="e" cm="1">
        <f t="array" aca="1" ref="I167" ca="1">[2]!RNAR3SOutput(wvr,Model_LRC_Eval,$B$3&amp;"."&amp;$B$146&amp;":"&amp;$H167&amp;"@"&amp;TEXT(Date2,"yyyymmdd"),$D$146,I$158,Date1,Date2,$N$146)</f>
        <v>#NAME?</v>
      </c>
      <c r="J167" s="159" t="e" cm="1">
        <f t="array" aca="1" ref="J167" ca="1">[2]!RNAR3SOutput(wvr,Model_LRC_Eval,$B$3&amp;"."&amp;$B$146&amp;":"&amp;$H167&amp;"@"&amp;TEXT(Date2,"yyyymmdd"),$D$146,J$158,Date1,Date2,$N$146)</f>
        <v>#NAME?</v>
      </c>
    </row>
    <row r="168" spans="2:10">
      <c r="D168" s="158"/>
      <c r="E168" s="158"/>
      <c r="F168" s="158"/>
      <c r="H168" s="48">
        <v>10</v>
      </c>
      <c r="I168" s="159" t="e" cm="1">
        <f t="array" aca="1" ref="I168" ca="1">[2]!RNAR3SOutput(wvr,Model_LRC_Eval,$B$3&amp;"."&amp;$B$146&amp;":"&amp;$H168&amp;"@"&amp;TEXT(Date2,"yyyymmdd"),$D$146,I$158,Date1,Date2,$N$146)</f>
        <v>#NAME?</v>
      </c>
      <c r="J168" s="159" t="e" cm="1">
        <f t="array" aca="1" ref="J168" ca="1">[2]!RNAR3SOutput(wvr,Model_LRC_Eval,$B$3&amp;"."&amp;$B$146&amp;":"&amp;$H168&amp;"@"&amp;TEXT(Date2,"yyyymmdd"),$D$146,J$158,Date1,Date2,$N$146)</f>
        <v>#NAME?</v>
      </c>
    </row>
    <row r="169" spans="2:10">
      <c r="D169" s="158"/>
      <c r="E169" s="158"/>
      <c r="F169" s="158"/>
      <c r="H169" s="48">
        <v>11</v>
      </c>
      <c r="I169" s="159" t="e" cm="1">
        <f t="array" aca="1" ref="I169" ca="1">[2]!RNAR3SOutput(wvr,Model_LRC_Eval,$B$3&amp;"."&amp;$B$146&amp;":"&amp;$H169&amp;"@"&amp;TEXT(Date2,"yyyymmdd"),$D$146,I$158,Date1,Date2,$N$146)</f>
        <v>#NAME?</v>
      </c>
      <c r="J169" s="159" t="e" cm="1">
        <f t="array" aca="1" ref="J169" ca="1">[2]!RNAR3SOutput(wvr,Model_LRC_Eval,$B$3&amp;"."&amp;$B$146&amp;":"&amp;$H169&amp;"@"&amp;TEXT(Date2,"yyyymmdd"),$D$146,J$158,Date1,Date2,$N$146)</f>
        <v>#NAME?</v>
      </c>
    </row>
    <row r="170" spans="2:10">
      <c r="D170" s="158"/>
      <c r="E170" s="158"/>
      <c r="F170" s="158"/>
      <c r="H170" s="48">
        <v>12</v>
      </c>
      <c r="I170" s="159" t="e" cm="1">
        <f t="array" aca="1" ref="I170" ca="1">[2]!RNAR3SOutput(wvr,Model_LRC_Eval,$B$3&amp;"."&amp;$B$146&amp;":"&amp;$H170&amp;"@"&amp;TEXT(Date2,"yyyymmdd"),$D$146,I$158,Date1,Date2,$N$146)</f>
        <v>#NAME?</v>
      </c>
      <c r="J170" s="159" t="e" cm="1">
        <f t="array" aca="1" ref="J170" ca="1">[2]!RNAR3SOutput(wvr,Model_LRC_Eval,$B$3&amp;"."&amp;$B$146&amp;":"&amp;$H170&amp;"@"&amp;TEXT(Date2,"yyyymmdd"),$D$146,J$158,Date1,Date2,$N$146)</f>
        <v>#NAME?</v>
      </c>
    </row>
    <row r="171" spans="2:10">
      <c r="D171" s="158"/>
      <c r="E171" s="158"/>
      <c r="F171" s="158"/>
      <c r="H171" s="48">
        <v>13</v>
      </c>
      <c r="I171" s="159" t="e" cm="1">
        <f t="array" aca="1" ref="I171" ca="1">[2]!RNAR3SOutput(wvr,Model_LRC_Eval,$B$3&amp;"."&amp;$B$146&amp;":"&amp;$H171&amp;"@"&amp;TEXT(Date2,"yyyymmdd"),$D$146,I$158,Date1,Date2,$N$146)</f>
        <v>#NAME?</v>
      </c>
      <c r="J171" s="159" t="e" cm="1">
        <f t="array" aca="1" ref="J171" ca="1">[2]!RNAR3SOutput(wvr,Model_LRC_Eval,$B$3&amp;"."&amp;$B$146&amp;":"&amp;$H171&amp;"@"&amp;TEXT(Date2,"yyyymmdd"),$D$146,J$158,Date1,Date2,$N$146)</f>
        <v>#NAME?</v>
      </c>
    </row>
    <row r="172" spans="2:10">
      <c r="D172" s="158"/>
      <c r="E172" s="158"/>
      <c r="F172" s="158"/>
      <c r="H172" s="48">
        <v>14</v>
      </c>
      <c r="I172" s="159" t="e" cm="1">
        <f t="array" aca="1" ref="I172" ca="1">[2]!RNAR3SOutput(wvr,Model_LRC_Eval,$B$3&amp;"."&amp;$B$146&amp;":"&amp;$H172&amp;"@"&amp;TEXT(Date2,"yyyymmdd"),$D$146,I$158,Date1,Date2,$N$146)</f>
        <v>#NAME?</v>
      </c>
      <c r="J172" s="159" t="e" cm="1">
        <f t="array" aca="1" ref="J172" ca="1">[2]!RNAR3SOutput(wvr,Model_LRC_Eval,$B$3&amp;"."&amp;$B$146&amp;":"&amp;$H172&amp;"@"&amp;TEXT(Date2,"yyyymmdd"),$D$146,J$158,Date1,Date2,$N$146)</f>
        <v>#NAME?</v>
      </c>
    </row>
    <row r="173" spans="2:10">
      <c r="D173" s="158"/>
      <c r="E173" s="158"/>
      <c r="F173" s="158"/>
      <c r="H173" s="48">
        <v>15</v>
      </c>
      <c r="I173" s="159" t="e" cm="1">
        <f t="array" aca="1" ref="I173" ca="1">[2]!RNAR3SOutput(wvr,Model_LRC_Eval,$B$3&amp;"."&amp;$B$146&amp;":"&amp;$H173&amp;"@"&amp;TEXT(Date2,"yyyymmdd"),$D$146,I$158,Date1,Date2,$N$146)</f>
        <v>#NAME?</v>
      </c>
      <c r="J173" s="159" t="e" cm="1">
        <f t="array" aca="1" ref="J173" ca="1">[2]!RNAR3SOutput(wvr,Model_LRC_Eval,$B$3&amp;"."&amp;$B$146&amp;":"&amp;$H173&amp;"@"&amp;TEXT(Date2,"yyyymmdd"),$D$146,J$158,Date1,Date2,$N$146)</f>
        <v>#NAME?</v>
      </c>
    </row>
    <row r="174" spans="2:10">
      <c r="B174" s="7"/>
      <c r="D174" s="158"/>
      <c r="E174" s="158"/>
      <c r="F174" s="158"/>
      <c r="H174" s="48">
        <v>16</v>
      </c>
      <c r="I174" s="159" t="e" cm="1">
        <f t="array" aca="1" ref="I174" ca="1">[2]!RNAR3SOutput(wvr,Model_LRC_Eval,$B$3&amp;"."&amp;$B$146&amp;":"&amp;$H174&amp;"@"&amp;TEXT(Date2,"yyyymmdd"),$D$146,I$158,Date1,Date2,$N$146)</f>
        <v>#NAME?</v>
      </c>
      <c r="J174" s="159" t="e" cm="1">
        <f t="array" aca="1" ref="J174" ca="1">[2]!RNAR3SOutput(wvr,Model_LRC_Eval,$B$3&amp;"."&amp;$B$146&amp;":"&amp;$H174&amp;"@"&amp;TEXT(Date2,"yyyymmdd"),$D$146,J$158,Date1,Date2,$N$146)</f>
        <v>#NAME?</v>
      </c>
    </row>
    <row r="175" spans="2:10">
      <c r="D175" s="158"/>
      <c r="E175" s="158"/>
      <c r="F175" s="158"/>
      <c r="H175" s="48">
        <v>17</v>
      </c>
      <c r="I175" s="159" t="e" cm="1">
        <f t="array" aca="1" ref="I175" ca="1">[2]!RNAR3SOutput(wvr,Model_LRC_Eval,$B$3&amp;"."&amp;$B$146&amp;":"&amp;$H175&amp;"@"&amp;TEXT(Date2,"yyyymmdd"),$D$146,I$158,Date1,Date2,$N$146)</f>
        <v>#NAME?</v>
      </c>
      <c r="J175" s="159" t="e" cm="1">
        <f t="array" aca="1" ref="J175" ca="1">[2]!RNAR3SOutput(wvr,Model_LRC_Eval,$B$3&amp;"."&amp;$B$146&amp;":"&amp;$H175&amp;"@"&amp;TEXT(Date2,"yyyymmdd"),$D$146,J$158,Date1,Date2,$N$146)</f>
        <v>#NAME?</v>
      </c>
    </row>
    <row r="176" spans="2:10">
      <c r="D176" s="158"/>
      <c r="E176" s="158"/>
      <c r="F176" s="158"/>
      <c r="H176" s="48">
        <v>18</v>
      </c>
      <c r="I176" s="159" t="e" cm="1">
        <f t="array" aca="1" ref="I176" ca="1">[2]!RNAR3SOutput(wvr,Model_LRC_Eval,$B$3&amp;"."&amp;$B$146&amp;":"&amp;$H176&amp;"@"&amp;TEXT(Date2,"yyyymmdd"),$D$146,I$158,Date1,Date2,$N$146)</f>
        <v>#NAME?</v>
      </c>
      <c r="J176" s="159" t="e" cm="1">
        <f t="array" aca="1" ref="J176" ca="1">[2]!RNAR3SOutput(wvr,Model_LRC_Eval,$B$3&amp;"."&amp;$B$146&amp;":"&amp;$H176&amp;"@"&amp;TEXT(Date2,"yyyymmdd"),$D$146,J$158,Date1,Date2,$N$146)</f>
        <v>#NAME?</v>
      </c>
    </row>
    <row r="177" spans="1:10">
      <c r="D177" s="158"/>
      <c r="E177" s="158"/>
      <c r="F177" s="158"/>
      <c r="H177" s="48">
        <v>19</v>
      </c>
      <c r="I177" s="159" t="e" cm="1">
        <f t="array" aca="1" ref="I177" ca="1">[2]!RNAR3SOutput(wvr,Model_LRC_Eval,$B$3&amp;"."&amp;$B$146&amp;":"&amp;$H177&amp;"@"&amp;TEXT(Date2,"yyyymmdd"),$D$146,I$158,Date1,Date2,$N$146)</f>
        <v>#NAME?</v>
      </c>
      <c r="J177" s="159" t="e" cm="1">
        <f t="array" aca="1" ref="J177" ca="1">[2]!RNAR3SOutput(wvr,Model_LRC_Eval,$B$3&amp;"."&amp;$B$146&amp;":"&amp;$H177&amp;"@"&amp;TEXT(Date2,"yyyymmdd"),$D$146,J$158,Date1,Date2,$N$146)</f>
        <v>#NAME?</v>
      </c>
    </row>
    <row r="178" spans="1:10">
      <c r="D178" s="158"/>
      <c r="E178" s="158"/>
      <c r="F178" s="158"/>
      <c r="H178" s="48">
        <v>20</v>
      </c>
      <c r="I178" s="159" t="e" cm="1">
        <f t="array" aca="1" ref="I178" ca="1">[2]!RNAR3SOutput(wvr,Model_LRC_Eval,$B$3&amp;"."&amp;$B$146&amp;":"&amp;$H178&amp;"@"&amp;TEXT(Date2,"yyyymmdd"),$D$146,I$158,Date1,Date2,$N$146)</f>
        <v>#NAME?</v>
      </c>
      <c r="J178" s="159" t="e" cm="1">
        <f t="array" aca="1" ref="J178" ca="1">[2]!RNAR3SOutput(wvr,Model_LRC_Eval,$B$3&amp;"."&amp;$B$146&amp;":"&amp;$H178&amp;"@"&amp;TEXT(Date2,"yyyymmdd"),$D$146,J$158,Date1,Date2,$N$146)</f>
        <v>#NAME?</v>
      </c>
    </row>
    <row r="179" spans="1:10">
      <c r="D179" s="158"/>
      <c r="E179" s="158"/>
      <c r="F179" s="158"/>
      <c r="H179" s="48">
        <v>21</v>
      </c>
      <c r="I179" s="159" t="e" cm="1">
        <f t="array" aca="1" ref="I179" ca="1">[2]!RNAR3SOutput(wvr,Model_LRC_Eval,$B$3&amp;"."&amp;$B$146&amp;":"&amp;$H179&amp;"@"&amp;TEXT(Date2,"yyyymmdd"),$D$146,I$158,Date1,Date2,$N$146)</f>
        <v>#NAME?</v>
      </c>
      <c r="J179" s="159" t="e" cm="1">
        <f t="array" aca="1" ref="J179" ca="1">[2]!RNAR3SOutput(wvr,Model_LRC_Eval,$B$3&amp;"."&amp;$B$146&amp;":"&amp;$H179&amp;"@"&amp;TEXT(Date2,"yyyymmdd"),$D$146,J$158,Date1,Date2,$N$146)</f>
        <v>#NAME?</v>
      </c>
    </row>
    <row r="180" spans="1:10">
      <c r="D180" s="158"/>
      <c r="E180" s="158"/>
      <c r="F180" s="158"/>
      <c r="H180" s="48">
        <v>22</v>
      </c>
      <c r="I180" s="159" t="e" cm="1">
        <f t="array" aca="1" ref="I180" ca="1">[2]!RNAR3SOutput(wvr,Model_LRC_Eval,$B$3&amp;"."&amp;$B$146&amp;":"&amp;$H180&amp;"@"&amp;TEXT(Date2,"yyyymmdd"),$D$146,I$158,Date1,Date2,$N$146)</f>
        <v>#NAME?</v>
      </c>
      <c r="J180" s="159" t="e" cm="1">
        <f t="array" aca="1" ref="J180" ca="1">[2]!RNAR3SOutput(wvr,Model_LRC_Eval,$B$3&amp;"."&amp;$B$146&amp;":"&amp;$H180&amp;"@"&amp;TEXT(Date2,"yyyymmdd"),$D$146,J$158,Date1,Date2,$N$146)</f>
        <v>#NAME?</v>
      </c>
    </row>
    <row r="181" spans="1:10">
      <c r="D181" s="158"/>
      <c r="E181" s="158"/>
      <c r="F181" s="158"/>
      <c r="H181" s="48">
        <v>23</v>
      </c>
      <c r="I181" s="159" t="e" cm="1">
        <f t="array" aca="1" ref="I181" ca="1">[2]!RNAR3SOutput(wvr,Model_LRC_Eval,$B$3&amp;"."&amp;$B$146&amp;":"&amp;$H181&amp;"@"&amp;TEXT(Date2,"yyyymmdd"),$D$146,I$158,Date1,Date2,$N$146)</f>
        <v>#NAME?</v>
      </c>
      <c r="J181" s="159" t="e" cm="1">
        <f t="array" aca="1" ref="J181" ca="1">[2]!RNAR3SOutput(wvr,Model_LRC_Eval,$B$3&amp;"."&amp;$B$146&amp;":"&amp;$H181&amp;"@"&amp;TEXT(Date2,"yyyymmdd"),$D$146,J$158,Date1,Date2,$N$146)</f>
        <v>#NAME?</v>
      </c>
    </row>
    <row r="182" spans="1:10">
      <c r="D182" s="158"/>
      <c r="E182" s="158"/>
      <c r="F182" s="158"/>
      <c r="H182" s="48">
        <v>24</v>
      </c>
      <c r="I182" s="159" t="e" cm="1">
        <f t="array" aca="1" ref="I182" ca="1">[2]!RNAR3SOutput(wvr,Model_LRC_Eval,$B$3&amp;"."&amp;$B$146&amp;":"&amp;$H182&amp;"@"&amp;TEXT(Date2,"yyyymmdd"),$D$146,I$158,Date1,Date2,$N$146)</f>
        <v>#NAME?</v>
      </c>
      <c r="J182" s="159" t="e" cm="1">
        <f t="array" aca="1" ref="J182" ca="1">[2]!RNAR3SOutput(wvr,Model_LRC_Eval,$B$3&amp;"."&amp;$B$146&amp;":"&amp;$H182&amp;"@"&amp;TEXT(Date2,"yyyymmdd"),$D$146,J$158,Date1,Date2,$N$146)</f>
        <v>#NAME?</v>
      </c>
    </row>
    <row r="183" spans="1:10">
      <c r="D183" s="158"/>
      <c r="E183" s="158"/>
      <c r="F183" s="158"/>
      <c r="H183" s="48">
        <v>25</v>
      </c>
      <c r="I183" s="159" t="e" cm="1">
        <f t="array" aca="1" ref="I183" ca="1">[2]!RNAR3SOutput(wvr,Model_LRC_Eval,$B$3&amp;"."&amp;$B$146&amp;":"&amp;$H183&amp;"@"&amp;TEXT(Date2,"yyyymmdd"),$D$146,I$158,Date1,Date2,$N$146)</f>
        <v>#NAME?</v>
      </c>
      <c r="J183" s="159" t="e" cm="1">
        <f t="array" aca="1" ref="J183" ca="1">[2]!RNAR3SOutput(wvr,Model_LRC_Eval,$B$3&amp;"."&amp;$B$146&amp;":"&amp;$H183&amp;"@"&amp;TEXT(Date2,"yyyymmdd"),$D$146,J$158,Date1,Date2,$N$146)</f>
        <v>#NAME?</v>
      </c>
    </row>
    <row r="184" spans="1:10">
      <c r="D184" s="158"/>
      <c r="E184" s="158"/>
      <c r="F184" s="158"/>
      <c r="H184" s="48">
        <v>26</v>
      </c>
      <c r="I184" s="159" t="e" cm="1">
        <f t="array" aca="1" ref="I184" ca="1">[2]!RNAR3SOutput(wvr,Model_LRC_Eval,$B$3&amp;"."&amp;$B$146&amp;":"&amp;$H184&amp;"@"&amp;TEXT(Date2,"yyyymmdd"),$D$146,I$158,Date1,Date2,$N$146)</f>
        <v>#NAME?</v>
      </c>
      <c r="J184" s="159" t="e" cm="1">
        <f t="array" aca="1" ref="J184" ca="1">[2]!RNAR3SOutput(wvr,Model_LRC_Eval,$B$3&amp;"."&amp;$B$146&amp;":"&amp;$H184&amp;"@"&amp;TEXT(Date2,"yyyymmdd"),$D$146,J$158,Date1,Date2,$N$146)</f>
        <v>#NAME?</v>
      </c>
    </row>
    <row r="185" spans="1:10">
      <c r="D185" s="158"/>
      <c r="E185" s="158"/>
      <c r="F185" s="158"/>
      <c r="H185" s="48">
        <v>27</v>
      </c>
      <c r="I185" s="159" t="e" cm="1">
        <f t="array" aca="1" ref="I185" ca="1">[2]!RNAR3SOutput(wvr,Model_LRC_Eval,$B$3&amp;"."&amp;$B$146&amp;":"&amp;$H185&amp;"@"&amp;TEXT(Date2,"yyyymmdd"),$D$146,I$158,Date1,Date2,$N$146)</f>
        <v>#NAME?</v>
      </c>
      <c r="J185" s="159" t="e" cm="1">
        <f t="array" aca="1" ref="J185" ca="1">[2]!RNAR3SOutput(wvr,Model_LRC_Eval,$B$3&amp;"."&amp;$B$146&amp;":"&amp;$H185&amp;"@"&amp;TEXT(Date2,"yyyymmdd"),$D$146,J$158,Date1,Date2,$N$146)</f>
        <v>#NAME?</v>
      </c>
    </row>
    <row r="186" spans="1:10">
      <c r="D186" s="158"/>
      <c r="E186" s="158"/>
      <c r="F186" s="158"/>
      <c r="H186" s="48">
        <v>28</v>
      </c>
      <c r="I186" s="159" t="e" cm="1">
        <f t="array" aca="1" ref="I186" ca="1">[2]!RNAR3SOutput(wvr,Model_LRC_Eval,$B$3&amp;"."&amp;$B$146&amp;":"&amp;$H186&amp;"@"&amp;TEXT(Date2,"yyyymmdd"),$D$146,I$158,Date1,Date2,$N$146)</f>
        <v>#NAME?</v>
      </c>
      <c r="J186" s="159" t="e" cm="1">
        <f t="array" aca="1" ref="J186" ca="1">[2]!RNAR3SOutput(wvr,Model_LRC_Eval,$B$3&amp;"."&amp;$B$146&amp;":"&amp;$H186&amp;"@"&amp;TEXT(Date2,"yyyymmdd"),$D$146,J$158,Date1,Date2,$N$146)</f>
        <v>#NAME?</v>
      </c>
    </row>
    <row r="187" spans="1:10">
      <c r="D187" s="158"/>
      <c r="E187" s="158"/>
      <c r="F187" s="158"/>
      <c r="H187" s="48">
        <v>29</v>
      </c>
      <c r="I187" s="159" t="e" cm="1">
        <f t="array" aca="1" ref="I187" ca="1">[2]!RNAR3SOutput(wvr,Model_LRC_Eval,$B$3&amp;"."&amp;$B$146&amp;":"&amp;$H187&amp;"@"&amp;TEXT(Date2,"yyyymmdd"),$D$146,I$158,Date1,Date2,$N$146)</f>
        <v>#NAME?</v>
      </c>
      <c r="J187" s="159" t="e" cm="1">
        <f t="array" aca="1" ref="J187" ca="1">[2]!RNAR3SOutput(wvr,Model_LRC_Eval,$B$3&amp;"."&amp;$B$146&amp;":"&amp;$H187&amp;"@"&amp;TEXT(Date2,"yyyymmdd"),$D$146,J$158,Date1,Date2,$N$146)</f>
        <v>#NAME?</v>
      </c>
    </row>
    <row r="188" spans="1:10">
      <c r="B188" s="7"/>
      <c r="D188" s="158"/>
      <c r="E188" s="158"/>
      <c r="F188" s="158"/>
      <c r="H188" s="48">
        <v>30</v>
      </c>
      <c r="I188" s="159" t="e" cm="1">
        <f t="array" aca="1" ref="I188" ca="1">[2]!RNAR3SOutput(wvr,Model_LRC_Eval,$B$3&amp;"."&amp;$B$146&amp;":"&amp;$H188&amp;"@"&amp;TEXT(Date2,"yyyymmdd"),$D$146,I$158,Date1,Date2,$N$146)</f>
        <v>#NAME?</v>
      </c>
      <c r="J188" s="159" t="e" cm="1">
        <f t="array" aca="1" ref="J188" ca="1">[2]!RNAR3SOutput(wvr,Model_LRC_Eval,$B$3&amp;"."&amp;$B$146&amp;":"&amp;$H188&amp;"@"&amp;TEXT(Date2,"yyyymmdd"),$D$146,J$158,Date1,Date2,$N$146)</f>
        <v>#NAME?</v>
      </c>
    </row>
    <row r="189" spans="1:10">
      <c r="B189" s="7"/>
      <c r="D189" s="158"/>
      <c r="E189" s="158"/>
      <c r="F189" s="158"/>
      <c r="H189" s="48">
        <v>31</v>
      </c>
      <c r="I189" s="159" t="e" cm="1">
        <f t="array" aca="1" ref="I189" ca="1">[2]!RNAR3SOutput(wvr,Model_LRC_Eval,$B$3&amp;"."&amp;$B$146&amp;":"&amp;$H189&amp;"@"&amp;TEXT(Date2,"yyyymmdd"),$D$146,I$158,Date1,Date2,$N$146)</f>
        <v>#NAME?</v>
      </c>
      <c r="J189" s="159" t="e" cm="1">
        <f t="array" aca="1" ref="J189" ca="1">[2]!RNAR3SOutput(wvr,Model_LRC_Eval,$B$3&amp;"."&amp;$B$146&amp;":"&amp;$H189&amp;"@"&amp;TEXT(Date2,"yyyymmdd"),$D$146,J$158,Date1,Date2,$N$146)</f>
        <v>#NAME?</v>
      </c>
    </row>
    <row r="190" spans="1:10">
      <c r="B190" s="7"/>
      <c r="D190" s="158"/>
      <c r="E190" s="158"/>
      <c r="F190" s="158"/>
      <c r="H190" s="48">
        <v>32</v>
      </c>
      <c r="I190" s="159" t="e" cm="1">
        <f t="array" aca="1" ref="I190" ca="1">[2]!RNAR3SOutput(wvr,Model_LRC_Eval,$B$3&amp;"."&amp;$B$146&amp;":"&amp;$H190&amp;"@"&amp;TEXT(Date2,"yyyymmdd"),$D$146,I$158,Date1,Date2,$N$146)</f>
        <v>#NAME?</v>
      </c>
      <c r="J190" s="159" t="e" cm="1">
        <f t="array" aca="1" ref="J190" ca="1">[2]!RNAR3SOutput(wvr,Model_LRC_Eval,$B$3&amp;"."&amp;$B$146&amp;":"&amp;$H190&amp;"@"&amp;TEXT(Date2,"yyyymmdd"),$D$146,J$158,Date1,Date2,$N$146)</f>
        <v>#NAME?</v>
      </c>
    </row>
    <row r="191" spans="1:10" ht="13.5">
      <c r="A191" s="46"/>
      <c r="B191" s="7"/>
      <c r="D191" s="158"/>
      <c r="E191" s="158"/>
      <c r="F191" s="158"/>
      <c r="H191" s="48">
        <v>33</v>
      </c>
      <c r="I191" s="159" t="e" cm="1">
        <f t="array" aca="1" ref="I191" ca="1">[2]!RNAR3SOutput(wvr,Model_LRC_Eval,$B$3&amp;"."&amp;$B$146&amp;":"&amp;$H191&amp;"@"&amp;TEXT(Date2,"yyyymmdd"),$D$146,I$158,Date1,Date2,$N$146)</f>
        <v>#NAME?</v>
      </c>
      <c r="J191" s="159" t="e" cm="1">
        <f t="array" aca="1" ref="J191" ca="1">[2]!RNAR3SOutput(wvr,Model_LRC_Eval,$B$3&amp;"."&amp;$B$146&amp;":"&amp;$H191&amp;"@"&amp;TEXT(Date2,"yyyymmdd"),$D$146,J$158,Date1,Date2,$N$146)</f>
        <v>#NAME?</v>
      </c>
    </row>
    <row r="192" spans="1:10" ht="13.5">
      <c r="A192" s="46"/>
      <c r="D192" s="158"/>
      <c r="E192" s="158"/>
      <c r="F192" s="158"/>
      <c r="H192" s="48">
        <v>34</v>
      </c>
      <c r="I192" s="159" t="e" cm="1">
        <f t="array" aca="1" ref="I192" ca="1">[2]!RNAR3SOutput(wvr,Model_LRC_Eval,$B$3&amp;"."&amp;$B$146&amp;":"&amp;$H192&amp;"@"&amp;TEXT(Date2,"yyyymmdd"),$D$146,I$158,Date1,Date2,$N$146)</f>
        <v>#NAME?</v>
      </c>
      <c r="J192" s="159" t="e" cm="1">
        <f t="array" aca="1" ref="J192" ca="1">[2]!RNAR3SOutput(wvr,Model_LRC_Eval,$B$3&amp;"."&amp;$B$146&amp;":"&amp;$H192&amp;"@"&amp;TEXT(Date2,"yyyymmdd"),$D$146,J$158,Date1,Date2,$N$146)</f>
        <v>#NAME?</v>
      </c>
    </row>
    <row r="193" spans="1:10">
      <c r="A193" s="8"/>
      <c r="D193" s="158"/>
      <c r="E193" s="158"/>
      <c r="F193" s="158"/>
      <c r="H193" s="48">
        <v>35</v>
      </c>
      <c r="I193" s="159" t="e" cm="1">
        <f t="array" aca="1" ref="I193" ca="1">[2]!RNAR3SOutput(wvr,Model_LRC_Eval,$B$3&amp;"."&amp;$B$146&amp;":"&amp;$H193&amp;"@"&amp;TEXT(Date2,"yyyymmdd"),$D$146,I$158,Date1,Date2,$N$146)</f>
        <v>#NAME?</v>
      </c>
      <c r="J193" s="159" t="e" cm="1">
        <f t="array" aca="1" ref="J193" ca="1">[2]!RNAR3SOutput(wvr,Model_LRC_Eval,$B$3&amp;"."&amp;$B$146&amp;":"&amp;$H193&amp;"@"&amp;TEXT(Date2,"yyyymmdd"),$D$146,J$158,Date1,Date2,$N$146)</f>
        <v>#NAME?</v>
      </c>
    </row>
    <row r="194" spans="1:10">
      <c r="A194" s="8"/>
      <c r="D194" s="158"/>
      <c r="E194" s="158"/>
      <c r="F194" s="158"/>
      <c r="H194" s="48">
        <v>36</v>
      </c>
      <c r="I194" s="159" t="e" cm="1">
        <f t="array" aca="1" ref="I194" ca="1">[2]!RNAR3SOutput(wvr,Model_LRC_Eval,$B$3&amp;"."&amp;$B$146&amp;":"&amp;$H194&amp;"@"&amp;TEXT(Date2,"yyyymmdd"),$D$146,I$158,Date1,Date2,$N$146)</f>
        <v>#NAME?</v>
      </c>
      <c r="J194" s="159" t="e" cm="1">
        <f t="array" aca="1" ref="J194" ca="1">[2]!RNAR3SOutput(wvr,Model_LRC_Eval,$B$3&amp;"."&amp;$B$146&amp;":"&amp;$H194&amp;"@"&amp;TEXT(Date2,"yyyymmdd"),$D$146,J$158,Date1,Date2,$N$146)</f>
        <v>#NAME?</v>
      </c>
    </row>
    <row r="195" spans="1:10">
      <c r="A195" s="8"/>
      <c r="B195" s="47"/>
      <c r="D195" s="158"/>
      <c r="E195" s="158"/>
      <c r="F195" s="158"/>
      <c r="H195" s="48">
        <v>37</v>
      </c>
      <c r="I195" s="159" t="e" cm="1">
        <f t="array" aca="1" ref="I195" ca="1">[2]!RNAR3SOutput(wvr,Model_LRC_Eval,$B$3&amp;"."&amp;$B$146&amp;":"&amp;$H195&amp;"@"&amp;TEXT(Date2,"yyyymmdd"),$D$146,I$158,Date1,Date2,$N$146)</f>
        <v>#NAME?</v>
      </c>
      <c r="J195" s="159" t="e" cm="1">
        <f t="array" aca="1" ref="J195" ca="1">[2]!RNAR3SOutput(wvr,Model_LRC_Eval,$B$3&amp;"."&amp;$B$146&amp;":"&amp;$H195&amp;"@"&amp;TEXT(Date2,"yyyymmdd"),$D$146,J$158,Date1,Date2,$N$146)</f>
        <v>#NAME?</v>
      </c>
    </row>
    <row r="196" spans="1:10">
      <c r="B196" s="47"/>
      <c r="D196" s="158"/>
      <c r="E196" s="158"/>
      <c r="F196" s="158"/>
      <c r="H196" s="48">
        <v>38</v>
      </c>
      <c r="I196" s="159" t="e" cm="1">
        <f t="array" aca="1" ref="I196" ca="1">[2]!RNAR3SOutput(wvr,Model_LRC_Eval,$B$3&amp;"."&amp;$B$146&amp;":"&amp;$H196&amp;"@"&amp;TEXT(Date2,"yyyymmdd"),$D$146,I$158,Date1,Date2,$N$146)</f>
        <v>#NAME?</v>
      </c>
      <c r="J196" s="159" t="e" cm="1">
        <f t="array" aca="1" ref="J196" ca="1">[2]!RNAR3SOutput(wvr,Model_LRC_Eval,$B$3&amp;"."&amp;$B$146&amp;":"&amp;$H196&amp;"@"&amp;TEXT(Date2,"yyyymmdd"),$D$146,J$158,Date1,Date2,$N$146)</f>
        <v>#NAME?</v>
      </c>
    </row>
    <row r="197" spans="1:10">
      <c r="B197" s="47"/>
      <c r="D197" s="158"/>
      <c r="E197" s="158"/>
      <c r="F197" s="158"/>
      <c r="H197" s="48">
        <v>39</v>
      </c>
      <c r="I197" s="159" t="e" cm="1">
        <f t="array" aca="1" ref="I197" ca="1">[2]!RNAR3SOutput(wvr,Model_LRC_Eval,$B$3&amp;"."&amp;$B$146&amp;":"&amp;$H197&amp;"@"&amp;TEXT(Date2,"yyyymmdd"),$D$146,I$158,Date1,Date2,$N$146)</f>
        <v>#NAME?</v>
      </c>
      <c r="J197" s="159" t="e" cm="1">
        <f t="array" aca="1" ref="J197" ca="1">[2]!RNAR3SOutput(wvr,Model_LRC_Eval,$B$3&amp;"."&amp;$B$146&amp;":"&amp;$H197&amp;"@"&amp;TEXT(Date2,"yyyymmdd"),$D$146,J$158,Date1,Date2,$N$146)</f>
        <v>#NAME?</v>
      </c>
    </row>
    <row r="198" spans="1:10" ht="13.5">
      <c r="A198" s="46"/>
      <c r="B198" s="47"/>
      <c r="D198" s="158"/>
      <c r="E198" s="158"/>
      <c r="F198" s="158"/>
      <c r="H198" s="48">
        <v>40</v>
      </c>
      <c r="I198" s="159" t="e" cm="1">
        <f t="array" aca="1" ref="I198" ca="1">[2]!RNAR3SOutput(wvr,Model_LRC_Eval,$B$3&amp;"."&amp;$B$146&amp;":"&amp;$H198&amp;"@"&amp;TEXT(Date2,"yyyymmdd"),$D$146,I$158,Date1,Date2,$N$146)</f>
        <v>#NAME?</v>
      </c>
      <c r="J198" s="159" t="e" cm="1">
        <f t="array" aca="1" ref="J198" ca="1">[2]!RNAR3SOutput(wvr,Model_LRC_Eval,$B$3&amp;"."&amp;$B$146&amp;":"&amp;$H198&amp;"@"&amp;TEXT(Date2,"yyyymmdd"),$D$146,J$158,Date1,Date2,$N$146)</f>
        <v>#NAME?</v>
      </c>
    </row>
    <row r="199" spans="1:10" ht="13.5">
      <c r="A199" s="46"/>
      <c r="B199" s="47"/>
      <c r="D199" s="158"/>
      <c r="E199" s="158"/>
      <c r="F199" s="158"/>
      <c r="H199" s="48">
        <v>41</v>
      </c>
      <c r="I199" s="159" t="e" cm="1">
        <f t="array" aca="1" ref="I199" ca="1">[2]!RNAR3SOutput(wvr,Model_LRC_Eval,$B$3&amp;"."&amp;$B$146&amp;":"&amp;$H199&amp;"@"&amp;TEXT(Date2,"yyyymmdd"),$D$146,I$158,Date1,Date2,$N$146)</f>
        <v>#NAME?</v>
      </c>
      <c r="J199" s="159" t="e" cm="1">
        <f t="array" aca="1" ref="J199" ca="1">[2]!RNAR3SOutput(wvr,Model_LRC_Eval,$B$3&amp;"."&amp;$B$146&amp;":"&amp;$H199&amp;"@"&amp;TEXT(Date2,"yyyymmdd"),$D$146,J$158,Date1,Date2,$N$146)</f>
        <v>#NAME?</v>
      </c>
    </row>
    <row r="200" spans="1:10" ht="13.5">
      <c r="A200" s="46"/>
      <c r="B200" s="47"/>
      <c r="D200" s="158"/>
      <c r="E200" s="158"/>
      <c r="F200" s="158"/>
      <c r="H200" s="48">
        <v>42</v>
      </c>
      <c r="I200" s="159" t="e" cm="1">
        <f t="array" aca="1" ref="I200" ca="1">[2]!RNAR3SOutput(wvr,Model_LRC_Eval,$B$3&amp;"."&amp;$B$146&amp;":"&amp;$H200&amp;"@"&amp;TEXT(Date2,"yyyymmdd"),$D$146,I$158,Date1,Date2,$N$146)</f>
        <v>#NAME?</v>
      </c>
      <c r="J200" s="159" t="e" cm="1">
        <f t="array" aca="1" ref="J200" ca="1">[2]!RNAR3SOutput(wvr,Model_LRC_Eval,$B$3&amp;"."&amp;$B$146&amp;":"&amp;$H200&amp;"@"&amp;TEXT(Date2,"yyyymmdd"),$D$146,J$158,Date1,Date2,$N$146)</f>
        <v>#NAME?</v>
      </c>
    </row>
    <row r="201" spans="1:10" ht="13.5">
      <c r="A201" s="46"/>
      <c r="B201" s="47"/>
      <c r="D201" s="158"/>
      <c r="E201" s="158"/>
      <c r="F201" s="158"/>
      <c r="H201" s="48">
        <v>43</v>
      </c>
      <c r="I201" s="159" t="e" cm="1">
        <f t="array" aca="1" ref="I201" ca="1">[2]!RNAR3SOutput(wvr,Model_LRC_Eval,$B$3&amp;"."&amp;$B$146&amp;":"&amp;$H201&amp;"@"&amp;TEXT(Date2,"yyyymmdd"),$D$146,I$158,Date1,Date2,$N$146)</f>
        <v>#NAME?</v>
      </c>
      <c r="J201" s="159" t="e" cm="1">
        <f t="array" aca="1" ref="J201" ca="1">[2]!RNAR3SOutput(wvr,Model_LRC_Eval,$B$3&amp;"."&amp;$B$146&amp;":"&amp;$H201&amp;"@"&amp;TEXT(Date2,"yyyymmdd"),$D$146,J$158,Date1,Date2,$N$146)</f>
        <v>#NAME?</v>
      </c>
    </row>
    <row r="202" spans="1:10" ht="13.5">
      <c r="A202" s="46"/>
      <c r="D202" s="158"/>
      <c r="E202" s="158"/>
      <c r="F202" s="158"/>
      <c r="H202" s="48">
        <v>44</v>
      </c>
      <c r="I202" s="159" t="e" cm="1">
        <f t="array" aca="1" ref="I202" ca="1">[2]!RNAR3SOutput(wvr,Model_LRC_Eval,$B$3&amp;"."&amp;$B$146&amp;":"&amp;$H202&amp;"@"&amp;TEXT(Date2,"yyyymmdd"),$D$146,I$158,Date1,Date2,$N$146)</f>
        <v>#NAME?</v>
      </c>
      <c r="J202" s="159" t="e" cm="1">
        <f t="array" aca="1" ref="J202" ca="1">[2]!RNAR3SOutput(wvr,Model_LRC_Eval,$B$3&amp;"."&amp;$B$146&amp;":"&amp;$H202&amp;"@"&amp;TEXT(Date2,"yyyymmdd"),$D$146,J$158,Date1,Date2,$N$146)</f>
        <v>#NAME?</v>
      </c>
    </row>
    <row r="203" spans="1:10" ht="13.5">
      <c r="A203" s="46"/>
      <c r="D203" s="158"/>
      <c r="E203" s="158"/>
      <c r="F203" s="158"/>
      <c r="H203" s="48">
        <v>45</v>
      </c>
      <c r="I203" s="159" t="e" cm="1">
        <f t="array" aca="1" ref="I203" ca="1">[2]!RNAR3SOutput(wvr,Model_LRC_Eval,$B$3&amp;"."&amp;$B$146&amp;":"&amp;$H203&amp;"@"&amp;TEXT(Date2,"yyyymmdd"),$D$146,I$158,Date1,Date2,$N$146)</f>
        <v>#NAME?</v>
      </c>
      <c r="J203" s="159" t="e" cm="1">
        <f t="array" aca="1" ref="J203" ca="1">[2]!RNAR3SOutput(wvr,Model_LRC_Eval,$B$3&amp;"."&amp;$B$146&amp;":"&amp;$H203&amp;"@"&amp;TEXT(Date2,"yyyymmdd"),$D$146,J$158,Date1,Date2,$N$146)</f>
        <v>#NAME?</v>
      </c>
    </row>
    <row r="204" spans="1:10" ht="13.5">
      <c r="A204" s="46"/>
      <c r="D204" s="158"/>
      <c r="E204" s="158"/>
      <c r="F204" s="158"/>
      <c r="H204" s="48">
        <v>46</v>
      </c>
      <c r="I204" s="159" t="e" cm="1">
        <f t="array" aca="1" ref="I204" ca="1">[2]!RNAR3SOutput(wvr,Model_LRC_Eval,$B$3&amp;"."&amp;$B$146&amp;":"&amp;$H204&amp;"@"&amp;TEXT(Date2,"yyyymmdd"),$D$146,I$158,Date1,Date2,$N$146)</f>
        <v>#NAME?</v>
      </c>
      <c r="J204" s="159" t="e" cm="1">
        <f t="array" aca="1" ref="J204" ca="1">[2]!RNAR3SOutput(wvr,Model_LRC_Eval,$B$3&amp;"."&amp;$B$146&amp;":"&amp;$H204&amp;"@"&amp;TEXT(Date2,"yyyymmdd"),$D$146,J$158,Date1,Date2,$N$146)</f>
        <v>#NAME?</v>
      </c>
    </row>
    <row r="205" spans="1:10" ht="13.5">
      <c r="A205" s="46"/>
      <c r="D205" s="158"/>
      <c r="E205" s="158"/>
      <c r="F205" s="158"/>
      <c r="H205" s="48">
        <v>47</v>
      </c>
      <c r="I205" s="159" t="e" cm="1">
        <f t="array" aca="1" ref="I205" ca="1">[2]!RNAR3SOutput(wvr,Model_LRC_Eval,$B$3&amp;"."&amp;$B$146&amp;":"&amp;$H205&amp;"@"&amp;TEXT(Date2,"yyyymmdd"),$D$146,I$158,Date1,Date2,$N$146)</f>
        <v>#NAME?</v>
      </c>
      <c r="J205" s="159" t="e" cm="1">
        <f t="array" aca="1" ref="J205" ca="1">[2]!RNAR3SOutput(wvr,Model_LRC_Eval,$B$3&amp;"."&amp;$B$146&amp;":"&amp;$H205&amp;"@"&amp;TEXT(Date2,"yyyymmdd"),$D$146,J$158,Date1,Date2,$N$146)</f>
        <v>#NAME?</v>
      </c>
    </row>
    <row r="206" spans="1:10" ht="13.5">
      <c r="A206" s="46"/>
      <c r="D206" s="158"/>
      <c r="E206" s="158"/>
      <c r="F206" s="158"/>
      <c r="H206" s="48">
        <v>48</v>
      </c>
      <c r="I206" s="159" t="e" cm="1">
        <f t="array" aca="1" ref="I206" ca="1">[2]!RNAR3SOutput(wvr,Model_LRC_Eval,$B$3&amp;"."&amp;$B$146&amp;":"&amp;$H206&amp;"@"&amp;TEXT(Date2,"yyyymmdd"),$D$146,I$158,Date1,Date2,$N$146)</f>
        <v>#NAME?</v>
      </c>
      <c r="J206" s="159" t="e" cm="1">
        <f t="array" aca="1" ref="J206" ca="1">[2]!RNAR3SOutput(wvr,Model_LRC_Eval,$B$3&amp;"."&amp;$B$146&amp;":"&amp;$H206&amp;"@"&amp;TEXT(Date2,"yyyymmdd"),$D$146,J$158,Date1,Date2,$N$146)</f>
        <v>#NAME?</v>
      </c>
    </row>
    <row r="207" spans="1:10" ht="13.5">
      <c r="A207" s="46"/>
      <c r="D207" s="158"/>
      <c r="E207" s="158"/>
      <c r="F207" s="158"/>
      <c r="H207" s="48">
        <v>49</v>
      </c>
      <c r="I207" s="159" t="e" cm="1">
        <f t="array" aca="1" ref="I207" ca="1">[2]!RNAR3SOutput(wvr,Model_LRC_Eval,$B$3&amp;"."&amp;$B$146&amp;":"&amp;$H207&amp;"@"&amp;TEXT(Date2,"yyyymmdd"),$D$146,I$158,Date1,Date2,$N$146)</f>
        <v>#NAME?</v>
      </c>
      <c r="J207" s="159" t="e" cm="1">
        <f t="array" aca="1" ref="J207" ca="1">[2]!RNAR3SOutput(wvr,Model_LRC_Eval,$B$3&amp;"."&amp;$B$146&amp;":"&amp;$H207&amp;"@"&amp;TEXT(Date2,"yyyymmdd"),$D$146,J$158,Date1,Date2,$N$146)</f>
        <v>#NAME?</v>
      </c>
    </row>
    <row r="208" spans="1:10" ht="13.5">
      <c r="A208" s="46"/>
      <c r="B208" s="7"/>
      <c r="D208" s="158"/>
      <c r="E208" s="158"/>
      <c r="F208" s="158"/>
      <c r="H208" s="48">
        <v>50</v>
      </c>
      <c r="I208" s="159" t="e" cm="1">
        <f t="array" aca="1" ref="I208" ca="1">[2]!RNAR3SOutput(wvr,Model_LRC_Eval,$B$3&amp;"."&amp;$B$146&amp;":"&amp;$H208&amp;"@"&amp;TEXT(Date2,"yyyymmdd"),$D$146,I$158,Date1,Date2,$N$146)</f>
        <v>#NAME?</v>
      </c>
      <c r="J208" s="159" t="e" cm="1">
        <f t="array" aca="1" ref="J208" ca="1">[2]!RNAR3SOutput(wvr,Model_LRC_Eval,$B$3&amp;"."&amp;$B$146&amp;":"&amp;$H208&amp;"@"&amp;TEXT(Date2,"yyyymmdd"),$D$146,J$158,Date1,Date2,$N$146)</f>
        <v>#NAME?</v>
      </c>
    </row>
    <row r="209" spans="1:2" ht="13.5">
      <c r="A209" s="46"/>
      <c r="B209" s="7"/>
    </row>
    <row r="210" spans="1:2" ht="13.5">
      <c r="A210" s="46"/>
      <c r="B210" s="7"/>
    </row>
    <row r="211" spans="1:2" ht="13.5">
      <c r="A211" s="46"/>
    </row>
    <row r="212" spans="1:2" ht="13.5">
      <c r="A212" s="46"/>
    </row>
    <row r="213" spans="1:2" ht="13.5">
      <c r="A213" s="46"/>
    </row>
    <row r="214" spans="1:2" ht="13.5">
      <c r="A214" s="46"/>
    </row>
    <row r="215" spans="1:2" ht="13.5">
      <c r="A215" s="46"/>
    </row>
    <row r="216" spans="1:2" ht="13.5">
      <c r="A216" s="46"/>
    </row>
    <row r="217" spans="1:2" ht="13.5">
      <c r="A217" s="46"/>
    </row>
    <row r="218" spans="1:2" ht="13.5">
      <c r="A218" s="46"/>
    </row>
    <row r="219" spans="1:2" ht="13.5">
      <c r="A219" s="46"/>
    </row>
    <row r="220" spans="1:2" ht="13.5">
      <c r="A220" s="46"/>
    </row>
    <row r="221" spans="1:2" ht="13.5">
      <c r="A221" s="46"/>
    </row>
    <row r="222" spans="1:2" ht="13.5">
      <c r="A222" s="46"/>
    </row>
    <row r="223" spans="1:2" ht="13.5">
      <c r="A223" s="46"/>
    </row>
    <row r="224" spans="1:2" ht="13.5">
      <c r="A224" s="46"/>
      <c r="B224" s="7"/>
    </row>
    <row r="225" spans="1:2" ht="13.5">
      <c r="A225" s="46"/>
    </row>
    <row r="226" spans="1:2">
      <c r="B226" s="7"/>
    </row>
    <row r="228" spans="1:2" ht="13.5">
      <c r="A228" s="46"/>
    </row>
    <row r="229" spans="1:2" ht="13.5">
      <c r="A229" s="46"/>
    </row>
    <row r="230" spans="1:2">
      <c r="A230" s="8"/>
    </row>
    <row r="231" spans="1:2" ht="13.5">
      <c r="A231" s="46"/>
    </row>
    <row r="232" spans="1:2" ht="13.5">
      <c r="A232" s="46"/>
    </row>
    <row r="233" spans="1:2" ht="13.5">
      <c r="A233" s="46"/>
    </row>
    <row r="234" spans="1:2" ht="13.5">
      <c r="A234" s="46"/>
    </row>
    <row r="235" spans="1:2">
      <c r="A235" s="8"/>
    </row>
    <row r="236" spans="1:2">
      <c r="A236" s="8"/>
    </row>
    <row r="237" spans="1:2">
      <c r="A237" s="8"/>
    </row>
    <row r="238" spans="1:2">
      <c r="A238" s="8"/>
    </row>
    <row r="239" spans="1:2">
      <c r="A239" s="8"/>
      <c r="B239" s="67"/>
    </row>
    <row r="240" spans="1:2">
      <c r="A240" s="8"/>
    </row>
    <row r="241" spans="1:2">
      <c r="A241" s="8"/>
    </row>
    <row r="242" spans="1:2">
      <c r="A242" s="8"/>
      <c r="B242" s="7"/>
    </row>
    <row r="244" spans="1:2">
      <c r="A244" s="8"/>
    </row>
    <row r="256" spans="1:2">
      <c r="B256" s="7"/>
    </row>
    <row r="257" spans="1:2">
      <c r="B257" s="7"/>
    </row>
    <row r="258" spans="1:2">
      <c r="B258" s="7"/>
    </row>
    <row r="259" spans="1:2" ht="13.5">
      <c r="A259" s="46"/>
      <c r="B259" s="7"/>
    </row>
    <row r="260" spans="1:2">
      <c r="A260" s="8"/>
    </row>
    <row r="261" spans="1:2">
      <c r="A261" s="8"/>
    </row>
    <row r="262" spans="1:2">
      <c r="A262" s="8"/>
    </row>
    <row r="263" spans="1:2">
      <c r="A263" s="8"/>
      <c r="B263" s="7"/>
    </row>
    <row r="264" spans="1:2" ht="13.5">
      <c r="A264" s="46"/>
      <c r="B264" s="47"/>
    </row>
    <row r="265" spans="1:2" ht="13.5">
      <c r="A265" s="46"/>
      <c r="B265" s="47"/>
    </row>
    <row r="266" spans="1:2">
      <c r="B266" s="47"/>
    </row>
    <row r="267" spans="1:2">
      <c r="B267" s="47"/>
    </row>
    <row r="268" spans="1:2">
      <c r="B268" s="47"/>
    </row>
    <row r="269" spans="1:2">
      <c r="B269" s="47"/>
    </row>
    <row r="270" spans="1:2">
      <c r="B270" s="47"/>
    </row>
    <row r="271" spans="1:2">
      <c r="B271" s="47"/>
    </row>
    <row r="272" spans="1:2">
      <c r="B272" s="7"/>
    </row>
    <row r="273" spans="2:2">
      <c r="B273" s="7"/>
    </row>
    <row r="276" spans="2:2">
      <c r="B276" s="7"/>
    </row>
    <row r="290" spans="2:2">
      <c r="B290" s="7"/>
    </row>
    <row r="304" spans="2:2">
      <c r="B304" s="7"/>
    </row>
    <row r="305" spans="1:2">
      <c r="B305" s="7"/>
    </row>
    <row r="306" spans="1:2">
      <c r="B306" s="7"/>
    </row>
    <row r="307" spans="1:2">
      <c r="B307" s="7"/>
    </row>
    <row r="308" spans="1:2">
      <c r="A308" s="8"/>
    </row>
    <row r="309" spans="1:2">
      <c r="A309" s="8"/>
    </row>
    <row r="310" spans="1:2">
      <c r="A310" s="8"/>
      <c r="B310" s="7"/>
    </row>
    <row r="311" spans="1:2">
      <c r="A311" s="8"/>
      <c r="B311" s="7"/>
    </row>
    <row r="312" spans="1:2" ht="13.5">
      <c r="A312" s="46"/>
      <c r="B312" s="7"/>
    </row>
    <row r="313" spans="1:2" ht="13.5">
      <c r="A313" s="46"/>
      <c r="B313" s="7"/>
    </row>
    <row r="314" spans="1:2">
      <c r="B314" s="7"/>
    </row>
    <row r="315" spans="1:2">
      <c r="B315" s="7"/>
    </row>
    <row r="316" spans="1:2">
      <c r="B316" s="7"/>
    </row>
    <row r="317" spans="1:2">
      <c r="B317" s="7"/>
    </row>
    <row r="318" spans="1:2">
      <c r="B318" s="7"/>
    </row>
    <row r="319" spans="1:2">
      <c r="B319" s="7"/>
    </row>
    <row r="322" spans="2:2">
      <c r="B322" s="7"/>
    </row>
    <row r="323" spans="2:2">
      <c r="B323" s="7"/>
    </row>
    <row r="327" spans="2:2">
      <c r="B327" s="7"/>
    </row>
    <row r="341" spans="2:2">
      <c r="B341" s="7"/>
    </row>
    <row r="355" spans="2:2">
      <c r="B355" s="7"/>
    </row>
    <row r="369" spans="2:2">
      <c r="B369" s="7"/>
    </row>
    <row r="383" spans="2:2">
      <c r="B383" s="7"/>
    </row>
    <row r="397" spans="2:2">
      <c r="B397" s="7"/>
    </row>
    <row r="411" spans="2:2">
      <c r="B411" s="7"/>
    </row>
    <row r="425" spans="2:2">
      <c r="B425" s="7"/>
    </row>
    <row r="439" spans="2:2">
      <c r="B439" s="7"/>
    </row>
    <row r="453" spans="2:2">
      <c r="B453" s="7"/>
    </row>
    <row r="454" spans="2:2">
      <c r="B454" s="7"/>
    </row>
    <row r="455" spans="2:2">
      <c r="B455" s="7"/>
    </row>
    <row r="457" spans="2:2">
      <c r="B457" s="7"/>
    </row>
    <row r="465" spans="2:2">
      <c r="B465" s="41"/>
    </row>
    <row r="466" spans="2:2">
      <c r="B466" s="41"/>
    </row>
    <row r="469" spans="2:2">
      <c r="B469" s="7"/>
    </row>
    <row r="484" spans="2:2">
      <c r="B484" s="68"/>
    </row>
    <row r="485" spans="2:2">
      <c r="B485" s="68"/>
    </row>
    <row r="486" spans="2:2">
      <c r="B486" s="68"/>
    </row>
    <row r="487" spans="2:2">
      <c r="B487" s="68"/>
    </row>
    <row r="488" spans="2:2">
      <c r="B488" s="68"/>
    </row>
    <row r="489" spans="2:2">
      <c r="B489" s="68"/>
    </row>
    <row r="490" spans="2:2">
      <c r="B490" s="68"/>
    </row>
    <row r="491" spans="2:2">
      <c r="B491" s="68"/>
    </row>
    <row r="492" spans="2:2">
      <c r="B492" s="68"/>
    </row>
    <row r="493" spans="2:2">
      <c r="B493" s="68"/>
    </row>
    <row r="494" spans="2:2">
      <c r="B494" s="68"/>
    </row>
    <row r="495" spans="2:2">
      <c r="B495" s="68"/>
    </row>
    <row r="500" spans="2:2">
      <c r="B500" s="68"/>
    </row>
    <row r="501" spans="2:2">
      <c r="B501" s="68"/>
    </row>
    <row r="509" spans="2:2">
      <c r="B509" s="68"/>
    </row>
    <row r="511" spans="2:2">
      <c r="B511" s="7"/>
    </row>
    <row r="512" spans="2:2">
      <c r="B512" s="52"/>
    </row>
    <row r="515" spans="2:2">
      <c r="B515" s="7"/>
    </row>
    <row r="516" spans="2:2">
      <c r="B516" s="52"/>
    </row>
    <row r="520" spans="2:2">
      <c r="B520" s="7"/>
    </row>
    <row r="524" spans="2:2">
      <c r="B524" s="7"/>
    </row>
    <row r="529" spans="2:2">
      <c r="B529" s="7"/>
    </row>
    <row r="533" spans="2:2">
      <c r="B533" s="7"/>
    </row>
    <row r="538" spans="2:2">
      <c r="B538" s="7"/>
    </row>
    <row r="542" spans="2:2">
      <c r="B542" s="7"/>
    </row>
    <row r="547" spans="2:2">
      <c r="B547" s="68"/>
    </row>
    <row r="551" spans="2:2">
      <c r="B551" s="7"/>
    </row>
    <row r="556" spans="2:2">
      <c r="B556" s="7"/>
    </row>
    <row r="560" spans="2:2">
      <c r="B560" s="7"/>
    </row>
    <row r="565" spans="2:2">
      <c r="B565" s="7"/>
    </row>
    <row r="569" spans="2:2">
      <c r="B569" s="7"/>
    </row>
  </sheetData>
  <mergeCells count="2">
    <mergeCell ref="K5:K6"/>
    <mergeCell ref="L5:L6"/>
  </mergeCells>
  <conditionalFormatting sqref="F19:F22">
    <cfRule type="cellIs" dxfId="15" priority="67" operator="equal">
      <formula>"FAIL"</formula>
    </cfRule>
  </conditionalFormatting>
  <conditionalFormatting sqref="E146 G146 J146:M146 D150:N150 E151:N152 D158:F159 H158:J208 D161:F208 E160:F160">
    <cfRule type="containsText" dxfId="14" priority="65" operator="containsText" text="error">
      <formula>NOT(ISERROR(SEARCH("error",D146)))</formula>
    </cfRule>
    <cfRule type="containsText" dxfId="13" priority="66" operator="containsText" text="invalid">
      <formula>NOT(ISERROR(SEARCH("invalid",D146)))</formula>
    </cfRule>
  </conditionalFormatting>
  <conditionalFormatting sqref="E146 G146 J146:M146 D150:N150 E151:N152 D158:F159 H158:J208 D161:F208 E160:F160">
    <cfRule type="containsErrors" dxfId="12" priority="64">
      <formula>ISERROR(D146)</formula>
    </cfRule>
  </conditionalFormatting>
  <conditionalFormatting sqref="F146">
    <cfRule type="containsText" dxfId="11" priority="62" operator="containsText" text="error">
      <formula>NOT(ISERROR(SEARCH("error",F146)))</formula>
    </cfRule>
    <cfRule type="containsText" dxfId="10" priority="63" operator="containsText" text="invalid">
      <formula>NOT(ISERROR(SEARCH("invalid",F146)))</formula>
    </cfRule>
  </conditionalFormatting>
  <conditionalFormatting sqref="F146">
    <cfRule type="containsErrors" dxfId="9" priority="61">
      <formula>ISERROR(F146)</formula>
    </cfRule>
  </conditionalFormatting>
  <conditionalFormatting sqref="E154:N155">
    <cfRule type="containsText" dxfId="8" priority="53" operator="containsText" text="error">
      <formula>NOT(ISERROR(SEARCH("error",E154)))</formula>
    </cfRule>
    <cfRule type="containsText" dxfId="7" priority="54" operator="containsText" text="invalid">
      <formula>NOT(ISERROR(SEARCH("invalid",E154)))</formula>
    </cfRule>
  </conditionalFormatting>
  <conditionalFormatting sqref="E154:N155">
    <cfRule type="containsErrors" dxfId="6" priority="52">
      <formula>ISERROR(E154)</formula>
    </cfRule>
  </conditionalFormatting>
  <conditionalFormatting sqref="N146">
    <cfRule type="containsText" dxfId="5" priority="29" operator="containsText" text="error">
      <formula>NOT(ISERROR(SEARCH("error",N146)))</formula>
    </cfRule>
    <cfRule type="containsText" dxfId="4" priority="30" operator="containsText" text="invalid">
      <formula>NOT(ISERROR(SEARCH("invalid",N146)))</formula>
    </cfRule>
  </conditionalFormatting>
  <conditionalFormatting sqref="N146">
    <cfRule type="containsErrors" dxfId="3" priority="28">
      <formula>ISERROR(N146)</formula>
    </cfRule>
  </conditionalFormatting>
  <conditionalFormatting sqref="H158:H208">
    <cfRule type="containsText" dxfId="2" priority="26" operator="containsText" text="error">
      <formula>NOT(ISERROR(SEARCH("error",H158)))</formula>
    </cfRule>
    <cfRule type="containsText" dxfId="1" priority="27" operator="containsText" text="invalid">
      <formula>NOT(ISERROR(SEARCH("invalid",H158)))</formula>
    </cfRule>
  </conditionalFormatting>
  <conditionalFormatting sqref="H158:H208">
    <cfRule type="containsErrors" dxfId="0" priority="25">
      <formula>ISERROR(H158)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NL_Data (2)</vt:lpstr>
      <vt:lpstr>NL_Data</vt:lpstr>
      <vt:lpstr>R3S</vt:lpstr>
      <vt:lpstr>Process Flowchart</vt:lpstr>
      <vt:lpstr>NL_Data_Prep</vt:lpstr>
      <vt:lpstr>NL_LIC_Model</vt:lpstr>
      <vt:lpstr>Sheet1</vt:lpstr>
      <vt:lpstr>NL_LRC_Fit</vt:lpstr>
      <vt:lpstr>NL_LRC_Eval</vt:lpstr>
      <vt:lpstr>Claim_Cost_Results</vt:lpstr>
      <vt:lpstr>Cum_Claims_Projected</vt:lpstr>
      <vt:lpstr>Dev_Factors</vt:lpstr>
      <vt:lpstr>Ultimate_Dev_Factors</vt:lpstr>
      <vt:lpstr>VaR_by_Scenario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Hong</dc:creator>
  <cp:lastModifiedBy>Graham Howarth (그레이함)</cp:lastModifiedBy>
  <dcterms:created xsi:type="dcterms:W3CDTF">2020-06-11T08:00:11Z</dcterms:created>
  <dcterms:modified xsi:type="dcterms:W3CDTF">2021-11-20T01:01:56Z</dcterms:modified>
</cp:coreProperties>
</file>