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en\Studium\Coursera\FinancialEngineering\week6\"/>
    </mc:Choice>
  </mc:AlternateContent>
  <bookViews>
    <workbookView xWindow="0" yWindow="0" windowWidth="24750" windowHeight="12000" tabRatio="815"/>
  </bookViews>
  <sheets>
    <sheet name="Question1_2" sheetId="25" r:id="rId1"/>
  </sheets>
  <definedNames>
    <definedName name="_xlnm.Print_Area" localSheetId="0">Question1_2!$C$76:$L$101</definedName>
    <definedName name="solver_adj" localSheetId="0" hidden="1">Question1_2!$C$5:$L$5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Question1_2!$D$47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workspace" localSheetId="0">#REF!</definedName>
    <definedName name="workspace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4" i="25" l="1"/>
  <c r="D54" i="25"/>
  <c r="E54" i="25"/>
  <c r="F54" i="25"/>
  <c r="G54" i="25"/>
  <c r="H54" i="25"/>
  <c r="I54" i="25"/>
  <c r="J54" i="25"/>
  <c r="K54" i="25"/>
  <c r="C55" i="25"/>
  <c r="D55" i="25"/>
  <c r="E55" i="25"/>
  <c r="F55" i="25"/>
  <c r="G55" i="25"/>
  <c r="H55" i="25"/>
  <c r="I55" i="25"/>
  <c r="J55" i="25"/>
  <c r="C56" i="25"/>
  <c r="D56" i="25"/>
  <c r="E56" i="25"/>
  <c r="F56" i="25"/>
  <c r="G56" i="25"/>
  <c r="H56" i="25"/>
  <c r="I56" i="25"/>
  <c r="C57" i="25"/>
  <c r="D57" i="25"/>
  <c r="E57" i="25"/>
  <c r="F57" i="25"/>
  <c r="G57" i="25"/>
  <c r="H57" i="25"/>
  <c r="C58" i="25"/>
  <c r="D58" i="25"/>
  <c r="E58" i="25"/>
  <c r="F58" i="25"/>
  <c r="G58" i="25"/>
  <c r="C59" i="25"/>
  <c r="D59" i="25"/>
  <c r="E59" i="25"/>
  <c r="F59" i="25"/>
  <c r="C60" i="25"/>
  <c r="D60" i="25"/>
  <c r="E60" i="25"/>
  <c r="C61" i="25"/>
  <c r="D61" i="25"/>
  <c r="C62" i="25"/>
  <c r="D30" i="25" l="1"/>
  <c r="E30" i="25"/>
  <c r="F30" i="25"/>
  <c r="G30" i="25"/>
  <c r="H30" i="25"/>
  <c r="I30" i="25"/>
  <c r="J30" i="25"/>
  <c r="K30" i="25"/>
  <c r="L30" i="25"/>
  <c r="D31" i="25"/>
  <c r="E31" i="25"/>
  <c r="F31" i="25"/>
  <c r="G31" i="25"/>
  <c r="H31" i="25"/>
  <c r="I31" i="25"/>
  <c r="J31" i="25"/>
  <c r="K31" i="25"/>
  <c r="D32" i="25"/>
  <c r="E32" i="25"/>
  <c r="F32" i="25"/>
  <c r="G32" i="25"/>
  <c r="H32" i="25"/>
  <c r="I32" i="25"/>
  <c r="J32" i="25"/>
  <c r="D33" i="25"/>
  <c r="E33" i="25"/>
  <c r="F33" i="25"/>
  <c r="G33" i="25"/>
  <c r="H33" i="25"/>
  <c r="I33" i="25"/>
  <c r="D34" i="25"/>
  <c r="E34" i="25"/>
  <c r="F34" i="25"/>
  <c r="G34" i="25"/>
  <c r="H34" i="25"/>
  <c r="D35" i="25"/>
  <c r="E35" i="25"/>
  <c r="F35" i="25"/>
  <c r="G35" i="25"/>
  <c r="D36" i="25"/>
  <c r="E36" i="25"/>
  <c r="F36" i="25"/>
  <c r="D37" i="25"/>
  <c r="E37" i="25"/>
  <c r="D38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L25" i="25"/>
  <c r="L63" i="25" s="1"/>
  <c r="K25" i="25"/>
  <c r="J25" i="25"/>
  <c r="I25" i="25"/>
  <c r="H25" i="25"/>
  <c r="G25" i="25"/>
  <c r="F25" i="25"/>
  <c r="E25" i="25"/>
  <c r="C25" i="25"/>
  <c r="D39" i="25" s="1"/>
  <c r="L24" i="25"/>
  <c r="L62" i="25" s="1"/>
  <c r="K24" i="25"/>
  <c r="J24" i="25"/>
  <c r="I24" i="25"/>
  <c r="H24" i="25"/>
  <c r="G24" i="25"/>
  <c r="F24" i="25"/>
  <c r="E24" i="25"/>
  <c r="L23" i="25"/>
  <c r="L61" i="25" s="1"/>
  <c r="K23" i="25"/>
  <c r="J23" i="25"/>
  <c r="I23" i="25"/>
  <c r="H23" i="25"/>
  <c r="G23" i="25"/>
  <c r="F23" i="25"/>
  <c r="E23" i="25"/>
  <c r="L22" i="25"/>
  <c r="L60" i="25" s="1"/>
  <c r="K22" i="25"/>
  <c r="J22" i="25"/>
  <c r="I22" i="25"/>
  <c r="H22" i="25"/>
  <c r="G22" i="25"/>
  <c r="F22" i="25"/>
  <c r="E22" i="25"/>
  <c r="L21" i="25"/>
  <c r="L59" i="25" s="1"/>
  <c r="K21" i="25"/>
  <c r="J21" i="25"/>
  <c r="I21" i="25"/>
  <c r="H21" i="25"/>
  <c r="G21" i="25"/>
  <c r="F21" i="25"/>
  <c r="E21" i="25"/>
  <c r="L20" i="25"/>
  <c r="L58" i="25" s="1"/>
  <c r="K20" i="25"/>
  <c r="J20" i="25"/>
  <c r="I20" i="25"/>
  <c r="H20" i="25"/>
  <c r="G20" i="25"/>
  <c r="F20" i="25"/>
  <c r="E20" i="25"/>
  <c r="L19" i="25"/>
  <c r="L57" i="25" s="1"/>
  <c r="K19" i="25"/>
  <c r="J19" i="25"/>
  <c r="I19" i="25"/>
  <c r="H19" i="25"/>
  <c r="G19" i="25"/>
  <c r="F19" i="25"/>
  <c r="E19" i="25"/>
  <c r="L18" i="25"/>
  <c r="L56" i="25" s="1"/>
  <c r="K18" i="25"/>
  <c r="J18" i="25"/>
  <c r="I18" i="25"/>
  <c r="H18" i="25"/>
  <c r="G18" i="25"/>
  <c r="F18" i="25"/>
  <c r="E18" i="25"/>
  <c r="L17" i="25"/>
  <c r="L55" i="25" s="1"/>
  <c r="K17" i="25"/>
  <c r="J17" i="25"/>
  <c r="I17" i="25"/>
  <c r="H17" i="25"/>
  <c r="G17" i="25"/>
  <c r="F17" i="25"/>
  <c r="E17" i="25"/>
  <c r="L16" i="25"/>
  <c r="L54" i="25" s="1"/>
  <c r="K16" i="25"/>
  <c r="J16" i="25"/>
  <c r="I16" i="25"/>
  <c r="H16" i="25"/>
  <c r="G16" i="25"/>
  <c r="F16" i="25"/>
  <c r="E16" i="25"/>
  <c r="L15" i="25"/>
  <c r="K15" i="25"/>
  <c r="J15" i="25"/>
  <c r="I15" i="25"/>
  <c r="H15" i="25"/>
  <c r="G15" i="25"/>
  <c r="F15" i="25"/>
  <c r="E15" i="25"/>
  <c r="L14" i="25"/>
  <c r="K14" i="25"/>
  <c r="J14" i="25"/>
  <c r="I14" i="25"/>
  <c r="H14" i="25"/>
  <c r="G14" i="25"/>
  <c r="F14" i="25"/>
  <c r="E14" i="25"/>
  <c r="L13" i="25"/>
  <c r="K13" i="25"/>
  <c r="J13" i="25"/>
  <c r="I13" i="25"/>
  <c r="H13" i="25"/>
  <c r="G13" i="25"/>
  <c r="F13" i="25"/>
  <c r="E13" i="25"/>
  <c r="L12" i="25"/>
  <c r="K12" i="25"/>
  <c r="J12" i="25"/>
  <c r="I12" i="25"/>
  <c r="H12" i="25"/>
  <c r="G12" i="25"/>
  <c r="F12" i="25"/>
  <c r="E12" i="25"/>
  <c r="B8" i="25"/>
  <c r="K61" i="25" l="1"/>
  <c r="K57" i="25"/>
  <c r="K55" i="25"/>
  <c r="K58" i="25"/>
  <c r="K56" i="25"/>
  <c r="K59" i="25"/>
  <c r="K60" i="25"/>
  <c r="K62" i="25"/>
  <c r="K63" i="25"/>
  <c r="E38" i="25"/>
  <c r="F37" i="25" s="1"/>
  <c r="G36" i="25" s="1"/>
  <c r="H35" i="25" s="1"/>
  <c r="I34" i="25" s="1"/>
  <c r="J33" i="25" s="1"/>
  <c r="K32" i="25" s="1"/>
  <c r="L31" i="25" s="1"/>
  <c r="M30" i="25" s="1"/>
  <c r="D40" i="25"/>
  <c r="E40" i="25" s="1"/>
  <c r="F40" i="25" s="1"/>
  <c r="G40" i="25" s="1"/>
  <c r="H40" i="25" s="1"/>
  <c r="I40" i="25" s="1"/>
  <c r="J40" i="25" s="1"/>
  <c r="K40" i="25" s="1"/>
  <c r="L40" i="25" s="1"/>
  <c r="M40" i="25" s="1"/>
  <c r="J57" i="25" l="1"/>
  <c r="J63" i="25"/>
  <c r="J61" i="25"/>
  <c r="J62" i="25"/>
  <c r="J60" i="25"/>
  <c r="J56" i="25"/>
  <c r="J58" i="25"/>
  <c r="J59" i="25"/>
  <c r="E39" i="25"/>
  <c r="F38" i="25" s="1"/>
  <c r="G37" i="25" s="1"/>
  <c r="H36" i="25" s="1"/>
  <c r="I35" i="25" s="1"/>
  <c r="J34" i="25" s="1"/>
  <c r="K33" i="25" s="1"/>
  <c r="L32" i="25" s="1"/>
  <c r="M31" i="25" s="1"/>
  <c r="D43" i="25"/>
  <c r="D44" i="25" s="1"/>
  <c r="D46" i="25" s="1"/>
  <c r="I63" i="25" l="1"/>
  <c r="I58" i="25"/>
  <c r="I57" i="25"/>
  <c r="I62" i="25"/>
  <c r="I61" i="25"/>
  <c r="H62" i="25" s="1"/>
  <c r="I59" i="25"/>
  <c r="I60" i="25"/>
  <c r="F39" i="25"/>
  <c r="G39" i="25" s="1"/>
  <c r="H39" i="25" s="1"/>
  <c r="E43" i="25"/>
  <c r="E44" i="25" s="1"/>
  <c r="E46" i="25" s="1"/>
  <c r="H61" i="25" l="1"/>
  <c r="H63" i="25"/>
  <c r="H58" i="25"/>
  <c r="H60" i="25"/>
  <c r="G61" i="25" s="1"/>
  <c r="H59" i="25"/>
  <c r="G62" i="25"/>
  <c r="G63" i="25"/>
  <c r="G38" i="25"/>
  <c r="H37" i="25" s="1"/>
  <c r="I36" i="25" s="1"/>
  <c r="J35" i="25" s="1"/>
  <c r="K34" i="25" s="1"/>
  <c r="L33" i="25" s="1"/>
  <c r="M32" i="25" s="1"/>
  <c r="I39" i="25"/>
  <c r="F43" i="25"/>
  <c r="F44" i="25" s="1"/>
  <c r="F46" i="25" s="1"/>
  <c r="G59" i="25" l="1"/>
  <c r="F62" i="25"/>
  <c r="G60" i="25"/>
  <c r="F60" i="25" s="1"/>
  <c r="F63" i="25"/>
  <c r="E63" i="25" s="1"/>
  <c r="H38" i="25"/>
  <c r="I37" i="25" s="1"/>
  <c r="J36" i="25" s="1"/>
  <c r="K35" i="25" s="1"/>
  <c r="L34" i="25" s="1"/>
  <c r="M33" i="25" s="1"/>
  <c r="J39" i="25"/>
  <c r="G43" i="25"/>
  <c r="G44" i="25" s="1"/>
  <c r="G46" i="25" s="1"/>
  <c r="F61" i="25" l="1"/>
  <c r="E62" i="25" s="1"/>
  <c r="D63" i="25" s="1"/>
  <c r="I38" i="25"/>
  <c r="J37" i="25" s="1"/>
  <c r="K36" i="25" s="1"/>
  <c r="L35" i="25" s="1"/>
  <c r="M34" i="25" s="1"/>
  <c r="K39" i="25"/>
  <c r="H43" i="25"/>
  <c r="H44" i="25" s="1"/>
  <c r="H46" i="25" s="1"/>
  <c r="E61" i="25" l="1"/>
  <c r="D62" i="25" s="1"/>
  <c r="C63" i="25" s="1"/>
  <c r="J38" i="25"/>
  <c r="K37" i="25" s="1"/>
  <c r="L36" i="25" s="1"/>
  <c r="M35" i="25" s="1"/>
  <c r="L39" i="25"/>
  <c r="I43" i="25"/>
  <c r="I44" i="25" s="1"/>
  <c r="I46" i="25" s="1"/>
  <c r="K38" i="25" l="1"/>
  <c r="L37" i="25" s="1"/>
  <c r="M36" i="25" s="1"/>
  <c r="M39" i="25"/>
  <c r="J43" i="25"/>
  <c r="J44" i="25" s="1"/>
  <c r="J46" i="25" s="1"/>
  <c r="L38" i="25" l="1"/>
  <c r="M37" i="25" s="1"/>
  <c r="K43" i="25"/>
  <c r="K44" i="25" s="1"/>
  <c r="K46" i="25" s="1"/>
  <c r="M38" i="25" l="1"/>
  <c r="L43" i="25"/>
  <c r="L44" i="25" s="1"/>
  <c r="L46" i="25" s="1"/>
  <c r="M43" i="25" l="1"/>
  <c r="M44" i="25" s="1"/>
  <c r="M46" i="25" l="1"/>
  <c r="D47" i="25" s="1"/>
</calcChain>
</file>

<file path=xl/comments1.xml><?xml version="1.0" encoding="utf-8"?>
<comments xmlns="http://schemas.openxmlformats.org/spreadsheetml/2006/main">
  <authors>
    <author>mhaugh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Fixing the volatility parameter, b. This is not a good idea if we wish to use the model to price fixed derivatives that are sensitive to volatility, e.g. swaptions.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47" authorId="0" shapeId="0">
      <text>
        <r>
          <rPr>
            <b/>
            <sz val="8"/>
            <color indexed="81"/>
            <rFont val="Tahoma"/>
            <family val="2"/>
          </rPr>
          <t>Now use Solver to match the term structure of zero prices by setting the objective function to 0 and by varying cells C5 to P5.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<sst xmlns="http://schemas.openxmlformats.org/spreadsheetml/2006/main" count="26" uniqueCount="24">
  <si>
    <t>q</t>
  </si>
  <si>
    <t>1-q</t>
  </si>
  <si>
    <t xml:space="preserve"> </t>
  </si>
  <si>
    <t>Elementary Prices</t>
  </si>
  <si>
    <t>Year</t>
  </si>
  <si>
    <t>a</t>
  </si>
  <si>
    <t>Short Rate Lattice</t>
  </si>
  <si>
    <t>b</t>
  </si>
  <si>
    <t>Objective Function</t>
  </si>
  <si>
    <t>Squared Differences</t>
  </si>
  <si>
    <t>Fitting the Term-Structure of Zero Bond Prices in the Black-Derman-Toy Model</t>
  </si>
  <si>
    <t>Fixed Rate</t>
  </si>
  <si>
    <t>Option Expiration</t>
  </si>
  <si>
    <t>Swap Maturity</t>
  </si>
  <si>
    <t>Option strike</t>
  </si>
  <si>
    <t xml:space="preserve"> This is fixed but could easily be made variable</t>
  </si>
  <si>
    <t>Note that the values at a node are the discounted values of the nodes 1 period ahead. We therefore start from t=9 even though final payoff occurs at t=10</t>
  </si>
  <si>
    <t>Pricing a Payer Swaption</t>
  </si>
  <si>
    <t>Principal in $m</t>
  </si>
  <si>
    <t>First payment of underlying swap at t=3 (based on t=2 spot rate) and final payment at t=10</t>
  </si>
  <si>
    <t>(Strike is commonly 0)</t>
  </si>
  <si>
    <t>BDT Model ZCB Prices</t>
  </si>
  <si>
    <t>BDT Model Spot Rates</t>
  </si>
  <si>
    <t>Market Spot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</si>
</sst>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000"/>
  </numFmts>
  <fonts count="9" x14ac:knownFonts="1">
    <font>
      <sz val="10"/>
      <name val="Times New Roman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0">
    <xf numFmtId="0" fontId="0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2" fontId="2" fillId="0" borderId="0" xfId="0" applyNumberFormat="1" applyFont="1"/>
    <xf numFmtId="2" fontId="3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4" fillId="0" borderId="0" xfId="0" applyNumberFormat="1" applyFont="1"/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4" borderId="15" xfId="0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2" fontId="2" fillId="0" borderId="5" xfId="0" applyNumberFormat="1" applyFont="1" applyBorder="1"/>
    <xf numFmtId="2" fontId="3" fillId="0" borderId="14" xfId="0" applyNumberFormat="1" applyFont="1" applyBorder="1"/>
    <xf numFmtId="2" fontId="3" fillId="0" borderId="6" xfId="0" applyNumberFormat="1" applyFont="1" applyBorder="1"/>
    <xf numFmtId="165" fontId="2" fillId="0" borderId="16" xfId="0" applyNumberFormat="1" applyFont="1" applyBorder="1"/>
    <xf numFmtId="165" fontId="3" fillId="0" borderId="17" xfId="0" applyNumberFormat="1" applyFont="1" applyBorder="1"/>
    <xf numFmtId="165" fontId="3" fillId="0" borderId="18" xfId="0" applyNumberFormat="1" applyFont="1" applyBorder="1"/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164" fontId="3" fillId="0" borderId="0" xfId="0" applyNumberFormat="1" applyFont="1"/>
    <xf numFmtId="166" fontId="3" fillId="0" borderId="0" xfId="0" applyNumberFormat="1" applyFont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0">
    <cellStyle name="Besuchter Hyperlink" xfId="5" builtinId="9" hidden="1"/>
    <cellStyle name="Besuchter Hyperlink" xfId="7" builtinId="9" hidden="1"/>
    <cellStyle name="Besuchter Hyperlink" xfId="9" builtinId="9" hidden="1"/>
    <cellStyle name="Link" xfId="4" builtinId="8" hidden="1"/>
    <cellStyle name="Link" xfId="6" builtinId="8" hidden="1"/>
    <cellStyle name="Link" xfId="8" builtinId="8" hidden="1"/>
    <cellStyle name="Normal 2" xfId="2"/>
    <cellStyle name="Percent 2" xfId="3"/>
    <cellStyle name="Prozent" xfId="1" builtinId="5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showGridLines="0" tabSelected="1" topLeftCell="A26" zoomScaleNormal="100" zoomScalePageLayoutView="130" workbookViewId="0">
      <selection activeCell="D47" sqref="D47"/>
    </sheetView>
  </sheetViews>
  <sheetFormatPr baseColWidth="10" defaultColWidth="8.83203125" defaultRowHeight="12.75" x14ac:dyDescent="0.2"/>
  <cols>
    <col min="1" max="1" width="10.6640625" customWidth="1"/>
    <col min="3" max="3" width="10.6640625" bestFit="1" customWidth="1"/>
    <col min="4" max="4" width="12.5" bestFit="1" customWidth="1"/>
  </cols>
  <sheetData>
    <row r="1" spans="1:12" ht="13.5" thickBot="1" x14ac:dyDescent="0.25">
      <c r="A1" s="33" t="s">
        <v>10</v>
      </c>
      <c r="B1" s="35"/>
      <c r="C1" s="35"/>
      <c r="D1" s="35"/>
      <c r="E1" s="35"/>
      <c r="F1" s="35"/>
      <c r="G1" s="35"/>
      <c r="H1" s="34"/>
    </row>
    <row r="2" spans="1:12" ht="13.5" thickBot="1" x14ac:dyDescent="0.25"/>
    <row r="3" spans="1:12" x14ac:dyDescent="0.2">
      <c r="A3" s="36" t="s">
        <v>4</v>
      </c>
      <c r="B3" s="37"/>
      <c r="C3" s="27">
        <v>1</v>
      </c>
      <c r="D3" s="27">
        <v>2</v>
      </c>
      <c r="E3" s="27">
        <v>3</v>
      </c>
      <c r="F3" s="27">
        <v>4</v>
      </c>
      <c r="G3" s="27">
        <v>5</v>
      </c>
      <c r="H3" s="27">
        <v>6</v>
      </c>
      <c r="I3" s="27">
        <v>7</v>
      </c>
      <c r="J3" s="27">
        <v>8</v>
      </c>
      <c r="K3" s="27">
        <v>9</v>
      </c>
      <c r="L3" s="27">
        <v>10</v>
      </c>
    </row>
    <row r="4" spans="1:12" ht="13.5" thickBot="1" x14ac:dyDescent="0.25">
      <c r="A4" s="38" t="s">
        <v>23</v>
      </c>
      <c r="B4" s="39"/>
      <c r="C4" s="28">
        <v>3</v>
      </c>
      <c r="D4" s="28">
        <v>3.1</v>
      </c>
      <c r="E4" s="28">
        <v>3.2</v>
      </c>
      <c r="F4" s="28">
        <v>3.3</v>
      </c>
      <c r="G4" s="28">
        <v>3.4</v>
      </c>
      <c r="H4" s="28">
        <v>3.5</v>
      </c>
      <c r="I4" s="28">
        <v>3.55</v>
      </c>
      <c r="J4" s="28">
        <v>3.6</v>
      </c>
      <c r="K4" s="29">
        <v>3.65</v>
      </c>
      <c r="L4" s="28">
        <v>3.7</v>
      </c>
    </row>
    <row r="5" spans="1:12" ht="13.5" thickBot="1" x14ac:dyDescent="0.25">
      <c r="A5" s="40" t="s">
        <v>5</v>
      </c>
      <c r="B5" s="41"/>
      <c r="C5" s="30">
        <v>2.9999981580443107</v>
      </c>
      <c r="D5" s="30">
        <v>3.0404608399457764</v>
      </c>
      <c r="E5" s="30">
        <v>3.069773054392801</v>
      </c>
      <c r="F5" s="30">
        <v>3.0890066788494068</v>
      </c>
      <c r="G5" s="30">
        <v>3.0991556004586664</v>
      </c>
      <c r="H5" s="30">
        <v>3.1010957786290332</v>
      </c>
      <c r="I5" s="30">
        <v>2.8366639465800123</v>
      </c>
      <c r="J5" s="30">
        <v>2.7668536742032055</v>
      </c>
      <c r="K5" s="30">
        <v>2.6974179160588108</v>
      </c>
      <c r="L5" s="30">
        <v>2.6284569424934121</v>
      </c>
    </row>
    <row r="6" spans="1:12" x14ac:dyDescent="0.2">
      <c r="A6" s="15" t="s">
        <v>7</v>
      </c>
      <c r="B6" s="13">
        <v>0.1</v>
      </c>
    </row>
    <row r="7" spans="1:12" x14ac:dyDescent="0.2">
      <c r="A7" s="16" t="s">
        <v>0</v>
      </c>
      <c r="B7" s="18">
        <v>0.5</v>
      </c>
    </row>
    <row r="8" spans="1:12" ht="13.5" thickBot="1" x14ac:dyDescent="0.25">
      <c r="A8" s="17" t="s">
        <v>1</v>
      </c>
      <c r="B8" s="14">
        <f>1-B7</f>
        <v>0.5</v>
      </c>
      <c r="C8" t="s">
        <v>2</v>
      </c>
    </row>
    <row r="9" spans="1:12" ht="13.5" thickBot="1" x14ac:dyDescent="0.25"/>
    <row r="10" spans="1:12" ht="13.5" thickBot="1" x14ac:dyDescent="0.25">
      <c r="A10" s="33" t="s">
        <v>6</v>
      </c>
      <c r="B10" s="34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">
      <c r="A11" s="6"/>
      <c r="B11" s="6"/>
      <c r="C11" s="6">
        <v>0</v>
      </c>
      <c r="D11" s="6">
        <v>1</v>
      </c>
      <c r="E11" s="6">
        <v>2</v>
      </c>
      <c r="F11" s="6">
        <v>3</v>
      </c>
      <c r="G11" s="6">
        <v>4</v>
      </c>
      <c r="H11" s="6">
        <v>5</v>
      </c>
      <c r="I11" s="6">
        <v>6</v>
      </c>
      <c r="J11" s="6">
        <v>7</v>
      </c>
      <c r="K11" s="6">
        <v>8</v>
      </c>
      <c r="L11" s="6">
        <v>9</v>
      </c>
    </row>
    <row r="12" spans="1:12" x14ac:dyDescent="0.2">
      <c r="A12" s="6"/>
      <c r="B12" s="6">
        <v>13</v>
      </c>
      <c r="C12" s="2"/>
      <c r="D12" s="2" t="str">
        <f t="shared" ref="D12:L25" si="0">IF( $B12 &lt;=D$11,D$5*EXP($B$6*$B12),"")</f>
        <v/>
      </c>
      <c r="E12" s="2" t="str">
        <f t="shared" si="0"/>
        <v/>
      </c>
      <c r="F12" s="2" t="str">
        <f t="shared" si="0"/>
        <v/>
      </c>
      <c r="G12" s="2" t="str">
        <f t="shared" si="0"/>
        <v/>
      </c>
      <c r="H12" s="2" t="str">
        <f t="shared" si="0"/>
        <v/>
      </c>
      <c r="I12" s="2" t="str">
        <f t="shared" si="0"/>
        <v/>
      </c>
      <c r="J12" s="2" t="str">
        <f t="shared" si="0"/>
        <v/>
      </c>
      <c r="K12" s="2" t="str">
        <f t="shared" si="0"/>
        <v/>
      </c>
      <c r="L12" s="2" t="str">
        <f t="shared" si="0"/>
        <v/>
      </c>
    </row>
    <row r="13" spans="1:12" x14ac:dyDescent="0.2">
      <c r="A13" s="6"/>
      <c r="B13" s="6">
        <v>12</v>
      </c>
      <c r="C13" s="2"/>
      <c r="D13" s="2" t="str">
        <f t="shared" si="0"/>
        <v/>
      </c>
      <c r="E13" s="2" t="str">
        <f t="shared" si="0"/>
        <v/>
      </c>
      <c r="F13" s="2" t="str">
        <f t="shared" si="0"/>
        <v/>
      </c>
      <c r="G13" s="2" t="str">
        <f t="shared" si="0"/>
        <v/>
      </c>
      <c r="H13" s="2" t="str">
        <f t="shared" si="0"/>
        <v/>
      </c>
      <c r="I13" s="2" t="str">
        <f t="shared" si="0"/>
        <v/>
      </c>
      <c r="J13" s="2" t="str">
        <f t="shared" si="0"/>
        <v/>
      </c>
      <c r="K13" s="2" t="str">
        <f t="shared" si="0"/>
        <v/>
      </c>
      <c r="L13" s="2" t="str">
        <f t="shared" si="0"/>
        <v/>
      </c>
    </row>
    <row r="14" spans="1:12" x14ac:dyDescent="0.2">
      <c r="A14" s="6"/>
      <c r="B14" s="6">
        <v>11</v>
      </c>
      <c r="C14" s="2"/>
      <c r="D14" s="2" t="str">
        <f t="shared" si="0"/>
        <v/>
      </c>
      <c r="E14" s="2" t="str">
        <f t="shared" si="0"/>
        <v/>
      </c>
      <c r="F14" s="2" t="str">
        <f t="shared" si="0"/>
        <v/>
      </c>
      <c r="G14" s="2" t="str">
        <f t="shared" si="0"/>
        <v/>
      </c>
      <c r="H14" s="2" t="str">
        <f t="shared" si="0"/>
        <v/>
      </c>
      <c r="I14" s="2" t="str">
        <f t="shared" si="0"/>
        <v/>
      </c>
      <c r="J14" s="2" t="str">
        <f t="shared" si="0"/>
        <v/>
      </c>
      <c r="K14" s="2" t="str">
        <f t="shared" si="0"/>
        <v/>
      </c>
      <c r="L14" s="2" t="str">
        <f t="shared" si="0"/>
        <v/>
      </c>
    </row>
    <row r="15" spans="1:12" x14ac:dyDescent="0.2">
      <c r="A15" s="6"/>
      <c r="B15" s="6">
        <v>10</v>
      </c>
      <c r="C15" s="2"/>
      <c r="D15" s="2" t="str">
        <f t="shared" si="0"/>
        <v/>
      </c>
      <c r="E15" s="2" t="str">
        <f t="shared" si="0"/>
        <v/>
      </c>
      <c r="F15" s="2" t="str">
        <f t="shared" si="0"/>
        <v/>
      </c>
      <c r="G15" s="2" t="str">
        <f t="shared" si="0"/>
        <v/>
      </c>
      <c r="H15" s="2" t="str">
        <f t="shared" si="0"/>
        <v/>
      </c>
      <c r="I15" s="2" t="str">
        <f t="shared" si="0"/>
        <v/>
      </c>
      <c r="J15" s="2" t="str">
        <f t="shared" si="0"/>
        <v/>
      </c>
      <c r="K15" s="2" t="str">
        <f t="shared" si="0"/>
        <v/>
      </c>
      <c r="L15" s="2" t="str">
        <f t="shared" si="0"/>
        <v/>
      </c>
    </row>
    <row r="16" spans="1:12" x14ac:dyDescent="0.2">
      <c r="A16" s="6"/>
      <c r="B16" s="6">
        <v>9</v>
      </c>
      <c r="C16" s="2"/>
      <c r="D16" s="2" t="str">
        <f t="shared" si="0"/>
        <v/>
      </c>
      <c r="E16" s="2" t="str">
        <f t="shared" si="0"/>
        <v/>
      </c>
      <c r="F16" s="2" t="str">
        <f t="shared" si="0"/>
        <v/>
      </c>
      <c r="G16" s="2" t="str">
        <f t="shared" si="0"/>
        <v/>
      </c>
      <c r="H16" s="2" t="str">
        <f t="shared" si="0"/>
        <v/>
      </c>
      <c r="I16" s="2" t="str">
        <f t="shared" si="0"/>
        <v/>
      </c>
      <c r="J16" s="2" t="str">
        <f t="shared" si="0"/>
        <v/>
      </c>
      <c r="K16" s="2" t="str">
        <f t="shared" si="0"/>
        <v/>
      </c>
      <c r="L16" s="2">
        <f t="shared" si="0"/>
        <v>6.4649608732988808</v>
      </c>
    </row>
    <row r="17" spans="1:13" x14ac:dyDescent="0.2">
      <c r="A17" s="6"/>
      <c r="B17" s="6">
        <v>8</v>
      </c>
      <c r="C17" s="2"/>
      <c r="D17" s="2" t="str">
        <f t="shared" si="0"/>
        <v/>
      </c>
      <c r="E17" s="2" t="str">
        <f t="shared" si="0"/>
        <v/>
      </c>
      <c r="F17" s="2" t="str">
        <f t="shared" si="0"/>
        <v/>
      </c>
      <c r="G17" s="2" t="str">
        <f t="shared" si="0"/>
        <v/>
      </c>
      <c r="H17" s="2" t="str">
        <f t="shared" si="0"/>
        <v/>
      </c>
      <c r="I17" s="2" t="str">
        <f t="shared" si="0"/>
        <v/>
      </c>
      <c r="J17" s="2" t="str">
        <f t="shared" si="0"/>
        <v/>
      </c>
      <c r="K17" s="2">
        <f t="shared" si="0"/>
        <v>6.0032139734377434</v>
      </c>
      <c r="L17" s="2">
        <f t="shared" si="0"/>
        <v>5.8497385042992613</v>
      </c>
    </row>
    <row r="18" spans="1:13" x14ac:dyDescent="0.2">
      <c r="A18" s="6"/>
      <c r="B18" s="6">
        <v>7</v>
      </c>
      <c r="C18" s="2"/>
      <c r="D18" s="2" t="str">
        <f t="shared" si="0"/>
        <v/>
      </c>
      <c r="E18" s="2" t="str">
        <f t="shared" si="0"/>
        <v/>
      </c>
      <c r="F18" s="2" t="str">
        <f t="shared" si="0"/>
        <v/>
      </c>
      <c r="G18" s="2" t="str">
        <f t="shared" si="0"/>
        <v/>
      </c>
      <c r="H18" s="2" t="str">
        <f t="shared" si="0"/>
        <v/>
      </c>
      <c r="I18" s="2" t="str">
        <f t="shared" si="0"/>
        <v/>
      </c>
      <c r="J18" s="2">
        <f t="shared" si="0"/>
        <v>5.5717590776013415</v>
      </c>
      <c r="K18" s="2">
        <f t="shared" si="0"/>
        <v>5.4319326316428009</v>
      </c>
      <c r="L18" s="2">
        <f t="shared" si="0"/>
        <v>5.2930622844156794</v>
      </c>
    </row>
    <row r="19" spans="1:13" x14ac:dyDescent="0.2">
      <c r="A19" s="6"/>
      <c r="B19" s="6">
        <v>6</v>
      </c>
      <c r="C19" s="2"/>
      <c r="D19" s="2" t="str">
        <f t="shared" si="0"/>
        <v/>
      </c>
      <c r="E19" s="2" t="str">
        <f t="shared" si="0"/>
        <v/>
      </c>
      <c r="F19" s="2" t="str">
        <f t="shared" si="0"/>
        <v/>
      </c>
      <c r="G19" s="2" t="str">
        <f t="shared" si="0"/>
        <v/>
      </c>
      <c r="H19" s="2" t="str">
        <f t="shared" si="0"/>
        <v/>
      </c>
      <c r="I19" s="2">
        <f t="shared" si="0"/>
        <v>5.1687387074533788</v>
      </c>
      <c r="J19" s="2">
        <f t="shared" si="0"/>
        <v>5.041536097695217</v>
      </c>
      <c r="K19" s="2">
        <f t="shared" si="0"/>
        <v>4.9150158973609477</v>
      </c>
      <c r="L19" s="2">
        <f t="shared" si="0"/>
        <v>4.7893608109342019</v>
      </c>
    </row>
    <row r="20" spans="1:13" x14ac:dyDescent="0.2">
      <c r="A20" s="6"/>
      <c r="B20" s="6">
        <v>5</v>
      </c>
      <c r="C20" s="2"/>
      <c r="D20" s="2" t="str">
        <f t="shared" si="0"/>
        <v/>
      </c>
      <c r="E20" s="2" t="str">
        <f t="shared" si="0"/>
        <v/>
      </c>
      <c r="F20" s="2" t="str">
        <f t="shared" si="0"/>
        <v/>
      </c>
      <c r="G20" s="2" t="str">
        <f t="shared" si="0"/>
        <v/>
      </c>
      <c r="H20" s="2">
        <f t="shared" si="0"/>
        <v>5.1128425727040634</v>
      </c>
      <c r="I20" s="2">
        <f t="shared" si="0"/>
        <v>4.6768681865546382</v>
      </c>
      <c r="J20" s="2">
        <f t="shared" si="0"/>
        <v>4.5617705055736275</v>
      </c>
      <c r="K20" s="2">
        <f t="shared" si="0"/>
        <v>4.447290294173774</v>
      </c>
      <c r="L20" s="2">
        <f t="shared" si="0"/>
        <v>4.333592870208312</v>
      </c>
    </row>
    <row r="21" spans="1:13" x14ac:dyDescent="0.2">
      <c r="A21" s="6"/>
      <c r="B21" s="6">
        <v>4</v>
      </c>
      <c r="C21" s="2"/>
      <c r="D21" s="2" t="str">
        <f t="shared" si="0"/>
        <v/>
      </c>
      <c r="E21" s="2" t="str">
        <f t="shared" si="0"/>
        <v/>
      </c>
      <c r="F21" s="2" t="str">
        <f t="shared" si="0"/>
        <v/>
      </c>
      <c r="G21" s="2">
        <f t="shared" si="0"/>
        <v>4.6233968665975</v>
      </c>
      <c r="H21" s="2">
        <f t="shared" si="0"/>
        <v>4.626291272309877</v>
      </c>
      <c r="I21" s="2">
        <f t="shared" si="0"/>
        <v>4.2318053344166193</v>
      </c>
      <c r="J21" s="2">
        <f t="shared" si="0"/>
        <v>4.1276606459358351</v>
      </c>
      <c r="K21" s="2">
        <f t="shared" si="0"/>
        <v>4.0240746670365812</v>
      </c>
      <c r="L21" s="2">
        <f t="shared" si="0"/>
        <v>3.9211969834983322</v>
      </c>
    </row>
    <row r="22" spans="1:13" x14ac:dyDescent="0.2">
      <c r="A22" s="6"/>
      <c r="B22" s="6">
        <v>3</v>
      </c>
      <c r="C22" s="2"/>
      <c r="D22" s="2" t="str">
        <f t="shared" si="0"/>
        <v/>
      </c>
      <c r="E22" s="2" t="str">
        <f t="shared" si="0"/>
        <v/>
      </c>
      <c r="F22" s="2">
        <f t="shared" si="0"/>
        <v>4.1697228721059698</v>
      </c>
      <c r="G22" s="2">
        <f t="shared" si="0"/>
        <v>4.1834224833276279</v>
      </c>
      <c r="H22" s="2">
        <f t="shared" si="0"/>
        <v>4.1860414499191636</v>
      </c>
      <c r="I22" s="2">
        <f t="shared" si="0"/>
        <v>3.8290958124243346</v>
      </c>
      <c r="J22" s="2">
        <f t="shared" si="0"/>
        <v>3.7348618013972223</v>
      </c>
      <c r="K22" s="2">
        <f t="shared" si="0"/>
        <v>3.6411333317052939</v>
      </c>
      <c r="L22" s="2">
        <f t="shared" si="0"/>
        <v>3.5480457541590242</v>
      </c>
    </row>
    <row r="23" spans="1:13" x14ac:dyDescent="0.2">
      <c r="A23" s="6"/>
      <c r="B23" s="6">
        <v>2</v>
      </c>
      <c r="C23" s="2"/>
      <c r="D23" s="2" t="str">
        <f t="shared" si="0"/>
        <v/>
      </c>
      <c r="E23" s="2">
        <f t="shared" si="0"/>
        <v>3.7494292755611363</v>
      </c>
      <c r="F23" s="2">
        <f t="shared" si="0"/>
        <v>3.7729212775218515</v>
      </c>
      <c r="G23" s="2">
        <f t="shared" si="0"/>
        <v>3.7853171983677525</v>
      </c>
      <c r="H23" s="2">
        <f t="shared" si="0"/>
        <v>3.7876869373363609</v>
      </c>
      <c r="I23" s="2">
        <f t="shared" si="0"/>
        <v>3.4647091683263396</v>
      </c>
      <c r="J23" s="2">
        <f t="shared" si="0"/>
        <v>3.3794427090973951</v>
      </c>
      <c r="K23" s="2">
        <f t="shared" si="0"/>
        <v>3.2946336825848892</v>
      </c>
      <c r="L23" s="2">
        <f t="shared" si="0"/>
        <v>3.2104045592667005</v>
      </c>
    </row>
    <row r="24" spans="1:13" x14ac:dyDescent="0.2">
      <c r="A24" s="6"/>
      <c r="B24" s="6">
        <v>1</v>
      </c>
      <c r="C24" s="2"/>
      <c r="D24" s="2">
        <f t="shared" si="0"/>
        <v>3.3602288978559289</v>
      </c>
      <c r="E24" s="2">
        <f t="shared" si="0"/>
        <v>3.3926239048071771</v>
      </c>
      <c r="F24" s="2">
        <f t="shared" si="0"/>
        <v>3.4138803472058066</v>
      </c>
      <c r="G24" s="2">
        <f t="shared" si="0"/>
        <v>3.4250966402181895</v>
      </c>
      <c r="H24" s="2">
        <f t="shared" si="0"/>
        <v>3.4272408687079641</v>
      </c>
      <c r="I24" s="2">
        <f t="shared" si="0"/>
        <v>3.1349984981139225</v>
      </c>
      <c r="J24" s="2">
        <f t="shared" si="0"/>
        <v>3.0578462153001356</v>
      </c>
      <c r="K24" s="2">
        <f t="shared" si="0"/>
        <v>2.9811078347244164</v>
      </c>
      <c r="L24" s="2">
        <f t="shared" si="0"/>
        <v>2.9048941722577544</v>
      </c>
    </row>
    <row r="25" spans="1:13" x14ac:dyDescent="0.2">
      <c r="A25" s="6"/>
      <c r="B25" s="6">
        <v>0</v>
      </c>
      <c r="C25" s="2">
        <f>IF( $B25 &lt;=C$11,(C$5+$B$6*$B25),"")</f>
        <v>2.9999981580443107</v>
      </c>
      <c r="D25" s="1">
        <f t="shared" si="0"/>
        <v>3.0404608399457764</v>
      </c>
      <c r="E25" s="2">
        <f t="shared" si="0"/>
        <v>3.069773054392801</v>
      </c>
      <c r="F25" s="2">
        <f t="shared" si="0"/>
        <v>3.0890066788494068</v>
      </c>
      <c r="G25" s="2">
        <f t="shared" si="0"/>
        <v>3.0991556004586664</v>
      </c>
      <c r="H25" s="2">
        <f t="shared" si="0"/>
        <v>3.1010957786290332</v>
      </c>
      <c r="I25" s="2">
        <f t="shared" si="0"/>
        <v>2.8366639465800123</v>
      </c>
      <c r="J25" s="2">
        <f t="shared" si="0"/>
        <v>2.7668536742032055</v>
      </c>
      <c r="K25" s="2">
        <f t="shared" si="0"/>
        <v>2.6974179160588108</v>
      </c>
      <c r="L25" s="2">
        <f t="shared" si="0"/>
        <v>2.6284569424934121</v>
      </c>
    </row>
    <row r="27" spans="1:13" ht="13.5" thickBot="1" x14ac:dyDescent="0.25"/>
    <row r="28" spans="1:13" ht="13.5" thickBot="1" x14ac:dyDescent="0.25">
      <c r="A28" s="33" t="s">
        <v>3</v>
      </c>
      <c r="B28" s="34"/>
    </row>
    <row r="29" spans="1:13" x14ac:dyDescent="0.2"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</row>
    <row r="30" spans="1:13" x14ac:dyDescent="0.2">
      <c r="B30">
        <v>10</v>
      </c>
      <c r="C30" s="3"/>
      <c r="D30" s="3" t="str">
        <f t="shared" ref="D30:M30" si="1">IF($B30=0,$B$8*C30/(1+C15/100), IF($B30=D$29, $B$7*C31/(1 +C16/100 ), IF(AND(0 &lt; $B30, $B30 &lt; D$29), $B$7*C31/(1+C16/100) + $B$8*C30/(1+C15/100 ),"")))</f>
        <v/>
      </c>
      <c r="E30" s="3" t="str">
        <f t="shared" si="1"/>
        <v/>
      </c>
      <c r="F30" s="3" t="str">
        <f t="shared" si="1"/>
        <v/>
      </c>
      <c r="G30" s="3" t="str">
        <f t="shared" si="1"/>
        <v/>
      </c>
      <c r="H30" s="3" t="str">
        <f t="shared" si="1"/>
        <v/>
      </c>
      <c r="I30" s="3" t="str">
        <f t="shared" si="1"/>
        <v/>
      </c>
      <c r="J30" s="3" t="str">
        <f t="shared" si="1"/>
        <v/>
      </c>
      <c r="K30" s="3" t="str">
        <f t="shared" si="1"/>
        <v/>
      </c>
      <c r="L30" s="3" t="str">
        <f t="shared" si="1"/>
        <v/>
      </c>
      <c r="M30" s="3">
        <f t="shared" si="1"/>
        <v>6.1593854986077899E-4</v>
      </c>
    </row>
    <row r="31" spans="1:13" x14ac:dyDescent="0.2">
      <c r="B31">
        <v>9</v>
      </c>
      <c r="C31" s="3"/>
      <c r="D31" s="3" t="str">
        <f t="shared" ref="D31:M31" si="2">IF($B31=0,$B$8*C31/(1+C16/100), IF($B31=D$29, $B$7*C32/(1 +C17/100 ), IF(AND(0 &lt; $B31, $B31 &lt; D$29), $B$7*C32/(1+C17/100) + $B$8*C31/(1+C16/100 ),"")))</f>
        <v/>
      </c>
      <c r="E31" s="3" t="str">
        <f t="shared" si="2"/>
        <v/>
      </c>
      <c r="F31" s="3" t="str">
        <f t="shared" si="2"/>
        <v/>
      </c>
      <c r="G31" s="3" t="str">
        <f t="shared" si="2"/>
        <v/>
      </c>
      <c r="H31" s="3" t="str">
        <f t="shared" si="2"/>
        <v/>
      </c>
      <c r="I31" s="3" t="str">
        <f t="shared" si="2"/>
        <v/>
      </c>
      <c r="J31" s="3" t="str">
        <f t="shared" si="2"/>
        <v/>
      </c>
      <c r="K31" s="3" t="str">
        <f t="shared" si="2"/>
        <v/>
      </c>
      <c r="L31" s="3">
        <f t="shared" si="2"/>
        <v>1.3115174722256857E-3</v>
      </c>
      <c r="M31" s="3">
        <f t="shared" si="2"/>
        <v>6.2970763087399368E-3</v>
      </c>
    </row>
    <row r="32" spans="1:13" x14ac:dyDescent="0.2">
      <c r="B32">
        <v>8</v>
      </c>
      <c r="C32" s="3"/>
      <c r="D32" s="3" t="str">
        <f t="shared" ref="D32:M32" si="3">IF($B32=0,$B$8*C32/(1+C17/100), IF($B32=D$29, $B$7*C33/(1 +C18/100 ), IF(AND(0 &lt; $B32, $B32 &lt; D$29), $B$7*C33/(1+C18/100) + $B$8*C32/(1+C17/100 ),"")))</f>
        <v/>
      </c>
      <c r="E32" s="3" t="str">
        <f t="shared" si="3"/>
        <v/>
      </c>
      <c r="F32" s="3" t="str">
        <f t="shared" si="3"/>
        <v/>
      </c>
      <c r="G32" s="3" t="str">
        <f t="shared" si="3"/>
        <v/>
      </c>
      <c r="H32" s="3" t="str">
        <f t="shared" si="3"/>
        <v/>
      </c>
      <c r="I32" s="3" t="str">
        <f t="shared" si="3"/>
        <v/>
      </c>
      <c r="J32" s="3" t="str">
        <f t="shared" si="3"/>
        <v/>
      </c>
      <c r="K32" s="3">
        <f t="shared" si="3"/>
        <v>2.7805013447648312E-3</v>
      </c>
      <c r="L32" s="3">
        <f t="shared" si="3"/>
        <v>1.2026938923685192E-2</v>
      </c>
      <c r="M32" s="3">
        <f t="shared" si="3"/>
        <v>2.8933054703664942E-2</v>
      </c>
    </row>
    <row r="33" spans="1:13" x14ac:dyDescent="0.2">
      <c r="B33">
        <v>7</v>
      </c>
      <c r="C33" s="3"/>
      <c r="D33" s="3" t="str">
        <f t="shared" ref="D33:M33" si="4">IF($B33=0,$B$8*C33/(1+C18/100), IF($B33=D$29, $B$7*C34/(1 +C19/100 ), IF(AND(0 &lt; $B33, $B33 &lt; D$29), $B$7*C34/(1+C19/100) + $B$8*C33/(1+C18/100 ),"")))</f>
        <v/>
      </c>
      <c r="E33" s="3" t="str">
        <f t="shared" si="4"/>
        <v/>
      </c>
      <c r="F33" s="3" t="str">
        <f t="shared" si="4"/>
        <v/>
      </c>
      <c r="G33" s="3" t="str">
        <f t="shared" si="4"/>
        <v/>
      </c>
      <c r="H33" s="3" t="str">
        <f t="shared" si="4"/>
        <v/>
      </c>
      <c r="I33" s="3" t="str">
        <f t="shared" si="4"/>
        <v/>
      </c>
      <c r="J33" s="3">
        <f t="shared" si="4"/>
        <v>5.8708483616891861E-3</v>
      </c>
      <c r="K33" s="3">
        <f t="shared" si="4"/>
        <v>2.2594951851798779E-2</v>
      </c>
      <c r="L33" s="3">
        <f t="shared" si="4"/>
        <v>4.8965310781987806E-2</v>
      </c>
      <c r="M33" s="3">
        <f t="shared" si="4"/>
        <v>7.8683216484365132E-2</v>
      </c>
    </row>
    <row r="34" spans="1:13" x14ac:dyDescent="0.2">
      <c r="B34">
        <v>6</v>
      </c>
      <c r="C34" s="3"/>
      <c r="D34" s="3" t="str">
        <f t="shared" ref="D34:M34" si="5">IF($B34=0,$B$8*C34/(1+C19/100), IF($B34=D$29, $B$7*C35/(1 +C20/100 ), IF(AND(0 &lt; $B34, $B34 &lt; D$29), $B$7*C35/(1+C20/100) + $B$8*C34/(1+C19/100 ),"")))</f>
        <v/>
      </c>
      <c r="E34" s="3" t="str">
        <f t="shared" si="5"/>
        <v/>
      </c>
      <c r="F34" s="3" t="str">
        <f t="shared" si="5"/>
        <v/>
      </c>
      <c r="G34" s="3" t="str">
        <f t="shared" si="5"/>
        <v/>
      </c>
      <c r="H34" s="3" t="str">
        <f t="shared" si="5"/>
        <v/>
      </c>
      <c r="I34" s="3">
        <f t="shared" si="5"/>
        <v>1.2348594346831415E-2</v>
      </c>
      <c r="J34" s="3">
        <f t="shared" si="5"/>
        <v>4.1626806363812031E-2</v>
      </c>
      <c r="K34" s="3">
        <f t="shared" si="5"/>
        <v>8.0259754943693473E-2</v>
      </c>
      <c r="L34" s="3">
        <f t="shared" si="5"/>
        <v>0.11617220895343902</v>
      </c>
      <c r="M34" s="3">
        <f t="shared" si="5"/>
        <v>0.14026464168629957</v>
      </c>
    </row>
    <row r="35" spans="1:13" x14ac:dyDescent="0.2">
      <c r="B35">
        <v>5</v>
      </c>
      <c r="C35" s="3"/>
      <c r="D35" s="3" t="str">
        <f t="shared" ref="D35:M35" si="6">IF($B35=0,$B$8*C35/(1+C20/100), IF($B35=D$29, $B$7*C36/(1 +C21/100 ), IF(AND(0 &lt; $B35, $B35 &lt; D$29), $B$7*C36/(1+C21/100) + $B$8*C35/(1+C20/100 ),"")))</f>
        <v/>
      </c>
      <c r="E35" s="3" t="str">
        <f t="shared" si="6"/>
        <v/>
      </c>
      <c r="F35" s="3" t="str">
        <f t="shared" si="6"/>
        <v/>
      </c>
      <c r="G35" s="3" t="str">
        <f t="shared" si="6"/>
        <v/>
      </c>
      <c r="H35" s="3">
        <f t="shared" si="6"/>
        <v>2.5959917071453478E-2</v>
      </c>
      <c r="I35" s="3">
        <f t="shared" si="6"/>
        <v>7.4856434053443943E-2</v>
      </c>
      <c r="J35" s="3">
        <f t="shared" si="6"/>
        <v>0.12640536101291047</v>
      </c>
      <c r="K35" s="3">
        <f t="shared" si="6"/>
        <v>0.16277550276099095</v>
      </c>
      <c r="L35" s="3">
        <f t="shared" si="6"/>
        <v>0.17701934762709981</v>
      </c>
      <c r="M35" s="3">
        <f t="shared" si="6"/>
        <v>0.17127620351604672</v>
      </c>
    </row>
    <row r="36" spans="1:13" x14ac:dyDescent="0.2">
      <c r="B36">
        <v>4</v>
      </c>
      <c r="C36" s="3"/>
      <c r="D36" s="3" t="str">
        <f t="shared" ref="D36:M36" si="7">IF($B36=0,$B$8*C36/(1+C21/100), IF($B36=D$29, $B$7*C37/(1 +C22/100 ), IF(AND(0 &lt; $B36, $B36 &lt; D$29), $B$7*C37/(1+C22/100) + $B$8*C36/(1+C21/100 ),"")))</f>
        <v/>
      </c>
      <c r="E36" s="3" t="str">
        <f t="shared" si="7"/>
        <v/>
      </c>
      <c r="F36" s="3" t="str">
        <f t="shared" si="7"/>
        <v/>
      </c>
      <c r="G36" s="3">
        <f t="shared" si="7"/>
        <v>5.4320294127812731E-2</v>
      </c>
      <c r="H36" s="3">
        <f t="shared" si="7"/>
        <v>0.13079926887893797</v>
      </c>
      <c r="I36" s="3">
        <f t="shared" si="7"/>
        <v>0.18897101856602994</v>
      </c>
      <c r="J36" s="3">
        <f t="shared" si="7"/>
        <v>0.21310808329894587</v>
      </c>
      <c r="K36" s="3">
        <f t="shared" si="7"/>
        <v>0.20616953280778366</v>
      </c>
      <c r="L36" s="3">
        <f t="shared" si="7"/>
        <v>0.17966491248358035</v>
      </c>
      <c r="M36" s="3">
        <f t="shared" si="7"/>
        <v>0.14509466365879106</v>
      </c>
    </row>
    <row r="37" spans="1:13" x14ac:dyDescent="0.2">
      <c r="B37">
        <v>3</v>
      </c>
      <c r="C37" s="3"/>
      <c r="D37" s="3" t="str">
        <f t="shared" ref="D37:M37" si="8">IF($B37=0,$B$8*C37/(1+C22/100), IF($B37=D$29, $B$7*C38/(1 +C23/100 ), IF(AND(0 &lt; $B37, $B37 &lt; D$29), $B$7*C38/(1+C23/100) + $B$8*C37/(1+C22/100 ),"")))</f>
        <v/>
      </c>
      <c r="E37" s="3" t="str">
        <f t="shared" si="8"/>
        <v/>
      </c>
      <c r="F37" s="3">
        <f t="shared" si="8"/>
        <v>0.11317059971251076</v>
      </c>
      <c r="G37" s="3">
        <f t="shared" si="8"/>
        <v>0.21845044964474752</v>
      </c>
      <c r="H37" s="3">
        <f t="shared" si="8"/>
        <v>0.26351395989071608</v>
      </c>
      <c r="I37" s="3">
        <f t="shared" si="8"/>
        <v>0.25429548097404442</v>
      </c>
      <c r="J37" s="3">
        <f t="shared" si="8"/>
        <v>0.21543518024379954</v>
      </c>
      <c r="K37" s="3">
        <f t="shared" si="8"/>
        <v>0.16700293715164033</v>
      </c>
      <c r="L37" s="3">
        <f t="shared" si="8"/>
        <v>0.12146559014066735</v>
      </c>
      <c r="M37" s="3">
        <f t="shared" si="8"/>
        <v>8.42061556656961E-2</v>
      </c>
    </row>
    <row r="38" spans="1:13" x14ac:dyDescent="0.2">
      <c r="B38">
        <v>2</v>
      </c>
      <c r="C38" s="3"/>
      <c r="D38" s="3" t="str">
        <f t="shared" ref="D38:M38" si="9">IF($B38=0,$B$8*C38/(1+C23/100), IF($B38=D$29, $B$7*C39/(1 +C24/100 ), IF(AND(0 &lt; $B38, $B38 &lt; D$29), $B$7*C39/(1+C24/100) + $B$8*C38/(1+C23/100 ),"")))</f>
        <v/>
      </c>
      <c r="E38" s="3">
        <f t="shared" si="9"/>
        <v>0.2348277026189195</v>
      </c>
      <c r="F38" s="3">
        <f t="shared" si="9"/>
        <v>0.34064531415452587</v>
      </c>
      <c r="G38" s="3">
        <f t="shared" si="9"/>
        <v>0.32936189062489751</v>
      </c>
      <c r="H38" s="3">
        <f t="shared" si="9"/>
        <v>0.26534837904703812</v>
      </c>
      <c r="I38" s="3">
        <f t="shared" si="9"/>
        <v>0.19239573054798664</v>
      </c>
      <c r="J38" s="3">
        <f t="shared" si="9"/>
        <v>0.13059636086672288</v>
      </c>
      <c r="K38" s="3">
        <f t="shared" si="9"/>
        <v>8.4490270494793906E-2</v>
      </c>
      <c r="L38" s="3">
        <f t="shared" si="9"/>
        <v>5.2749503004226379E-2</v>
      </c>
      <c r="M38" s="3">
        <f t="shared" si="9"/>
        <v>3.2042421741676944E-2</v>
      </c>
    </row>
    <row r="39" spans="1:13" x14ac:dyDescent="0.2">
      <c r="B39">
        <v>1</v>
      </c>
      <c r="C39" s="3"/>
      <c r="D39" s="3">
        <f t="shared" ref="D39:M39" si="10">IF($B39=0,$B$8*C39/(1+C24/100), IF($B39=D$29, $B$7*C40/(1 +C25/100 ), IF(AND(0 &lt; $B39, $B39 &lt; D$29), $B$7*C40/(1+C25/100) + $B$8*C39/(1+C24/100 ),"")))</f>
        <v>0.48543690188498317</v>
      </c>
      <c r="E39" s="3">
        <f t="shared" si="10"/>
        <v>0.47038415196313355</v>
      </c>
      <c r="F39" s="3">
        <f t="shared" si="10"/>
        <v>0.34174509768032124</v>
      </c>
      <c r="G39" s="3">
        <f t="shared" si="10"/>
        <v>0.22065490141816385</v>
      </c>
      <c r="H39" s="3">
        <f t="shared" si="10"/>
        <v>0.13355234527773358</v>
      </c>
      <c r="I39" s="3">
        <f t="shared" si="10"/>
        <v>7.7598485971273098E-2</v>
      </c>
      <c r="J39" s="3">
        <f t="shared" si="10"/>
        <v>4.3957609063182621E-2</v>
      </c>
      <c r="K39" s="3">
        <f t="shared" si="10"/>
        <v>2.4410224404193211E-2</v>
      </c>
      <c r="L39" s="3">
        <f t="shared" si="10"/>
        <v>1.3353079770570681E-2</v>
      </c>
      <c r="M39" s="3">
        <f t="shared" si="10"/>
        <v>7.2194846179871718E-3</v>
      </c>
    </row>
    <row r="40" spans="1:13" x14ac:dyDescent="0.2">
      <c r="B40">
        <v>0</v>
      </c>
      <c r="C40" s="3">
        <v>1</v>
      </c>
      <c r="D40" s="4">
        <f>IF($B40=0,$B$8*C40/(1+C25/100), IF($B40=D$29, $B$7*C41/(1 +C26/100 ), IF(AND(0 &lt; $B40, $B40 &lt; D$29), $B$7*C41/(1+C26/100) + $B$8*C40/(1+C25/100 ),"")))</f>
        <v>0.48543690188498317</v>
      </c>
      <c r="E40" s="3">
        <f t="shared" ref="E40:M40" si="11">IF($B40=0,$B$8*D40/(1+D25/100), IF($B40=E$29, $B$7*D41/(1 +D26/100 ), IF(AND(0 &lt; $B40, $B40 &lt; E$29), $B$7*D41/(1+D26/100) + $B$8*D40/(1+D25/100 ),"")))</f>
        <v>0.23555644934421405</v>
      </c>
      <c r="F40" s="3">
        <f t="shared" si="11"/>
        <v>0.11427038323830611</v>
      </c>
      <c r="G40" s="3">
        <f t="shared" si="11"/>
        <v>5.5423166310201125E-2</v>
      </c>
      <c r="H40" s="3">
        <f t="shared" si="11"/>
        <v>2.687857431392705E-2</v>
      </c>
      <c r="I40" s="3">
        <f t="shared" si="11"/>
        <v>1.3035057537913427E-2</v>
      </c>
      <c r="J40" s="3">
        <f t="shared" si="11"/>
        <v>6.3377481521010217E-3</v>
      </c>
      <c r="K40" s="3">
        <f t="shared" si="11"/>
        <v>3.0835565775873997E-3</v>
      </c>
      <c r="L40" s="3">
        <f t="shared" si="11"/>
        <v>1.5012824276204237E-3</v>
      </c>
      <c r="M40" s="3">
        <f t="shared" si="11"/>
        <v>7.3141625254175306E-4</v>
      </c>
    </row>
    <row r="42" spans="1:13" ht="13.5" thickBot="1" x14ac:dyDescent="0.25"/>
    <row r="43" spans="1:13" ht="13.5" thickBot="1" x14ac:dyDescent="0.25">
      <c r="A43" s="33" t="s">
        <v>21</v>
      </c>
      <c r="B43" s="35"/>
      <c r="C43" s="34"/>
      <c r="D43" s="24">
        <f t="shared" ref="D43:M43" si="12">SUM(D30:D40)</f>
        <v>0.97087380376996635</v>
      </c>
      <c r="E43" s="25">
        <f t="shared" si="12"/>
        <v>0.94076830392626709</v>
      </c>
      <c r="F43" s="25">
        <f t="shared" si="12"/>
        <v>0.90983139478566399</v>
      </c>
      <c r="G43" s="25">
        <f t="shared" si="12"/>
        <v>0.87821070212582275</v>
      </c>
      <c r="H43" s="25">
        <f t="shared" si="12"/>
        <v>0.84605244447980632</v>
      </c>
      <c r="I43" s="25">
        <f t="shared" si="12"/>
        <v>0.81350080199752284</v>
      </c>
      <c r="J43" s="25">
        <f t="shared" si="12"/>
        <v>0.78333799736316356</v>
      </c>
      <c r="K43" s="25">
        <f t="shared" si="12"/>
        <v>0.75356723233724643</v>
      </c>
      <c r="L43" s="25">
        <f t="shared" si="12"/>
        <v>0.72422969158510264</v>
      </c>
      <c r="M43" s="26">
        <f t="shared" si="12"/>
        <v>0.69536427318567018</v>
      </c>
    </row>
    <row r="44" spans="1:13" ht="13.5" thickBot="1" x14ac:dyDescent="0.25">
      <c r="A44" s="33" t="s">
        <v>22</v>
      </c>
      <c r="B44" s="35"/>
      <c r="C44" s="34"/>
      <c r="D44" s="21">
        <f t="shared" ref="D44:M44" si="13">100*((1/D43)^(1/D29)-1)</f>
        <v>2.9999981580443036</v>
      </c>
      <c r="E44" s="22">
        <f t="shared" si="13"/>
        <v>3.0999991179914144</v>
      </c>
      <c r="F44" s="22">
        <f t="shared" si="13"/>
        <v>3.1999991714755538</v>
      </c>
      <c r="G44" s="22">
        <f t="shared" si="13"/>
        <v>3.2999993271388028</v>
      </c>
      <c r="H44" s="22">
        <f t="shared" si="13"/>
        <v>3.4000010289378269</v>
      </c>
      <c r="I44" s="22">
        <f t="shared" si="13"/>
        <v>3.4999966562432983</v>
      </c>
      <c r="J44" s="22">
        <f t="shared" si="13"/>
        <v>3.5500028620424562</v>
      </c>
      <c r="K44" s="22">
        <f t="shared" si="13"/>
        <v>3.5999985427724868</v>
      </c>
      <c r="L44" s="22">
        <f t="shared" si="13"/>
        <v>3.6499977807018968</v>
      </c>
      <c r="M44" s="23">
        <f t="shared" si="13"/>
        <v>3.7000014950805626</v>
      </c>
    </row>
    <row r="45" spans="1:13" ht="13.5" thickBot="1" x14ac:dyDescent="0.25"/>
    <row r="46" spans="1:13" ht="13.5" thickBot="1" x14ac:dyDescent="0.25">
      <c r="A46" s="33" t="s">
        <v>9</v>
      </c>
      <c r="B46" s="35"/>
      <c r="C46" s="34"/>
      <c r="D46" s="20">
        <f>(D44-C4)^2</f>
        <v>3.3928007875494865E-12</v>
      </c>
      <c r="E46" s="20">
        <f t="shared" ref="E46:M46" si="14">(E44-D4)^2</f>
        <v>7.7793914528921159E-13</v>
      </c>
      <c r="F46" s="20">
        <f t="shared" si="14"/>
        <v>6.8645275825505677E-13</v>
      </c>
      <c r="G46" s="20">
        <f t="shared" si="14"/>
        <v>4.527421904039897E-13</v>
      </c>
      <c r="H46" s="20">
        <f t="shared" si="14"/>
        <v>1.0587130517105719E-12</v>
      </c>
      <c r="I46" s="20">
        <f t="shared" si="14"/>
        <v>1.1180708880469976E-11</v>
      </c>
      <c r="J46" s="20">
        <f t="shared" si="14"/>
        <v>8.1912870220307789E-12</v>
      </c>
      <c r="K46" s="20">
        <f t="shared" si="14"/>
        <v>2.1235120255884482E-12</v>
      </c>
      <c r="L46" s="20">
        <f t="shared" si="14"/>
        <v>4.9252840702801455E-12</v>
      </c>
      <c r="M46" s="20">
        <f t="shared" si="14"/>
        <v>2.2352658882565141E-12</v>
      </c>
    </row>
    <row r="47" spans="1:13" ht="13.5" thickBot="1" x14ac:dyDescent="0.25">
      <c r="A47" s="33" t="s">
        <v>8</v>
      </c>
      <c r="B47" s="35"/>
      <c r="C47" s="34"/>
      <c r="D47" s="19">
        <f>SUM(D46:M46)</f>
        <v>3.5024705819834177E-11</v>
      </c>
    </row>
    <row r="51" spans="1:12" ht="13.5" thickBot="1" x14ac:dyDescent="0.25"/>
    <row r="52" spans="1:12" ht="13.5" thickBot="1" x14ac:dyDescent="0.25">
      <c r="A52" s="42" t="s">
        <v>17</v>
      </c>
      <c r="B52" s="43"/>
      <c r="C52" s="44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s="6"/>
      <c r="B53" s="6"/>
      <c r="C53" s="6">
        <v>0</v>
      </c>
      <c r="D53" s="6">
        <v>1</v>
      </c>
      <c r="E53" s="6">
        <v>2</v>
      </c>
      <c r="F53" s="6">
        <v>3</v>
      </c>
      <c r="G53" s="6">
        <v>4</v>
      </c>
      <c r="H53" s="6">
        <v>5</v>
      </c>
      <c r="I53" s="6">
        <v>6</v>
      </c>
      <c r="J53" s="6">
        <v>7</v>
      </c>
      <c r="K53" s="6">
        <v>8</v>
      </c>
      <c r="L53" s="6">
        <v>9</v>
      </c>
    </row>
    <row r="54" spans="1:12" x14ac:dyDescent="0.2">
      <c r="A54" s="6"/>
      <c r="B54" s="6">
        <v>9</v>
      </c>
      <c r="C54" s="10" t="str">
        <f t="shared" ref="C54:D60" si="15">IF($B54&lt;= C$53, ($B$7*D53+$B$8*D54)/(1+C16/100),"")</f>
        <v/>
      </c>
      <c r="D54" s="31" t="str">
        <f t="shared" si="15"/>
        <v/>
      </c>
      <c r="E54" s="31" t="str">
        <f t="shared" ref="E54:E60" si="16">IF($B54&lt;= E$53, MAX((E16/100-$C$66)/(1+E16/100) +($B$7*F53+$B$8*F54)/(1+E16/100) - $C$69,0),"")</f>
        <v/>
      </c>
      <c r="F54" s="31" t="str">
        <f t="shared" ref="F54:F59" si="17">IF($B54&lt;= F$53, (F16/100-$C$66)/(1+F16/100) +($B$7*G53+$B$8*G54)/(1+F16/100),"")</f>
        <v/>
      </c>
      <c r="G54" s="31" t="str">
        <f t="shared" ref="G54:K54" si="18">IF($B54&lt;= G$53, (G16/100-$C$66)/(1+G16/100) +($B$7*H53+$B$8*H54)/(1+G16/100),"")</f>
        <v/>
      </c>
      <c r="H54" s="31" t="str">
        <f t="shared" si="18"/>
        <v/>
      </c>
      <c r="I54" s="31" t="str">
        <f t="shared" si="18"/>
        <v/>
      </c>
      <c r="J54" s="31" t="str">
        <f t="shared" si="18"/>
        <v/>
      </c>
      <c r="K54" s="31" t="str">
        <f t="shared" si="18"/>
        <v/>
      </c>
      <c r="L54" s="31">
        <f t="shared" ref="L54:L63" si="19">IF($B54&lt;= L$53, (L16/100-$C$66)/(1+L16/100),"")</f>
        <v>2.4092066086901325E-2</v>
      </c>
    </row>
    <row r="55" spans="1:12" x14ac:dyDescent="0.2">
      <c r="A55" s="6"/>
      <c r="B55" s="6">
        <v>8</v>
      </c>
      <c r="C55" s="10" t="str">
        <f t="shared" si="15"/>
        <v/>
      </c>
      <c r="D55" s="31" t="str">
        <f t="shared" si="15"/>
        <v/>
      </c>
      <c r="E55" s="31" t="str">
        <f t="shared" si="16"/>
        <v/>
      </c>
      <c r="F55" s="31" t="str">
        <f t="shared" si="17"/>
        <v/>
      </c>
      <c r="G55" s="31" t="str">
        <f t="shared" ref="G55:K55" si="20">IF($B55&lt;= G$53, (G17/100-$C$66)/(1+G17/100) +($B$7*H54+$B$8*H55)/(1+G17/100),"")</f>
        <v/>
      </c>
      <c r="H55" s="31" t="str">
        <f t="shared" si="20"/>
        <v/>
      </c>
      <c r="I55" s="31" t="str">
        <f t="shared" si="20"/>
        <v/>
      </c>
      <c r="J55" s="31" t="str">
        <f t="shared" si="20"/>
        <v/>
      </c>
      <c r="K55" s="31">
        <f t="shared" si="20"/>
        <v>3.9893232080189814E-2</v>
      </c>
      <c r="L55" s="31">
        <f t="shared" si="19"/>
        <v>1.8419870770111254E-2</v>
      </c>
    </row>
    <row r="56" spans="1:12" x14ac:dyDescent="0.2">
      <c r="A56" s="6"/>
      <c r="B56" s="6">
        <v>7</v>
      </c>
      <c r="C56" s="10" t="str">
        <f t="shared" si="15"/>
        <v/>
      </c>
      <c r="D56" s="31" t="str">
        <f t="shared" si="15"/>
        <v/>
      </c>
      <c r="E56" s="31" t="str">
        <f t="shared" si="16"/>
        <v/>
      </c>
      <c r="F56" s="31" t="str">
        <f t="shared" si="17"/>
        <v/>
      </c>
      <c r="G56" s="31" t="str">
        <f t="shared" ref="G56:K56" si="21">IF($B56&lt;= G$53, (G18/100-$C$66)/(1+G18/100) +($B$7*H55+$B$8*H56)/(1+G18/100),"")</f>
        <v/>
      </c>
      <c r="H56" s="31" t="str">
        <f t="shared" si="21"/>
        <v/>
      </c>
      <c r="I56" s="31" t="str">
        <f t="shared" si="21"/>
        <v/>
      </c>
      <c r="J56" s="31">
        <f t="shared" si="21"/>
        <v>4.8719590520038714E-2</v>
      </c>
      <c r="K56" s="31">
        <f t="shared" si="21"/>
        <v>2.9539843822601705E-2</v>
      </c>
      <c r="L56" s="31">
        <f t="shared" si="19"/>
        <v>1.3230333074108581E-2</v>
      </c>
    </row>
    <row r="57" spans="1:12" x14ac:dyDescent="0.2">
      <c r="A57" s="6"/>
      <c r="B57" s="6">
        <v>6</v>
      </c>
      <c r="C57" s="10" t="str">
        <f t="shared" si="15"/>
        <v/>
      </c>
      <c r="D57" s="31" t="str">
        <f t="shared" si="15"/>
        <v/>
      </c>
      <c r="E57" s="31" t="str">
        <f t="shared" si="16"/>
        <v/>
      </c>
      <c r="F57" s="31" t="str">
        <f t="shared" si="17"/>
        <v/>
      </c>
      <c r="G57" s="31" t="str">
        <f t="shared" ref="G57:K57" si="22">IF($B57&lt;= G$53, (G19/100-$C$66)/(1+G19/100) +($B$7*H56+$B$8*H57)/(1+G19/100),"")</f>
        <v/>
      </c>
      <c r="H57" s="31" t="str">
        <f t="shared" si="22"/>
        <v/>
      </c>
      <c r="I57" s="31">
        <f t="shared" si="22"/>
        <v>5.1609754884626227E-2</v>
      </c>
      <c r="J57" s="31">
        <f t="shared" si="22"/>
        <v>3.4460291855233131E-2</v>
      </c>
      <c r="K57" s="31">
        <f t="shared" si="22"/>
        <v>2.0024674040465623E-2</v>
      </c>
      <c r="L57" s="31">
        <f t="shared" si="19"/>
        <v>8.4871288845709027E-3</v>
      </c>
    </row>
    <row r="58" spans="1:12" x14ac:dyDescent="0.2">
      <c r="A58" s="6"/>
      <c r="B58" s="6">
        <v>5</v>
      </c>
      <c r="C58" s="10" t="str">
        <f t="shared" si="15"/>
        <v/>
      </c>
      <c r="D58" s="31" t="str">
        <f t="shared" si="15"/>
        <v/>
      </c>
      <c r="E58" s="31" t="str">
        <f t="shared" si="16"/>
        <v/>
      </c>
      <c r="F58" s="31" t="str">
        <f t="shared" si="17"/>
        <v/>
      </c>
      <c r="G58" s="31" t="str">
        <f t="shared" ref="G58:K58" si="23">IF($B58&lt;= G$53, (G20/100-$C$66)/(1+G20/100) +($B$7*H57+$B$8*H58)/(1+G20/100),"")</f>
        <v/>
      </c>
      <c r="H58" s="31">
        <f t="shared" si="23"/>
        <v>5.2288911505119683E-2</v>
      </c>
      <c r="I58" s="31">
        <f t="shared" si="23"/>
        <v>3.405811612800648E-2</v>
      </c>
      <c r="J58" s="31">
        <f t="shared" si="23"/>
        <v>2.1304283065948195E-2</v>
      </c>
      <c r="K58" s="31">
        <f t="shared" si="23"/>
        <v>1.1292186982610895E-2</v>
      </c>
      <c r="L58" s="31">
        <f t="shared" si="19"/>
        <v>4.1558318685306281E-3</v>
      </c>
    </row>
    <row r="59" spans="1:12" x14ac:dyDescent="0.2">
      <c r="A59" s="6"/>
      <c r="B59" s="6">
        <v>4</v>
      </c>
      <c r="C59" s="10" t="str">
        <f t="shared" si="15"/>
        <v/>
      </c>
      <c r="D59" s="31" t="str">
        <f t="shared" si="15"/>
        <v/>
      </c>
      <c r="E59" s="31" t="str">
        <f t="shared" si="16"/>
        <v/>
      </c>
      <c r="F59" s="31" t="str">
        <f t="shared" si="17"/>
        <v/>
      </c>
      <c r="G59" s="31">
        <f t="shared" ref="G59:K59" si="24">IF($B59&lt;= G$53, (G21/100-$C$66)/(1+G21/100) +($B$7*H58+$B$8*H59)/(1+G21/100),"")</f>
        <v>4.7066952078498703E-2</v>
      </c>
      <c r="H59" s="31">
        <f t="shared" si="24"/>
        <v>3.1729239295128227E-2</v>
      </c>
      <c r="I59" s="31">
        <f t="shared" si="24"/>
        <v>1.7810311072614091E-2</v>
      </c>
      <c r="J59" s="31">
        <f t="shared" si="24"/>
        <v>9.1876277790417602E-3</v>
      </c>
      <c r="K59" s="31">
        <f t="shared" si="24"/>
        <v>3.2883238490170759E-3</v>
      </c>
      <c r="L59" s="31">
        <f t="shared" si="19"/>
        <v>2.0397170272873553E-4</v>
      </c>
    </row>
    <row r="60" spans="1:12" x14ac:dyDescent="0.2">
      <c r="A60" s="6"/>
      <c r="B60" s="6">
        <v>3</v>
      </c>
      <c r="C60" s="10" t="str">
        <f t="shared" si="15"/>
        <v/>
      </c>
      <c r="D60" s="31" t="str">
        <f t="shared" si="15"/>
        <v/>
      </c>
      <c r="E60" s="31" t="str">
        <f t="shared" si="16"/>
        <v/>
      </c>
      <c r="F60" s="31">
        <f t="shared" ref="F60:F62" si="25">IF($B60&lt;= F$53, MAX((F22/100-$C$66)/(1+F22/100) +($B$7*G59+$B$8*G60)/(1+F22/100) - $C$69,0),"")</f>
        <v>3.6706515484858829E-2</v>
      </c>
      <c r="G60" s="31">
        <f t="shared" ref="G60:K60" si="26">IF($B60&lt;= G$53, (G22/100-$C$66)/(1+G22/100) +($B$7*H59+$B$8*H60)/(1+G22/100),"")</f>
        <v>2.4012741392550125E-2</v>
      </c>
      <c r="H60" s="31">
        <f t="shared" si="26"/>
        <v>1.2636902667977996E-2</v>
      </c>
      <c r="I60" s="31">
        <f t="shared" si="26"/>
        <v>2.8006372322936252E-3</v>
      </c>
      <c r="J60" s="31">
        <f t="shared" si="26"/>
        <v>-1.9537913969752945E-3</v>
      </c>
      <c r="K60" s="31">
        <f t="shared" si="26"/>
        <v>-4.0390854880413482E-3</v>
      </c>
      <c r="L60" s="31">
        <f t="shared" si="19"/>
        <v>-3.3989462889195974E-3</v>
      </c>
    </row>
    <row r="61" spans="1:12" x14ac:dyDescent="0.2">
      <c r="A61" s="6"/>
      <c r="B61" s="6">
        <v>2</v>
      </c>
      <c r="C61" s="10" t="str">
        <f t="shared" ref="C61:E61" si="27">IF($B61&lt;= C$53, ($B$7*D60+$B$8*D61)/(1+C23/100),"")</f>
        <v/>
      </c>
      <c r="D61" s="31" t="str">
        <f t="shared" si="27"/>
        <v/>
      </c>
      <c r="E61" s="31">
        <f t="shared" si="27"/>
        <v>2.3267711223081314E-2</v>
      </c>
      <c r="F61" s="31">
        <f t="shared" si="25"/>
        <v>1.1573719714006276E-2</v>
      </c>
      <c r="G61" s="31">
        <f t="shared" ref="G61:K61" si="28">IF($B61&lt;= G$53, (G23/100-$C$66)/(1+G23/100) +($B$7*H60+$B$8*H61)/(1+G23/100),"")</f>
        <v>2.5496071524063685E-3</v>
      </c>
      <c r="H61" s="31">
        <f t="shared" si="28"/>
        <v>-5.0510108944586069E-3</v>
      </c>
      <c r="I61" s="31">
        <f t="shared" si="28"/>
        <v>-1.1039030727643751E-2</v>
      </c>
      <c r="J61" s="31">
        <f t="shared" si="28"/>
        <v>-1.2183394044269066E-2</v>
      </c>
      <c r="K61" s="31">
        <f t="shared" si="28"/>
        <v>-1.0740018425944006E-2</v>
      </c>
      <c r="L61" s="31">
        <f t="shared" si="19"/>
        <v>-6.6814527438201435E-3</v>
      </c>
    </row>
    <row r="62" spans="1:12" x14ac:dyDescent="0.2">
      <c r="A62" s="6"/>
      <c r="B62" s="6">
        <v>1</v>
      </c>
      <c r="C62" s="10" t="str">
        <f t="shared" ref="C62:E62" si="29">IF($B62&lt;= C$53, ($B$7*D61+$B$8*D62)/(1+C24/100),"")</f>
        <v/>
      </c>
      <c r="D62" s="31">
        <f t="shared" si="29"/>
        <v>1.3963149587702416E-2</v>
      </c>
      <c r="E62" s="31">
        <f t="shared" si="29"/>
        <v>5.5969755273171688E-3</v>
      </c>
      <c r="F62" s="31">
        <f t="shared" si="25"/>
        <v>0</v>
      </c>
      <c r="G62" s="31">
        <f t="shared" ref="G62:K62" si="30">IF($B62&lt;= G$53, (G24/100-$C$66)/(1+G24/100) +($B$7*H61+$B$8*H62)/(1+G24/100),"")</f>
        <v>-1.7380504358574252E-2</v>
      </c>
      <c r="H62" s="31">
        <f t="shared" si="30"/>
        <v>-2.1402528768730694E-2</v>
      </c>
      <c r="I62" s="31">
        <f t="shared" si="30"/>
        <v>-2.3777876609774751E-2</v>
      </c>
      <c r="J62" s="31">
        <f t="shared" si="30"/>
        <v>-2.1563201286758517E-2</v>
      </c>
      <c r="K62" s="31">
        <f t="shared" si="30"/>
        <v>-1.6862047522465135E-2</v>
      </c>
      <c r="L62" s="31">
        <f t="shared" si="19"/>
        <v>-9.6701506351727761E-3</v>
      </c>
    </row>
    <row r="63" spans="1:12" x14ac:dyDescent="0.2">
      <c r="A63" s="6"/>
      <c r="B63" s="6">
        <v>0</v>
      </c>
      <c r="C63" s="32">
        <f>IF($B63&lt;= C$53, ($B$7*D62+$B$8*D63)/(1+C25/100),"")</f>
        <v>8.0966317586921334E-3</v>
      </c>
      <c r="D63" s="31">
        <f t="shared" ref="D63" si="31">IF($B63&lt;= D$53, ($B$7*E62+$B$8*E63)/(1+D25/100),"")</f>
        <v>2.7159115369306389E-3</v>
      </c>
      <c r="E63" s="31">
        <f>IF($B63&lt;= E$53, ($B$7*F62+$B$8*F63)/(1+E25/100),"")</f>
        <v>0</v>
      </c>
      <c r="F63" s="31">
        <f>IF($B63&lt;= F$53, MAX((F25/100-$C$66)/(1+F25/100) +($B$7*G62+$B$8*G63)/(1+F25/100) - $C$69,0),"")</f>
        <v>0</v>
      </c>
      <c r="G63" s="31">
        <f t="shared" ref="G63:J63" si="32">IF($B63&lt;= G$53, (G25/100-$C$66)/(1+G25/100) +($B$7*H62+$B$8*H63)/(1+G25/100),"")</f>
        <v>-3.5843333759715594E-2</v>
      </c>
      <c r="H63" s="31">
        <f t="shared" si="32"/>
        <v>-3.6488932131084457E-2</v>
      </c>
      <c r="I63" s="31">
        <f t="shared" si="32"/>
        <v>-3.5485016692942573E-2</v>
      </c>
      <c r="J63" s="31">
        <f t="shared" si="32"/>
        <v>-3.0153292380660078E-2</v>
      </c>
      <c r="K63" s="31">
        <f>IF($B63&lt;= K$53, (K25/100-$C$66)/(1+K25/100) +($B$7*L62+$B$8*L63)/(1+K25/100),"")</f>
        <v>-2.245020567917418E-2</v>
      </c>
      <c r="L63" s="31">
        <f t="shared" si="19"/>
        <v>-1.2389770784715993E-2</v>
      </c>
    </row>
    <row r="66" spans="1:4" x14ac:dyDescent="0.2">
      <c r="A66" s="7" t="s">
        <v>11</v>
      </c>
      <c r="B66" s="5"/>
      <c r="C66" s="11">
        <v>3.9E-2</v>
      </c>
      <c r="D66" s="7" t="s">
        <v>19</v>
      </c>
    </row>
    <row r="67" spans="1:4" x14ac:dyDescent="0.2">
      <c r="A67" s="7" t="s">
        <v>12</v>
      </c>
      <c r="C67" s="12">
        <v>2</v>
      </c>
      <c r="D67" s="7" t="s">
        <v>15</v>
      </c>
    </row>
    <row r="68" spans="1:4" x14ac:dyDescent="0.2">
      <c r="A68" s="7" t="s">
        <v>13</v>
      </c>
      <c r="C68" s="8">
        <v>10</v>
      </c>
      <c r="D68" s="7" t="s">
        <v>16</v>
      </c>
    </row>
    <row r="69" spans="1:4" x14ac:dyDescent="0.2">
      <c r="A69" s="7" t="s">
        <v>14</v>
      </c>
      <c r="C69" s="9">
        <v>0</v>
      </c>
      <c r="D69" s="7" t="s">
        <v>20</v>
      </c>
    </row>
    <row r="70" spans="1:4" x14ac:dyDescent="0.2">
      <c r="A70" s="7" t="s">
        <v>18</v>
      </c>
      <c r="C70" s="8">
        <v>1</v>
      </c>
    </row>
    <row r="83" spans="15:15" x14ac:dyDescent="0.2">
      <c r="O83" t="s">
        <v>2</v>
      </c>
    </row>
    <row r="111" spans="9:9" x14ac:dyDescent="0.2">
      <c r="I111" t="s">
        <v>2</v>
      </c>
    </row>
  </sheetData>
  <mergeCells count="11">
    <mergeCell ref="A43:C43"/>
    <mergeCell ref="A44:C44"/>
    <mergeCell ref="A46:C46"/>
    <mergeCell ref="A47:C47"/>
    <mergeCell ref="A52:C52"/>
    <mergeCell ref="A28:B28"/>
    <mergeCell ref="A1:H1"/>
    <mergeCell ref="A3:B3"/>
    <mergeCell ref="A4:B4"/>
    <mergeCell ref="A5:B5"/>
    <mergeCell ref="A10:B10"/>
  </mergeCells>
  <pageMargins left="0.53" right="0.38" top="0.63" bottom="5.31" header="0.5" footer="0.5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Question1_2</vt:lpstr>
      <vt:lpstr>Question1_2!Druckbereich</vt:lpstr>
    </vt:vector>
  </TitlesOfParts>
  <Company>London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Models for AMF chapter 16</dc:title>
  <dc:creator>Mary Jackson and  Mike Staunton</dc:creator>
  <cp:lastModifiedBy>Ralph</cp:lastModifiedBy>
  <cp:lastPrinted>2004-05-18T03:27:22Z</cp:lastPrinted>
  <dcterms:created xsi:type="dcterms:W3CDTF">2000-07-13T16:13:54Z</dcterms:created>
  <dcterms:modified xsi:type="dcterms:W3CDTF">2016-02-14T16:56:50Z</dcterms:modified>
</cp:coreProperties>
</file>