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WALDO\Desktop\"/>
    </mc:Choice>
  </mc:AlternateContent>
  <bookViews>
    <workbookView xWindow="-122" yWindow="-122" windowWidth="29044" windowHeight="15840"/>
  </bookViews>
  <sheets>
    <sheet name="Hoja1" sheetId="2" r:id="rId1"/>
    <sheet name="Bike Sales" sheetId="1" r:id="rId2"/>
  </sheets>
  <calcPr calcId="162913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22" i="2"/>
  <c r="M23" i="2"/>
  <c r="M24" i="2"/>
  <c r="M25" i="2"/>
  <c r="M26" i="2"/>
  <c r="K21" i="2"/>
  <c r="K22" i="2"/>
  <c r="K23" i="2"/>
  <c r="K24" i="2"/>
  <c r="K25" i="2"/>
  <c r="K26" i="2"/>
  <c r="I26" i="2"/>
  <c r="I25" i="2"/>
  <c r="I24" i="2"/>
  <c r="G25" i="2"/>
  <c r="G24" i="2"/>
  <c r="I23" i="2"/>
  <c r="I21" i="2"/>
  <c r="G21" i="2"/>
  <c r="I22" i="2" l="1"/>
  <c r="G23" i="2"/>
  <c r="G22" i="2"/>
  <c r="E28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<sst xmlns="http://schemas.openxmlformats.org/spreadsheetml/2006/main" count="820" uniqueCount="163">
  <si>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</si>
  <si>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</si>
  <si>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</si>
  <si>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</si>
  <si>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</si>
  <si>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</si>
  <si>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</si>
  <si>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</si>
  <si>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</si>
  <si>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</si>
  <si>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</si>
  <si>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</si>
  <si>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</si>
  <si>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</si>
  <si>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</si>
  <si>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</si>
  <si>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</si>
  <si>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</si>
  <si>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</si>
  <si>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</si>
  <si>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</si>
  <si>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</si>
  <si>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</si>
  <si>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</si>
  <si>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</si>
  <si>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</si>
  <si>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</si>
  <si>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</si>
  <si>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</si>
  <si>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</si>
  <si>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</si>
  <si>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</si>
  <si>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</si>
  <si>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</si>
  <si>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</si>
  <si>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</si>
  <si>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</si>
  <si>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</si>
  <si>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</si>
  <si>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</si>
  <si>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</si>
  <si>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</si>
  <si>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</si>
  <si>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</si>
  <si>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</si>
  <si>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</si>
  <si>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</si>
  <si>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</si>
  <si>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</si>
  <si>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</si>
  <si>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</si>
  <si>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</si>
  <si>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</si>
  <si>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</si>
  <si>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</si>
  <si>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</si>
  <si>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</si>
  <si>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</si>
  <si>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</si>
  <si>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</si>
  <si>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</si>
  <si>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</si>
  <si>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</si>
  <si>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</si>
  <si>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</si>
  <si>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</si>
  <si>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</si>
  <si>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</si>
  <si>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</si>
  <si>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</si>
  <si>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</si>
  <si>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</si>
  <si>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</si>
  <si>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</si>
  <si>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</si>
  <si>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</si>
  <si>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</si>
  <si>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</si>
  <si>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</si>
  <si>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</si>
  <si>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</si>
  <si>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</si>
  <si>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</si>
  <si>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</si>
  <si>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</si>
  <si>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</si>
  <si>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</si>
  <si>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</si>
  <si>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</si>
  <si>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</si>
  <si>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</si>
  <si>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</si>
  <si>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</si>
  <si>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</si>
  <si>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</si>
  <si>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</si>
  <si>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</si>
  <si>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</si>
  <si>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</si>
  <si>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</si>
  <si>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</si>
  <si>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</si>
  <si>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</si>
  <si>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</si>
  <si>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</si>
  <si>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</si>
  <si>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</si>
  <si>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</si>
  <si>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</si>
  <si>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</si>
  <si>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</si>
  <si>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</si>
  <si>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</si>
  <si>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</si>
  <si>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</si>
  <si>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</si>
  <si>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</si>
  <si>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</si>
  <si>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</si>
  <si>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</si>
  <si>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</si>
  <si>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</si>
  <si>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</si>
  <si>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</si>
  <si>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</si>
  <si>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</si>
  <si>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</si>
  <si>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</si>
  <si>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</si>
  <si>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</si>
  <si>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</si>
  <si>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</si>
  <si>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</si>
  <si>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</si>
  <si>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</si>
  <si>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</si>
  <si>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</si>
  <si>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</si>
  <si>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</si>
  <si>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</si>
  <si>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</si>
  <si>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</si>
  <si>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</si>
  <si>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</si>
  <si>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</si>
  <si>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</si>
  <si>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</si>
  <si>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</si>
  <si>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</si>
  <si>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</si>
  <si>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</si>
  <si>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</si>
  <si>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</si>
  <si>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</si>
  <si>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</si>
  <si>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</si>
  <si>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Etiquetas de fila</t>
  </si>
  <si>
    <t>Total general</t>
  </si>
  <si>
    <t>Suma de Order_Quantity</t>
  </si>
  <si>
    <t>Fecha</t>
  </si>
  <si>
    <t>5 VALORES MAS ALTOS</t>
  </si>
  <si>
    <t>6 VALORES MAS BAJOS</t>
  </si>
  <si>
    <t>6 VALORES MAS ALTOS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</si>
</sst>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Suma de Order_Quantity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Hoja1!$D$4:$D$27</c:f>
              <c:numCache>
                <c:formatCode>m/d/yyyy</c:formatCode>
                <c:ptCount val="24"/>
                <c:pt idx="0">
                  <c:v>44545</c:v>
                </c:pt>
                <c:pt idx="1">
                  <c:v>44532</c:v>
                </c:pt>
                <c:pt idx="2">
                  <c:v>44539</c:v>
                </c:pt>
                <c:pt idx="3">
                  <c:v>44553</c:v>
                </c:pt>
                <c:pt idx="4">
                  <c:v>44533</c:v>
                </c:pt>
                <c:pt idx="5">
                  <c:v>44534</c:v>
                </c:pt>
                <c:pt idx="6">
                  <c:v>44544</c:v>
                </c:pt>
                <c:pt idx="7">
                  <c:v>44547</c:v>
                </c:pt>
                <c:pt idx="8">
                  <c:v>44554</c:v>
                </c:pt>
                <c:pt idx="9">
                  <c:v>44531</c:v>
                </c:pt>
                <c:pt idx="10">
                  <c:v>44546</c:v>
                </c:pt>
                <c:pt idx="11">
                  <c:v>44551</c:v>
                </c:pt>
                <c:pt idx="12">
                  <c:v>44536</c:v>
                </c:pt>
                <c:pt idx="13">
                  <c:v>44537</c:v>
                </c:pt>
                <c:pt idx="14">
                  <c:v>44543</c:v>
                </c:pt>
                <c:pt idx="15">
                  <c:v>44540</c:v>
                </c:pt>
                <c:pt idx="16">
                  <c:v>44541</c:v>
                </c:pt>
                <c:pt idx="17">
                  <c:v>44535</c:v>
                </c:pt>
                <c:pt idx="18">
                  <c:v>44552</c:v>
                </c:pt>
                <c:pt idx="19">
                  <c:v>44538</c:v>
                </c:pt>
                <c:pt idx="20">
                  <c:v>44542</c:v>
                </c:pt>
                <c:pt idx="21">
                  <c:v>44550</c:v>
                </c:pt>
                <c:pt idx="22">
                  <c:v>44548</c:v>
                </c:pt>
                <c:pt idx="23">
                  <c:v>44549</c:v>
                </c:pt>
              </c:numCache>
            </c:numRef>
          </c:xVal>
          <c:yVal>
            <c:numRef>
              <c:f>Hoja1!$E$4:$E$27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19</c:v>
                </c:pt>
                <c:pt idx="23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5-487B-9B72-2D7AC479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19224"/>
        <c:axId val="454319880"/>
      </c:scatterChart>
      <c:valAx>
        <c:axId val="45431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319880"/>
        <c:crosses val="autoZero"/>
        <c:crossBetween val="midCat"/>
      </c:valAx>
      <c:valAx>
        <c:axId val="4543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31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472698</xdr:colOff>
      <xdr:row>1</xdr:row>
      <xdr:rowOff>108486</xdr:rowOff>
    </xdr:from>
    <xdr:to>
      <xdr:col>10</xdr:col>
      <xdr:colOff>294468</xdr:colOff>
      <xdr:row>16</xdr:row>
      <xdr:rowOff>61991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WALDO" refreshedDate="45613.683110532409" createdVersion="6" refreshedVersion="6" minRefreshableVersion="3" recordCount="88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/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13926"/>
    </cacheField>
    <cacheField name="Revenue" numFmtId="164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  <n v="1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1"/>
    <x v="0"/>
    <n v="1"/>
    <s v="December"/>
    <n v="2021"/>
    <n v="44"/>
    <s v="Adults (35-64)"/>
    <s v="M"/>
    <s v="United Kingdom"/>
    <s v="England"/>
    <s v="Bikes"/>
    <s v="Mountain Bikes"/>
    <s v="Mountain-200 Silver, 42"/>
    <n v="1"/>
    <n v="1266"/>
    <n v="2320"/>
    <n v="1054"/>
    <n v="1266"/>
    <n v="2320"/>
  </r>
  <r>
    <x v="2"/>
    <x v="1"/>
    <n v="2"/>
    <s v="December"/>
    <n v="2021"/>
    <n v="37"/>
    <s v="Adults (35-64)"/>
    <s v="M"/>
    <s v="United States"/>
    <s v="California"/>
    <s v="Bikes"/>
    <s v="Mountain Bikes"/>
    <s v="Mountain-400-W Silver, 46"/>
    <n v="2"/>
    <n v="420"/>
    <n v="769"/>
    <n v="698"/>
    <n v="840"/>
    <n v="1538"/>
  </r>
  <r>
    <x v="3"/>
    <x v="1"/>
    <n v="2"/>
    <s v="December"/>
    <n v="2021"/>
    <n v="31"/>
    <s v="Young Adults (25-34)"/>
    <s v="F"/>
    <s v="Australia"/>
    <s v="New South Wales"/>
    <s v="Bikes"/>
    <s v="Mountain Bikes"/>
    <s v="Mountain-400-W Silver, 42"/>
    <n v="1"/>
    <n v="420"/>
    <n v="769"/>
    <n v="349"/>
    <n v="420"/>
    <n v="769"/>
  </r>
  <r>
    <x v="4"/>
    <x v="2"/>
    <n v="3"/>
    <s v="December"/>
    <n v="2021"/>
    <n v="37"/>
    <s v="Adults (35-64)"/>
    <s v="F"/>
    <s v="United States"/>
    <s v="California"/>
    <s v="Bikes"/>
    <s v="Mountain Bikes"/>
    <s v="Mountain-200 Black, 46"/>
    <n v="2"/>
    <n v="1252"/>
    <n v="2295"/>
    <n v="2086"/>
    <n v="2504"/>
    <n v="4590"/>
  </r>
  <r>
    <x v="5"/>
    <x v="2"/>
    <n v="3"/>
    <s v="December"/>
    <n v="2021"/>
    <n v="24"/>
    <s v="Youth (&lt;25)"/>
    <s v="F"/>
    <s v="United Kingdom"/>
    <s v="England"/>
    <s v="Bikes"/>
    <s v="Mountain Bikes"/>
    <s v="Mountain-200 Black, 38"/>
    <n v="1"/>
    <n v="1252"/>
    <n v="2295"/>
    <n v="1043"/>
    <n v="1252"/>
    <n v="2295"/>
  </r>
  <r>
    <x v="6"/>
    <x v="2"/>
    <n v="3"/>
    <s v="December"/>
    <n v="2021"/>
    <n v="37"/>
    <s v="Adults (35-64)"/>
    <s v="M"/>
    <s v="United States"/>
    <s v="Washington"/>
    <s v="Bikes"/>
    <s v="Mountain Bikes"/>
    <s v="Mountain-200 Black, 46"/>
    <n v="1"/>
    <n v="1252"/>
    <n v="2295"/>
    <n v="1043"/>
    <n v="1252"/>
    <n v="2295"/>
  </r>
  <r>
    <x v="7"/>
    <x v="3"/>
    <n v="4"/>
    <s v="December"/>
    <n v="2021"/>
    <n v="31"/>
    <s v="Young Adults (25-34)"/>
    <s v="F"/>
    <s v="Australia"/>
    <s v="New South Wales"/>
    <s v="Bikes"/>
    <s v="Mountain Bikes"/>
    <s v="Mountain-400-W Silver, 42"/>
    <n v="4"/>
    <n v="420"/>
    <n v="769"/>
    <n v="1396"/>
    <n v="1680"/>
    <n v="3076"/>
  </r>
  <r>
    <x v="8"/>
    <x v="4"/>
    <n v="5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9"/>
    <x v="4"/>
    <n v="5"/>
    <s v="December"/>
    <n v="2021"/>
    <n v="42"/>
    <s v="Adults (35-64)"/>
    <s v="M"/>
    <s v="Germany"/>
    <s v="Nordrhein-Westfalen"/>
    <s v="Bikes"/>
    <s v="Mountain Bikes"/>
    <s v="Mountain-200 Black, 38"/>
    <n v="4"/>
    <n v="1252"/>
    <n v="2295"/>
    <n v="4172"/>
    <n v="5008"/>
    <n v="9180"/>
  </r>
  <r>
    <x v="10"/>
    <x v="4"/>
    <n v="5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x v="11"/>
    <x v="4"/>
    <n v="5"/>
    <s v="December"/>
    <n v="2021"/>
    <n v="37"/>
    <s v="Adults (35-64)"/>
    <s v="F"/>
    <s v="United States"/>
    <s v="California"/>
    <s v="Bikes"/>
    <s v="Mountain Bikes"/>
    <s v="Mountain-200 Black, 46"/>
    <n v="1"/>
    <n v="1252"/>
    <n v="2295"/>
    <n v="1043"/>
    <n v="1252"/>
    <n v="2295"/>
  </r>
  <r>
    <x v="12"/>
    <x v="5"/>
    <n v="6"/>
    <s v="December"/>
    <n v="2021"/>
    <n v="23"/>
    <s v="Youth (&lt;25)"/>
    <s v="M"/>
    <s v="United Kingdom"/>
    <s v="England"/>
    <s v="Bikes"/>
    <s v="Mountain Bikes"/>
    <s v="Mountain-400-W Silver, 46"/>
    <n v="3"/>
    <n v="420"/>
    <n v="769"/>
    <n v="1047"/>
    <n v="1260"/>
    <n v="2307"/>
  </r>
  <r>
    <x v="13"/>
    <x v="5"/>
    <n v="6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14"/>
    <x v="5"/>
    <n v="6"/>
    <s v="December"/>
    <n v="2021"/>
    <n v="36"/>
    <s v="Adults (35-64)"/>
    <s v="M"/>
    <s v="Australia"/>
    <s v="New South Wales"/>
    <s v="Bikes"/>
    <s v="Mountain Bikes"/>
    <s v="Mountain-200 Black, 42"/>
    <n v="1"/>
    <n v="1252"/>
    <n v="2295"/>
    <n v="1043"/>
    <n v="1252"/>
    <n v="2295"/>
  </r>
  <r>
    <x v="15"/>
    <x v="5"/>
    <n v="6"/>
    <s v="December"/>
    <n v="2021"/>
    <n v="47"/>
    <s v="Adults (35-64)"/>
    <s v="M"/>
    <s v="United Kingdom"/>
    <s v="England"/>
    <s v="Bikes"/>
    <s v="Mountain Bikes"/>
    <s v="Mountain-200 Silver, 38"/>
    <n v="1"/>
    <n v="1266"/>
    <n v="2320"/>
    <n v="1054"/>
    <n v="1266"/>
    <n v="2320"/>
  </r>
  <r>
    <x v="16"/>
    <x v="6"/>
    <n v="7"/>
    <s v="December"/>
    <n v="2021"/>
    <n v="30"/>
    <s v="Young Adults (25-34)"/>
    <s v="M"/>
    <s v="United States"/>
    <s v="California"/>
    <s v="Bikes"/>
    <s v="Mountain Bikes"/>
    <s v="Mountain-400-W Silver, 38"/>
    <n v="4"/>
    <n v="420"/>
    <n v="769"/>
    <n v="1396"/>
    <n v="1680"/>
    <n v="3076"/>
  </r>
  <r>
    <x v="17"/>
    <x v="6"/>
    <n v="7"/>
    <s v="December"/>
    <n v="2021"/>
    <n v="38"/>
    <s v="Adults (35-64)"/>
    <s v="M"/>
    <s v="United States"/>
    <s v="California"/>
    <s v="Bikes"/>
    <s v="Mountain Bikes"/>
    <s v="Mountain-200 Silver, 42"/>
    <n v="2"/>
    <n v="1266"/>
    <n v="2320"/>
    <n v="2108"/>
    <n v="2532"/>
    <n v="4640"/>
  </r>
  <r>
    <x v="18"/>
    <x v="7"/>
    <n v="8"/>
    <s v="December"/>
    <n v="2021"/>
    <n v="19"/>
    <s v="Youth (&lt;25)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19"/>
    <x v="7"/>
    <n v="8"/>
    <s v="December"/>
    <n v="2021"/>
    <n v="30"/>
    <s v="Young Adults (25-34)"/>
    <s v="F"/>
    <s v="Canada"/>
    <s v="British Columbia"/>
    <s v="Bikes"/>
    <s v="Mountain Bikes"/>
    <s v="Mountain-200 Silver, 38"/>
    <n v="4"/>
    <n v="1266"/>
    <n v="2320"/>
    <n v="4216"/>
    <n v="5064"/>
    <n v="9280"/>
  </r>
  <r>
    <x v="20"/>
    <x v="7"/>
    <n v="8"/>
    <s v="December"/>
    <n v="2021"/>
    <n v="39"/>
    <s v="Adults (35-64)"/>
    <s v="F"/>
    <s v="United States"/>
    <s v="Oregon"/>
    <s v="Bikes"/>
    <s v="Mountain Bikes"/>
    <s v="Mountain-500 Black, 42"/>
    <n v="2"/>
    <n v="1252"/>
    <n v="2295"/>
    <n v="2086"/>
    <n v="2504"/>
    <n v="4590"/>
  </r>
  <r>
    <x v="21"/>
    <x v="7"/>
    <n v="8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x v="22"/>
    <x v="8"/>
    <n v="9"/>
    <s v="December"/>
    <n v="2021"/>
    <n v="33"/>
    <s v="Young Adults (25-34)"/>
    <s v="F"/>
    <s v="Australia"/>
    <s v="Victoria"/>
    <s v="Bikes"/>
    <s v="Mountain Bikes"/>
    <s v="Mountain-100 Black, 38"/>
    <n v="2"/>
    <n v="1898"/>
    <n v="3375"/>
    <n v="2954"/>
    <n v="3796"/>
    <n v="6750"/>
  </r>
  <r>
    <x v="23"/>
    <x v="8"/>
    <n v="9"/>
    <s v="December"/>
    <n v="2021"/>
    <n v="41"/>
    <s v="Adults (35-64)"/>
    <s v="F"/>
    <s v="Germany"/>
    <s v="Hamburg"/>
    <s v="Bikes"/>
    <s v="Mountain Bikes"/>
    <s v="Mountain-200 Silver, 42"/>
    <n v="1"/>
    <n v="1266"/>
    <n v="2320"/>
    <n v="1054"/>
    <n v="1266"/>
    <n v="2320"/>
  </r>
  <r>
    <x v="24"/>
    <x v="9"/>
    <n v="10"/>
    <s v="December"/>
    <n v="2021"/>
    <n v="34"/>
    <s v="Young Adults (25-34)"/>
    <s v="F"/>
    <s v="United States"/>
    <s v="California"/>
    <s v="Bikes"/>
    <s v="Mountain Bikes"/>
    <s v="Mountain-200 Black, 42"/>
    <n v="2"/>
    <n v="1252"/>
    <n v="2295"/>
    <n v="2086"/>
    <n v="2504"/>
    <n v="4590"/>
  </r>
  <r>
    <x v="25"/>
    <x v="9"/>
    <n v="10"/>
    <s v="December"/>
    <n v="2021"/>
    <n v="40"/>
    <s v="Adults (35-64)"/>
    <s v="M"/>
    <s v="Australia"/>
    <s v="New South Wales"/>
    <s v="Bikes"/>
    <s v="Mountain Bikes"/>
    <s v="Mountain-200 Black, 42"/>
    <n v="2"/>
    <n v="1252"/>
    <n v="2295"/>
    <n v="2086"/>
    <n v="2504"/>
    <n v="4590"/>
  </r>
  <r>
    <x v="26"/>
    <x v="9"/>
    <n v="10"/>
    <s v="December"/>
    <n v="2021"/>
    <n v="26"/>
    <s v="Young Adults (25-34)"/>
    <s v="M"/>
    <s v="United Kingdom"/>
    <s v="England"/>
    <s v="Bikes"/>
    <s v="Mountain Bikes"/>
    <s v="Mountain-200 Black, 38"/>
    <n v="1"/>
    <n v="1252"/>
    <n v="2295"/>
    <n v="1043"/>
    <n v="1252"/>
    <n v="2295"/>
  </r>
  <r>
    <x v="27"/>
    <x v="9"/>
    <n v="10"/>
    <s v="December"/>
    <n v="2021"/>
    <n v="34"/>
    <s v="Young Adults (25-34)"/>
    <s v="M"/>
    <s v="United States"/>
    <s v="California"/>
    <s v="Bikes"/>
    <s v="Mountain Bikes"/>
    <s v="Mountain-500 Black, 40"/>
    <n v="1"/>
    <n v="295"/>
    <n v="540"/>
    <n v="245"/>
    <n v="295"/>
    <n v="540"/>
  </r>
  <r>
    <x v="28"/>
    <x v="9"/>
    <n v="10"/>
    <s v="December"/>
    <n v="2021"/>
    <n v="34"/>
    <s v="Young Adults (25-34)"/>
    <s v="F"/>
    <s v="United States"/>
    <s v="Washington"/>
    <s v="Bikes"/>
    <s v="Mountain Bikes"/>
    <s v="Mountain-100 Silver, 44"/>
    <n v="1"/>
    <n v="1912"/>
    <n v="3400"/>
    <n v="1488"/>
    <n v="1912"/>
    <n v="3400"/>
  </r>
  <r>
    <x v="29"/>
    <x v="9"/>
    <n v="10"/>
    <s v="December"/>
    <n v="2021"/>
    <n v="38"/>
    <s v="Adults (35-64)"/>
    <s v="M"/>
    <s v="Australia"/>
    <s v="New South Wales"/>
    <s v="Bikes"/>
    <s v="Mountain Bikes"/>
    <s v="Mountain-200 Black, 38"/>
    <n v="1"/>
    <n v="1252"/>
    <n v="2295"/>
    <n v="1043"/>
    <n v="1252"/>
    <n v="2295"/>
  </r>
  <r>
    <x v="30"/>
    <x v="10"/>
    <n v="11"/>
    <s v="December"/>
    <n v="2021"/>
    <n v="24"/>
    <s v="Youth (&lt;25)"/>
    <s v="F"/>
    <s v="France"/>
    <s v="Seine (Paris)"/>
    <s v="Bikes"/>
    <s v="Mountain Bikes"/>
    <s v="Mountain-200 Black, 38"/>
    <n v="3"/>
    <n v="1252"/>
    <n v="2295"/>
    <n v="3129"/>
    <n v="3756"/>
    <n v="6885"/>
  </r>
  <r>
    <x v="31"/>
    <x v="10"/>
    <n v="11"/>
    <s v="December"/>
    <n v="2021"/>
    <n v="41"/>
    <s v="Adults (35-64)"/>
    <s v="F"/>
    <s v="Australia"/>
    <s v="New South Wales"/>
    <s v="Bikes"/>
    <s v="Mountain Bikes"/>
    <s v="Mountain-400-W Silver, 38"/>
    <n v="2"/>
    <n v="420"/>
    <n v="769"/>
    <n v="698"/>
    <n v="840"/>
    <n v="1538"/>
  </r>
  <r>
    <x v="32"/>
    <x v="10"/>
    <n v="11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33"/>
    <x v="10"/>
    <n v="11"/>
    <s v="December"/>
    <n v="2021"/>
    <n v="37"/>
    <s v="Adults (35-64)"/>
    <s v="M"/>
    <s v="United States"/>
    <s v="California"/>
    <s v="Bikes"/>
    <s v="Mountain Bikes"/>
    <s v="Mountain-400-W Silver, 46"/>
    <n v="1"/>
    <n v="420"/>
    <n v="769"/>
    <n v="349"/>
    <n v="420"/>
    <n v="769"/>
  </r>
  <r>
    <x v="34"/>
    <x v="10"/>
    <n v="11"/>
    <s v="December"/>
    <n v="2021"/>
    <n v="38"/>
    <s v="Adults (35-64)"/>
    <s v="F"/>
    <s v="United States"/>
    <s v="California"/>
    <s v="Bikes"/>
    <s v="Mountain Bikes"/>
    <s v="Mountain-200 Silver, 38"/>
    <n v="1"/>
    <n v="1266"/>
    <n v="2320"/>
    <n v="1054"/>
    <n v="1266"/>
    <n v="2320"/>
  </r>
  <r>
    <x v="35"/>
    <x v="11"/>
    <n v="12"/>
    <s v="December"/>
    <n v="2021"/>
    <n v="36"/>
    <s v="Adults (35-64)"/>
    <s v="F"/>
    <s v="Australia"/>
    <s v="New South Wales"/>
    <s v="Bikes"/>
    <s v="Mountain Bikes"/>
    <s v="Mountain-200 Silver, 42"/>
    <n v="4"/>
    <n v="1266"/>
    <n v="2320"/>
    <n v="4216"/>
    <n v="5064"/>
    <n v="9280"/>
  </r>
  <r>
    <x v="36"/>
    <x v="11"/>
    <n v="12"/>
    <s v="December"/>
    <n v="2021"/>
    <n v="37"/>
    <s v="Adults (35-64)"/>
    <s v="M"/>
    <s v="United States"/>
    <s v="California"/>
    <s v="Bikes"/>
    <s v="Mountain Bikes"/>
    <s v="Mountain-400-W Silver, 46"/>
    <n v="4"/>
    <n v="420"/>
    <n v="769"/>
    <n v="1396"/>
    <n v="1680"/>
    <n v="3076"/>
  </r>
  <r>
    <x v="37"/>
    <x v="11"/>
    <n v="12"/>
    <s v="December"/>
    <n v="2021"/>
    <n v="34"/>
    <s v="Young Adults (25-34)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38"/>
    <x v="11"/>
    <n v="12"/>
    <s v="December"/>
    <n v="2021"/>
    <n v="35"/>
    <s v="Adults (35-64)"/>
    <s v="F"/>
    <s v="Australia"/>
    <s v="Victoria"/>
    <s v="Bikes"/>
    <s v="Mountain Bikes"/>
    <s v="Mountain-200 Silver, 42"/>
    <n v="1"/>
    <n v="1266"/>
    <n v="2320"/>
    <n v="1054"/>
    <n v="1266"/>
    <n v="2320"/>
  </r>
  <r>
    <x v="39"/>
    <x v="11"/>
    <n v="12"/>
    <s v="December"/>
    <n v="2021"/>
    <n v="38"/>
    <s v="Adults (35-64)"/>
    <s v="F"/>
    <s v="United States"/>
    <s v="Washington"/>
    <s v="Bikes"/>
    <s v="Mountain Bikes"/>
    <s v="Mountain-200 Silver, 42"/>
    <n v="1"/>
    <n v="1266"/>
    <n v="2320"/>
    <n v="1054"/>
    <n v="1266"/>
    <n v="2320"/>
  </r>
  <r>
    <x v="40"/>
    <x v="12"/>
    <n v="13"/>
    <s v="December"/>
    <n v="2021"/>
    <n v="32"/>
    <s v="Young Adults (25-34)"/>
    <s v="F"/>
    <s v="Australia"/>
    <s v="Queensland"/>
    <s v="Bikes"/>
    <s v="Mountain Bikes"/>
    <s v="Mountain-200 Silver, 42"/>
    <n v="3"/>
    <n v="1266"/>
    <n v="2320"/>
    <n v="3162"/>
    <n v="3798"/>
    <n v="6960"/>
  </r>
  <r>
    <x v="41"/>
    <x v="12"/>
    <n v="13"/>
    <s v="December"/>
    <n v="2021"/>
    <n v="40"/>
    <s v="Adults (35-64)"/>
    <s v="F"/>
    <s v="United States"/>
    <s v="California"/>
    <s v="Bikes"/>
    <s v="Mountain Bikes"/>
    <s v="Mountain-500 Silver, 40"/>
    <n v="1"/>
    <n v="308"/>
    <n v="565"/>
    <n v="257"/>
    <n v="308"/>
    <n v="565"/>
  </r>
  <r>
    <x v="42"/>
    <x v="12"/>
    <n v="13"/>
    <s v="December"/>
    <n v="2021"/>
    <n v="44"/>
    <s v="Adults (35-64)"/>
    <s v="F"/>
    <s v="United Kingdom"/>
    <s v="England"/>
    <s v="Bikes"/>
    <s v="Mountain Bikes"/>
    <s v="Mountain-200 Black, 38"/>
    <n v="1"/>
    <n v="1252"/>
    <n v="2295"/>
    <n v="1043"/>
    <n v="1252"/>
    <n v="2295"/>
  </r>
  <r>
    <x v="43"/>
    <x v="12"/>
    <n v="13"/>
    <s v="December"/>
    <n v="2021"/>
    <n v="49"/>
    <s v="Adults (35-64)"/>
    <s v="M"/>
    <s v="United Kingdom"/>
    <s v="England"/>
    <s v="Bikes"/>
    <s v="Mountain Bikes"/>
    <s v="Mountain-200 Black, 38"/>
    <n v="1"/>
    <n v="1252"/>
    <n v="2295"/>
    <n v="1043"/>
    <n v="1252"/>
    <n v="2295"/>
  </r>
  <r>
    <x v="44"/>
    <x v="13"/>
    <n v="14"/>
    <s v="December"/>
    <n v="2021"/>
    <n v="30"/>
    <s v="Young Adults (25-34)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45"/>
    <x v="13"/>
    <n v="14"/>
    <s v="December"/>
    <n v="2021"/>
    <n v="32"/>
    <s v="Young Adults (25-34)"/>
    <s v="M"/>
    <s v="United States"/>
    <s v="California"/>
    <s v="Bikes"/>
    <s v="Mountain Bikes"/>
    <s v="Mountain-200 Black, 46"/>
    <n v="1"/>
    <n v="1252"/>
    <n v="2295"/>
    <n v="1043"/>
    <n v="1252"/>
    <n v="2295"/>
  </r>
  <r>
    <x v="46"/>
    <x v="13"/>
    <n v="14"/>
    <s v="December"/>
    <n v="2021"/>
    <n v="32"/>
    <s v="Young Adults (25-34)"/>
    <s v="F"/>
    <s v="Australia"/>
    <s v="Victoria"/>
    <s v="Bikes"/>
    <s v="Mountain Bikes"/>
    <s v="Mountain-400-W Silver, 46"/>
    <n v="1"/>
    <n v="420"/>
    <n v="769"/>
    <n v="349"/>
    <n v="420"/>
    <n v="769"/>
  </r>
  <r>
    <x v="47"/>
    <x v="14"/>
    <n v="15"/>
    <s v="December"/>
    <n v="2021"/>
    <n v="29"/>
    <s v="Young Adults (25-34)"/>
    <s v="F"/>
    <s v="United States"/>
    <s v="California"/>
    <s v="Bikes"/>
    <s v="Mountain Bikes"/>
    <s v="Mountain-200 Silver, 42"/>
    <n v="1"/>
    <n v="1266"/>
    <n v="2320"/>
    <n v="1054"/>
    <n v="1266"/>
    <n v="2320"/>
  </r>
  <r>
    <x v="48"/>
    <x v="15"/>
    <n v="16"/>
    <s v="December"/>
    <n v="2021"/>
    <n v="33"/>
    <s v="Young Adults (25-34)"/>
    <s v="F"/>
    <s v="Australia"/>
    <s v="New South Wales"/>
    <s v="Bikes"/>
    <s v="Mountain Bikes"/>
    <s v="Mountain-200 Black, 38"/>
    <n v="2"/>
    <n v="1252"/>
    <n v="2295"/>
    <n v="2086"/>
    <n v="2504"/>
    <n v="4590"/>
  </r>
  <r>
    <x v="49"/>
    <x v="15"/>
    <n v="16"/>
    <s v="December"/>
    <n v="2021"/>
    <n v="38"/>
    <s v="Adults (35-64)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50"/>
    <x v="15"/>
    <n v="16"/>
    <s v="December"/>
    <n v="2021"/>
    <n v="27"/>
    <s v="Young Adults (25-34)"/>
    <s v="F"/>
    <s v="France"/>
    <s v="Seine et Marne"/>
    <s v="Bikes"/>
    <s v="Mountain Bikes"/>
    <s v="Mountain-200 Silver, 46"/>
    <n v="1"/>
    <n v="1266"/>
    <n v="2320"/>
    <n v="1054"/>
    <n v="1266"/>
    <n v="2320"/>
  </r>
  <r>
    <x v="51"/>
    <x v="16"/>
    <n v="17"/>
    <s v="December"/>
    <n v="2021"/>
    <n v="37"/>
    <s v="Adults (35-64)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52"/>
    <x v="16"/>
    <n v="17"/>
    <s v="December"/>
    <n v="2021"/>
    <n v="31"/>
    <s v="Young Adults (25-34)"/>
    <s v="M"/>
    <s v="Australia"/>
    <s v="New South Wales"/>
    <s v="Bikes"/>
    <s v="Mountain Bikes"/>
    <s v="Mountain-400-W Silver, 42"/>
    <n v="1"/>
    <n v="420"/>
    <n v="769"/>
    <n v="349"/>
    <n v="420"/>
    <n v="769"/>
  </r>
  <r>
    <x v="53"/>
    <x v="16"/>
    <n v="17"/>
    <s v="December"/>
    <n v="2021"/>
    <n v="42"/>
    <s v="Adults (35-64)"/>
    <s v="F"/>
    <s v="Germany"/>
    <s v="Nordrhein-Westfalen"/>
    <s v="Bikes"/>
    <s v="Mountain Bikes"/>
    <s v="Mountain-200 Silver, 46"/>
    <n v="1"/>
    <n v="1266"/>
    <n v="2320"/>
    <n v="1054"/>
    <n v="1266"/>
    <n v="2320"/>
  </r>
  <r>
    <x v="54"/>
    <x v="17"/>
    <n v="18"/>
    <s v="December"/>
    <n v="2021"/>
    <n v="35"/>
    <s v="Adults (35-64)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55"/>
    <x v="17"/>
    <n v="18"/>
    <s v="December"/>
    <n v="2021"/>
    <n v="38"/>
    <s v="Adults (35-64)"/>
    <s v="F"/>
    <s v="Germany"/>
    <s v="Nordrhein-Westfalen"/>
    <s v="Bikes"/>
    <s v="Mountain Bikes"/>
    <s v="Mountain-200 Silver, 46"/>
    <n v="4"/>
    <n v="1266"/>
    <n v="2320"/>
    <n v="4216"/>
    <n v="5064"/>
    <n v="9280"/>
  </r>
  <r>
    <x v="56"/>
    <x v="17"/>
    <n v="18"/>
    <s v="December"/>
    <n v="2021"/>
    <n v="24"/>
    <s v="Youth (&lt;25)"/>
    <s v="F"/>
    <s v="France"/>
    <s v="Seine Saint Denis"/>
    <s v="Bikes"/>
    <s v="Mountain Bikes"/>
    <s v="Mountain-200 Silver, 38"/>
    <n v="3"/>
    <n v="1266"/>
    <n v="2320"/>
    <n v="3162"/>
    <n v="3798"/>
    <n v="6960"/>
  </r>
  <r>
    <x v="57"/>
    <x v="17"/>
    <n v="18"/>
    <s v="December"/>
    <n v="2021"/>
    <n v="26"/>
    <s v="Young Adults (25-34)"/>
    <s v="F"/>
    <s v="United Kingdom"/>
    <s v="England"/>
    <s v="Bikes"/>
    <s v="Mountain Bikes"/>
    <s v="Mountain-400-W Silver, 42"/>
    <n v="3"/>
    <n v="420"/>
    <n v="769"/>
    <n v="1047"/>
    <n v="1260"/>
    <n v="2307"/>
  </r>
  <r>
    <x v="58"/>
    <x v="17"/>
    <n v="18"/>
    <s v="December"/>
    <n v="2021"/>
    <n v="39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59"/>
    <x v="17"/>
    <n v="18"/>
    <s v="December"/>
    <n v="2021"/>
    <n v="26"/>
    <s v="Young Adults (25-34)"/>
    <s v="M"/>
    <s v="France"/>
    <s v="Seine (Paris)"/>
    <s v="Bikes"/>
    <s v="Mountain Bikes"/>
    <s v="Mountain-200 Black, 46"/>
    <n v="1"/>
    <n v="1252"/>
    <n v="2295"/>
    <n v="1043"/>
    <n v="1252"/>
    <n v="2295"/>
  </r>
  <r>
    <x v="60"/>
    <x v="17"/>
    <n v="18"/>
    <s v="December"/>
    <n v="2021"/>
    <n v="36"/>
    <s v="Adults (35-64)"/>
    <s v="M"/>
    <s v="United States"/>
    <s v="Washington"/>
    <s v="Bikes"/>
    <s v="Mountain Bikes"/>
    <s v="Mountain-200 Silver, 38"/>
    <n v="1"/>
    <n v="1266"/>
    <n v="2320"/>
    <n v="1054"/>
    <n v="1266"/>
    <n v="2320"/>
  </r>
  <r>
    <x v="61"/>
    <x v="18"/>
    <n v="19"/>
    <s v="December"/>
    <n v="2021"/>
    <n v="17"/>
    <s v="Youth (&lt;25)"/>
    <s v="M"/>
    <s v="France"/>
    <s v="Nord"/>
    <s v="Bikes"/>
    <s v="Mountain Bikes"/>
    <s v="Mountain-200 Silver, 46"/>
    <n v="4"/>
    <n v="1266"/>
    <n v="2320"/>
    <n v="4216"/>
    <n v="5064"/>
    <n v="9280"/>
  </r>
  <r>
    <x v="62"/>
    <x v="18"/>
    <n v="19"/>
    <s v="December"/>
    <n v="2021"/>
    <n v="19"/>
    <s v="Youth (&lt;25)"/>
    <s v="F"/>
    <s v="Australia"/>
    <s v="Victoria"/>
    <s v="Bikes"/>
    <s v="Mountain Bikes"/>
    <s v="Mountain-500 Black, 44"/>
    <n v="4"/>
    <n v="295"/>
    <n v="540"/>
    <n v="980"/>
    <n v="1180"/>
    <n v="2160"/>
  </r>
  <r>
    <x v="63"/>
    <x v="18"/>
    <n v="19"/>
    <s v="December"/>
    <n v="2021"/>
    <n v="25"/>
    <s v="Young Adults (25-34)"/>
    <s v="M"/>
    <s v="France"/>
    <s v="Seine (Paris)"/>
    <s v="Bikes"/>
    <s v="Mountain Bikes"/>
    <s v="Mountain-200 Black, 38"/>
    <n v="4"/>
    <n v="1252"/>
    <n v="2295"/>
    <n v="4172"/>
    <n v="5008"/>
    <n v="9180"/>
  </r>
  <r>
    <x v="64"/>
    <x v="18"/>
    <n v="19"/>
    <s v="December"/>
    <n v="2021"/>
    <n v="35"/>
    <s v="Adults (35-64)"/>
    <s v="F"/>
    <s v="United States"/>
    <s v="Oregon"/>
    <s v="Bikes"/>
    <s v="Mountain Bikes"/>
    <s v="Mountain-100 Black, 48"/>
    <n v="4"/>
    <n v="1898"/>
    <n v="3375"/>
    <n v="5908"/>
    <n v="7592"/>
    <n v="13500"/>
  </r>
  <r>
    <x v="65"/>
    <x v="18"/>
    <n v="19"/>
    <s v="December"/>
    <n v="2021"/>
    <n v="37"/>
    <s v="Adults (35-64)"/>
    <s v="M"/>
    <s v="United States"/>
    <s v="Oregon"/>
    <s v="Bikes"/>
    <s v="Mountain Bikes"/>
    <s v="Mountain-200 Black, 38"/>
    <n v="4"/>
    <n v="1252"/>
    <n v="2295"/>
    <n v="4172"/>
    <n v="5008"/>
    <n v="9180"/>
  </r>
  <r>
    <x v="66"/>
    <x v="18"/>
    <n v="19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67"/>
    <x v="18"/>
    <n v="19"/>
    <s v="December"/>
    <n v="2021"/>
    <n v="63"/>
    <s v="Adults (35-64)"/>
    <s v="F"/>
    <s v="Australia"/>
    <s v="Queensland"/>
    <s v="Bikes"/>
    <s v="Mountain Bikes"/>
    <s v="Mountain-200 Black, 46"/>
    <n v="4"/>
    <n v="1252"/>
    <n v="2295"/>
    <n v="4172"/>
    <n v="5008"/>
    <n v="9180"/>
  </r>
  <r>
    <x v="68"/>
    <x v="18"/>
    <n v="19"/>
    <s v="December"/>
    <n v="2021"/>
    <n v="18"/>
    <s v="Youth (&lt;25)"/>
    <s v="M"/>
    <s v="Australia"/>
    <s v="South Australia"/>
    <s v="Bikes"/>
    <s v="Mountain Bikes"/>
    <s v="Mountain-500 Black, 40"/>
    <n v="2"/>
    <n v="295"/>
    <n v="540"/>
    <n v="490"/>
    <n v="590"/>
    <n v="1080"/>
  </r>
  <r>
    <x v="69"/>
    <x v="18"/>
    <n v="19"/>
    <s v="December"/>
    <n v="2021"/>
    <n v="56"/>
    <s v="Adults (35-64)"/>
    <s v="F"/>
    <s v="Germany"/>
    <s v="Hessen"/>
    <s v="Bikes"/>
    <s v="Mountain Bikes"/>
    <s v="Mountain-200 Black, 46"/>
    <n v="2"/>
    <n v="1252"/>
    <n v="2295"/>
    <n v="2086"/>
    <n v="2504"/>
    <n v="4590"/>
  </r>
  <r>
    <x v="70"/>
    <x v="18"/>
    <n v="19"/>
    <s v="December"/>
    <n v="2021"/>
    <n v="39"/>
    <s v="Adults (35-64)"/>
    <s v="F"/>
    <s v="United States"/>
    <s v="Washington"/>
    <s v="Bikes"/>
    <s v="Mountain Bikes"/>
    <s v="Mountain-200 Silver, 38"/>
    <n v="11"/>
    <n v="1266"/>
    <n v="2320"/>
    <n v="1054"/>
    <n v="13926"/>
    <n v="25520"/>
  </r>
  <r>
    <x v="71"/>
    <x v="19"/>
    <n v="20"/>
    <s v="December"/>
    <n v="2021"/>
    <n v="33"/>
    <s v="Young Adults (25-34)"/>
    <s v="F"/>
    <s v="Australia"/>
    <s v="Victoria"/>
    <s v="Bikes"/>
    <s v="Mountain Bikes"/>
    <s v="Mountain-100 Black, 38"/>
    <n v="4"/>
    <n v="1898"/>
    <n v="3375"/>
    <n v="5908"/>
    <n v="7592"/>
    <n v="13500"/>
  </r>
  <r>
    <x v="72"/>
    <x v="19"/>
    <n v="20"/>
    <s v="December"/>
    <n v="2021"/>
    <n v="57"/>
    <s v="Adults (35-64)"/>
    <s v="M"/>
    <s v="Australia"/>
    <s v="Queensland"/>
    <s v="Bikes"/>
    <s v="Mountain Bikes"/>
    <s v="Mountain-200 Black, 46"/>
    <n v="4"/>
    <n v="1252"/>
    <n v="2295"/>
    <n v="4172"/>
    <n v="5008"/>
    <n v="9180"/>
  </r>
  <r>
    <x v="73"/>
    <x v="19"/>
    <n v="20"/>
    <s v="December"/>
    <n v="2021"/>
    <n v="29"/>
    <s v="Young Adults (25-34)"/>
    <s v="M"/>
    <s v="Canada"/>
    <s v="British Columbia"/>
    <s v="Bikes"/>
    <s v="Mountain Bikes"/>
    <s v="Mountain-500 Black, 52"/>
    <n v="3"/>
    <n v="295"/>
    <n v="540"/>
    <n v="735"/>
    <n v="885"/>
    <n v="1620"/>
  </r>
  <r>
    <x v="74"/>
    <x v="19"/>
    <n v="20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x v="75"/>
    <x v="19"/>
    <n v="20"/>
    <s v="December"/>
    <n v="2021"/>
    <n v="35"/>
    <s v="Adults (35-64)"/>
    <s v="M"/>
    <s v="Australia"/>
    <s v="Victoria"/>
    <s v="Bikes"/>
    <s v="Mountain Bikes"/>
    <s v="Mountain-200 Silver, 38"/>
    <n v="1"/>
    <n v="1266"/>
    <n v="2320"/>
    <n v="1054"/>
    <n v="1266"/>
    <n v="2320"/>
  </r>
  <r>
    <x v="76"/>
    <x v="20"/>
    <n v="21"/>
    <s v="December"/>
    <n v="2021"/>
    <n v="26"/>
    <s v="Young Adults (25-34)"/>
    <s v="M"/>
    <s v="France"/>
    <s v="Somme"/>
    <s v="Bikes"/>
    <s v="Mountain Bikes"/>
    <s v="Mountain-200 Silver, 38"/>
    <n v="3"/>
    <n v="1266"/>
    <n v="2320"/>
    <n v="3162"/>
    <n v="3798"/>
    <n v="6960"/>
  </r>
  <r>
    <x v="77"/>
    <x v="20"/>
    <n v="21"/>
    <s v="December"/>
    <n v="2021"/>
    <n v="23"/>
    <s v="Youth (&lt;25)"/>
    <s v="M"/>
    <s v="United Kingdom"/>
    <s v="England"/>
    <s v="Bikes"/>
    <s v="Mountain Bikes"/>
    <s v="Mountain-400-W Silver, 46"/>
    <n v="2"/>
    <n v="420"/>
    <n v="769"/>
    <n v="698"/>
    <n v="840"/>
    <n v="1538"/>
  </r>
  <r>
    <x v="78"/>
    <x v="21"/>
    <n v="22"/>
    <s v="December"/>
    <n v="2021"/>
    <n v="30"/>
    <s v="Young Adults (25-34)"/>
    <s v="F"/>
    <s v="United States"/>
    <s v="Washington"/>
    <s v="Bikes"/>
    <s v="Mountain Bikes"/>
    <s v="Mountain-200 Silver, 38"/>
    <n v="3"/>
    <n v="1266"/>
    <n v="2320"/>
    <n v="3162"/>
    <n v="3798"/>
    <n v="6960"/>
  </r>
  <r>
    <x v="79"/>
    <x v="21"/>
    <n v="22"/>
    <s v="December"/>
    <n v="2021"/>
    <n v="41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80"/>
    <x v="21"/>
    <n v="22"/>
    <s v="December"/>
    <n v="2021"/>
    <n v="19"/>
    <s v="Youth (&lt;25)"/>
    <s v="F"/>
    <s v="Australia"/>
    <s v="New South Wales"/>
    <s v="Bikes"/>
    <s v="Mountain Bikes"/>
    <s v="Mountain-500 Silver, 42"/>
    <n v="1"/>
    <n v="308"/>
    <n v="565"/>
    <n v="257"/>
    <n v="308"/>
    <n v="565"/>
  </r>
  <r>
    <x v="81"/>
    <x v="21"/>
    <n v="22"/>
    <s v="December"/>
    <n v="2021"/>
    <n v="25"/>
    <s v="Young Adults (25-34)"/>
    <s v="M"/>
    <s v="France"/>
    <s v="Seine (Paris)"/>
    <s v="Bikes"/>
    <s v="Mountain Bikes"/>
    <s v="Mountain-200 Black, 38"/>
    <n v="1"/>
    <n v="1252"/>
    <n v="2295"/>
    <n v="1043"/>
    <n v="1252"/>
    <n v="2295"/>
  </r>
  <r>
    <x v="82"/>
    <x v="21"/>
    <n v="22"/>
    <s v="December"/>
    <n v="2021"/>
    <n v="27"/>
    <s v="Young Adults (25-34)"/>
    <s v="F"/>
    <s v="Canada"/>
    <s v="British Columbia"/>
    <s v="Bikes"/>
    <s v="Mountain Bikes"/>
    <s v="Mountain-200 Black, 46"/>
    <n v="1"/>
    <n v="1252"/>
    <n v="2295"/>
    <n v="1043"/>
    <n v="1252"/>
    <n v="2295"/>
  </r>
  <r>
    <x v="83"/>
    <x v="21"/>
    <n v="22"/>
    <s v="December"/>
    <n v="2021"/>
    <n v="41"/>
    <s v="Adults (35-64)"/>
    <s v="M"/>
    <s v="Germany"/>
    <s v="Hessen"/>
    <s v="Bikes"/>
    <s v="Mountain Bikes"/>
    <s v="Mountain-200 Silver, 38"/>
    <n v="1"/>
    <n v="1266"/>
    <n v="2320"/>
    <n v="1054"/>
    <n v="1266"/>
    <n v="2320"/>
  </r>
  <r>
    <x v="84"/>
    <x v="22"/>
    <n v="23"/>
    <s v="December"/>
    <n v="2021"/>
    <n v="30"/>
    <s v="Young Adults (25-34)"/>
    <s v="F"/>
    <s v="United States"/>
    <s v="Oregon"/>
    <s v="Bikes"/>
    <s v="Mountain Bikes"/>
    <s v="Mountain-200 Silver, 42"/>
    <n v="1"/>
    <n v="1266"/>
    <n v="2320"/>
    <n v="1054"/>
    <n v="1266"/>
    <n v="2320"/>
  </r>
  <r>
    <x v="85"/>
    <x v="22"/>
    <n v="23"/>
    <s v="December"/>
    <n v="2021"/>
    <n v="31"/>
    <s v="Young Adults (25-34)"/>
    <s v="F"/>
    <s v="Canada"/>
    <s v="British Columbia"/>
    <s v="Bikes"/>
    <s v="Mountain Bikes"/>
    <s v="Mountain-200 Black, 42"/>
    <n v="1"/>
    <n v="1252"/>
    <n v="2295"/>
    <n v="1043"/>
    <n v="1252"/>
    <n v="2295"/>
  </r>
  <r>
    <x v="86"/>
    <x v="22"/>
    <n v="23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x v="87"/>
    <x v="23"/>
    <n v="24"/>
    <s v="December"/>
    <n v="2021"/>
    <n v="38"/>
    <s v="Adults (35-64)"/>
    <s v="M"/>
    <s v="Australia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tabSelected="1" workbookViewId="0">
      <selection activeCell="M21" sqref="M21"/>
    </sheetView>
  </sheetViews>
  <sheetFormatPr baseColWidth="10" defaultRowHeight="14.65" x14ac:dyDescent="0.3"/>
  <cols>
    <col min="1" max="1" width="16.5546875" bestFit="1" customWidth="1"/>
    <col min="2" max="2" width="22.109375" bestFit="1" customWidth="1"/>
    <col min="4" max="4" width="14.33203125" bestFit="1" customWidth="1"/>
    <col min="5" max="5" width="22.109375" bestFit="1" customWidth="1"/>
    <col min="7" max="7" width="20.6640625" bestFit="1" customWidth="1"/>
    <col min="8" max="8" width="3.77734375" customWidth="1"/>
    <col min="9" max="9" width="20.5546875" bestFit="1" customWidth="1"/>
    <col min="10" max="10" width="5.33203125" customWidth="1"/>
    <col min="11" max="11" width="20.6640625" bestFit="1" customWidth="1"/>
    <col min="12" max="12" width="4.44140625" customWidth="1"/>
    <col min="13" max="13" width="16.44140625" customWidth="1"/>
  </cols>
  <sheetData>
    <row r="3" spans="1:5" x14ac:dyDescent="0.3">
      <c r="A3" s="9" t="s">
        <v>156</v>
      </c>
      <c r="B3" t="s">
        <v>158</v>
      </c>
      <c r="D3" s="12" t="s">
        <v>159</v>
      </c>
      <c r="E3" s="12" t="s">
        <v>158</v>
      </c>
    </row>
    <row r="4" spans="1:5" x14ac:dyDescent="0.3">
      <c r="A4" s="10">
        <v>44531</v>
      </c>
      <c r="B4" s="11">
        <v>5</v>
      </c>
      <c r="D4" s="10">
        <v>44545</v>
      </c>
      <c r="E4" s="11">
        <v>1</v>
      </c>
    </row>
    <row r="5" spans="1:5" x14ac:dyDescent="0.3">
      <c r="A5" s="10">
        <v>44532</v>
      </c>
      <c r="B5" s="11">
        <v>3</v>
      </c>
      <c r="D5" s="10">
        <v>44532</v>
      </c>
      <c r="E5" s="11">
        <v>3</v>
      </c>
    </row>
    <row r="6" spans="1:5" x14ac:dyDescent="0.3">
      <c r="A6" s="10">
        <v>44533</v>
      </c>
      <c r="B6" s="11">
        <v>4</v>
      </c>
      <c r="D6" s="10">
        <v>44539</v>
      </c>
      <c r="E6" s="11">
        <v>3</v>
      </c>
    </row>
    <row r="7" spans="1:5" x14ac:dyDescent="0.3">
      <c r="A7" s="10">
        <v>44534</v>
      </c>
      <c r="B7" s="11">
        <v>4</v>
      </c>
      <c r="D7" s="10">
        <v>44553</v>
      </c>
      <c r="E7" s="11">
        <v>3</v>
      </c>
    </row>
    <row r="8" spans="1:5" x14ac:dyDescent="0.3">
      <c r="A8" s="10">
        <v>44535</v>
      </c>
      <c r="B8" s="11">
        <v>10</v>
      </c>
      <c r="D8" s="10">
        <v>44533</v>
      </c>
      <c r="E8" s="11">
        <v>4</v>
      </c>
    </row>
    <row r="9" spans="1:5" x14ac:dyDescent="0.3">
      <c r="A9" s="10">
        <v>44536</v>
      </c>
      <c r="B9" s="11">
        <v>6</v>
      </c>
      <c r="D9" s="10">
        <v>44534</v>
      </c>
      <c r="E9" s="11">
        <v>4</v>
      </c>
    </row>
    <row r="10" spans="1:5" x14ac:dyDescent="0.3">
      <c r="A10" s="10">
        <v>44537</v>
      </c>
      <c r="B10" s="11">
        <v>6</v>
      </c>
      <c r="D10" s="10">
        <v>44544</v>
      </c>
      <c r="E10" s="11">
        <v>4</v>
      </c>
    </row>
    <row r="11" spans="1:5" x14ac:dyDescent="0.3">
      <c r="A11" s="10">
        <v>44538</v>
      </c>
      <c r="B11" s="11">
        <v>11</v>
      </c>
      <c r="D11" s="10">
        <v>44547</v>
      </c>
      <c r="E11" s="11">
        <v>4</v>
      </c>
    </row>
    <row r="12" spans="1:5" x14ac:dyDescent="0.3">
      <c r="A12" s="10">
        <v>44539</v>
      </c>
      <c r="B12" s="11">
        <v>3</v>
      </c>
      <c r="D12" s="10">
        <v>44554</v>
      </c>
      <c r="E12" s="11">
        <v>4</v>
      </c>
    </row>
    <row r="13" spans="1:5" x14ac:dyDescent="0.3">
      <c r="A13" s="10">
        <v>44540</v>
      </c>
      <c r="B13" s="11">
        <v>8</v>
      </c>
      <c r="D13" s="10">
        <v>44531</v>
      </c>
      <c r="E13" s="11">
        <v>5</v>
      </c>
    </row>
    <row r="14" spans="1:5" x14ac:dyDescent="0.3">
      <c r="A14" s="10">
        <v>44541</v>
      </c>
      <c r="B14" s="11">
        <v>8</v>
      </c>
      <c r="D14" s="10">
        <v>44546</v>
      </c>
      <c r="E14" s="11">
        <v>5</v>
      </c>
    </row>
    <row r="15" spans="1:5" x14ac:dyDescent="0.3">
      <c r="A15" s="10">
        <v>44542</v>
      </c>
      <c r="B15" s="11">
        <v>12</v>
      </c>
      <c r="D15" s="10">
        <v>44551</v>
      </c>
      <c r="E15" s="11">
        <v>5</v>
      </c>
    </row>
    <row r="16" spans="1:5" x14ac:dyDescent="0.3">
      <c r="A16" s="10">
        <v>44543</v>
      </c>
      <c r="B16" s="11">
        <v>6</v>
      </c>
      <c r="D16" s="10">
        <v>44536</v>
      </c>
      <c r="E16" s="11">
        <v>6</v>
      </c>
    </row>
    <row r="17" spans="1:13" x14ac:dyDescent="0.3">
      <c r="A17" s="10">
        <v>44544</v>
      </c>
      <c r="B17" s="11">
        <v>4</v>
      </c>
      <c r="D17" s="10">
        <v>44537</v>
      </c>
      <c r="E17" s="11">
        <v>6</v>
      </c>
    </row>
    <row r="18" spans="1:13" x14ac:dyDescent="0.3">
      <c r="A18" s="10">
        <v>44545</v>
      </c>
      <c r="B18" s="11">
        <v>1</v>
      </c>
      <c r="D18" s="10">
        <v>44543</v>
      </c>
      <c r="E18" s="11">
        <v>6</v>
      </c>
    </row>
    <row r="19" spans="1:13" x14ac:dyDescent="0.3">
      <c r="A19" s="10">
        <v>44546</v>
      </c>
      <c r="B19" s="11">
        <v>5</v>
      </c>
      <c r="D19" s="10">
        <v>44540</v>
      </c>
      <c r="E19" s="11">
        <v>8</v>
      </c>
    </row>
    <row r="20" spans="1:13" x14ac:dyDescent="0.3">
      <c r="A20" s="10">
        <v>44547</v>
      </c>
      <c r="B20" s="11">
        <v>4</v>
      </c>
      <c r="D20" s="10">
        <v>44541</v>
      </c>
      <c r="E20" s="11">
        <v>8</v>
      </c>
      <c r="G20" s="4" t="s">
        <v>160</v>
      </c>
      <c r="I20" s="4" t="s">
        <v>161</v>
      </c>
      <c r="K20" s="4" t="s">
        <v>161</v>
      </c>
      <c r="M20" s="4" t="s">
        <v>162</v>
      </c>
    </row>
    <row r="21" spans="1:13" x14ac:dyDescent="0.3">
      <c r="A21" s="10">
        <v>44548</v>
      </c>
      <c r="B21" s="11">
        <v>19</v>
      </c>
      <c r="D21" s="10">
        <v>44535</v>
      </c>
      <c r="E21" s="11">
        <v>10</v>
      </c>
      <c r="G21">
        <f>LARGE(E4:E27,1)</f>
        <v>43</v>
      </c>
      <c r="I21">
        <f>SMALL(E4:E27,1)</f>
        <v>1</v>
      </c>
      <c r="K21">
        <f>SMALL($E$4:$E$27, ROW(1:1))</f>
        <v>1</v>
      </c>
      <c r="M21">
        <f>F2</f>
        <v>0</v>
      </c>
    </row>
    <row r="22" spans="1:13" x14ac:dyDescent="0.3">
      <c r="A22" s="10">
        <v>44549</v>
      </c>
      <c r="B22" s="11">
        <v>43</v>
      </c>
      <c r="D22" s="10">
        <v>44552</v>
      </c>
      <c r="E22" s="11">
        <v>10</v>
      </c>
      <c r="G22">
        <f>LARGE(E4:E27,2)</f>
        <v>19</v>
      </c>
      <c r="I22">
        <f>SMALL(E4:E27,2)</f>
        <v>3</v>
      </c>
      <c r="K22">
        <f>SMALL($E$4:$E$27, ROW(2:2))</f>
        <v>3</v>
      </c>
      <c r="M22">
        <f t="shared" ref="M22:M26" si="0">LARGE($E$4:$E$27, ROW(2:2))</f>
        <v>19</v>
      </c>
    </row>
    <row r="23" spans="1:13" x14ac:dyDescent="0.3">
      <c r="A23" s="10">
        <v>44550</v>
      </c>
      <c r="B23" s="11">
        <v>13</v>
      </c>
      <c r="D23" s="10">
        <v>44538</v>
      </c>
      <c r="E23" s="11">
        <v>11</v>
      </c>
      <c r="G23">
        <f>LARGE(E4:E27,3)</f>
        <v>13</v>
      </c>
      <c r="I23">
        <f>SMALL(E4:E27,3)</f>
        <v>3</v>
      </c>
      <c r="K23">
        <f>SMALL($E$4:$E$27, ROW(3:3))</f>
        <v>3</v>
      </c>
      <c r="M23">
        <f t="shared" si="0"/>
        <v>13</v>
      </c>
    </row>
    <row r="24" spans="1:13" x14ac:dyDescent="0.3">
      <c r="A24" s="10">
        <v>44551</v>
      </c>
      <c r="B24" s="11">
        <v>5</v>
      </c>
      <c r="D24" s="10">
        <v>44542</v>
      </c>
      <c r="E24" s="11">
        <v>12</v>
      </c>
      <c r="G24">
        <f>LARGE(E4:E27,4)</f>
        <v>12</v>
      </c>
      <c r="I24">
        <f>SMALL(E4:E27,4)</f>
        <v>3</v>
      </c>
      <c r="K24">
        <f>SMALL($E$4:$E$27, ROW(4:4))</f>
        <v>3</v>
      </c>
      <c r="M24">
        <f t="shared" si="0"/>
        <v>12</v>
      </c>
    </row>
    <row r="25" spans="1:13" x14ac:dyDescent="0.3">
      <c r="A25" s="10">
        <v>44552</v>
      </c>
      <c r="B25" s="11">
        <v>10</v>
      </c>
      <c r="D25" s="10">
        <v>44550</v>
      </c>
      <c r="E25" s="11">
        <v>13</v>
      </c>
      <c r="G25">
        <f>LARGE(E4:E27,5)</f>
        <v>11</v>
      </c>
      <c r="I25">
        <f>SMALL(E4:E27,5)</f>
        <v>4</v>
      </c>
      <c r="K25">
        <f>SMALL($E$4:$E$27, ROW(5:5))</f>
        <v>4</v>
      </c>
      <c r="M25">
        <f t="shared" si="0"/>
        <v>11</v>
      </c>
    </row>
    <row r="26" spans="1:13" x14ac:dyDescent="0.3">
      <c r="A26" s="10">
        <v>44553</v>
      </c>
      <c r="B26" s="11">
        <v>3</v>
      </c>
      <c r="D26" s="10">
        <v>44548</v>
      </c>
      <c r="E26" s="11">
        <v>19</v>
      </c>
      <c r="I26">
        <f>SMALL(E4:E27,6)</f>
        <v>4</v>
      </c>
      <c r="K26">
        <f>SMALL($E$4:$E$27, ROW(6:6))</f>
        <v>4</v>
      </c>
      <c r="M26">
        <f t="shared" si="0"/>
        <v>10</v>
      </c>
    </row>
    <row r="27" spans="1:13" x14ac:dyDescent="0.3">
      <c r="A27" s="10">
        <v>44554</v>
      </c>
      <c r="B27" s="11">
        <v>4</v>
      </c>
      <c r="D27" s="10">
        <v>44549</v>
      </c>
      <c r="E27" s="11">
        <v>43</v>
      </c>
    </row>
    <row r="28" spans="1:13" x14ac:dyDescent="0.3">
      <c r="A28" s="10" t="s">
        <v>157</v>
      </c>
      <c r="B28" s="11">
        <v>197</v>
      </c>
      <c r="E28" s="13">
        <f>MAX(E4:E27)</f>
        <v>43</v>
      </c>
    </row>
  </sheetData>
  <sortState ref="D4:E27">
    <sortCondition ref="E4"/>
  </sortState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/>
  </sheetViews>
  <sheetFormatPr baseColWidth="10" defaultColWidth="8.88671875" defaultRowHeight="14.65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7" width="9.88671875" bestFit="1" customWidth="1"/>
    <col min="18" max="18" width="11.4414062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3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2BFF5-7901-4AE1-9EAC-C53400A8AC5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ef7ae401-bd17-41a5-97cb-ef653218410e"/>
    <ds:schemaRef ds:uri="6cf0ffbd-cd96-4ba4-bd4f-bd34e840984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OSWALDO</cp:lastModifiedBy>
  <cp:revision/>
  <dcterms:created xsi:type="dcterms:W3CDTF">2022-11-04T20:14:11Z</dcterms:created>
  <dcterms:modified xsi:type="dcterms:W3CDTF">2024-11-17T23:30:17Z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