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AHP\"/>
    </mc:Choice>
  </mc:AlternateContent>
  <bookViews>
    <workbookView xWindow="0" yWindow="0" windowWidth="23040" windowHeight="9384" tabRatio="806" firstSheet="1" activeTab="6"/>
  </bookViews>
  <sheets>
    <sheet name="About-HowTo" sheetId="17" r:id="rId1"/>
    <sheet name="Threats" sheetId="11" r:id="rId2"/>
    <sheet name="RI Values for AHP Consistency" sheetId="15" r:id="rId3"/>
    <sheet name="AHP Likelihood Calculation" sheetId="14" r:id="rId4"/>
    <sheet name="AHP_Impact_Calculation" sheetId="3" r:id="rId5"/>
    <sheet name="Linear Programming Optimization" sheetId="4" r:id="rId6"/>
    <sheet name="Summary" sheetId="7" r:id="rId7"/>
    <sheet name="Sheet1" sheetId="18" r:id="rId8"/>
    <sheet name="Sheet2" sheetId="19" r:id="rId9"/>
    <sheet name="Threat-Model-For-Case-Study" sheetId="1" r:id="rId10"/>
    <sheet name="Precautions for the Case Study" sheetId="12" r:id="rId11"/>
    <sheet name="__Solver__" sheetId="5" state="hidden" r:id="rId12"/>
  </sheets>
  <externalReferences>
    <externalReference r:id="rId13"/>
  </externalReferences>
  <definedNames>
    <definedName name="_xlcn.WorksheetConnection_Sheet2A2B241" hidden="1">Summary!$C$2:$D$24</definedName>
    <definedName name="LSGRGeng_RelaxBounds" localSheetId="5" hidden="1">0</definedName>
    <definedName name="solver_adj" localSheetId="5" hidden="1">'Linear Programming Optimization'!$L$3:$L$25,'Linear Programming Optimization'!$T$3:$T$25,'Linear Programming Optimization'!$AB$3:$AB$25</definedName>
    <definedName name="solver_adj_ob" localSheetId="5" hidden="1">1</definedName>
    <definedName name="solver_adj_ob1" localSheetId="5" hidden="1">1</definedName>
    <definedName name="solver_adj_ob2" localSheetId="5" hidden="1">1</definedName>
    <definedName name="solver_adj1" localSheetId="5" hidden="1">'Linear Programming Optimization'!$L$3:$L$25</definedName>
    <definedName name="solver_adj2" localSheetId="5" hidden="1">'Linear Programming Optimization'!$L$3:$L$25</definedName>
    <definedName name="solver_cha" localSheetId="5" hidden="1">0</definedName>
    <definedName name="solver_chc1" localSheetId="5" hidden="1">0</definedName>
    <definedName name="solver_chc2" localSheetId="5" hidden="1">0</definedName>
    <definedName name="solver_chc3" localSheetId="5" hidden="1">2</definedName>
    <definedName name="solver_chn" localSheetId="5" hidden="1">4</definedName>
    <definedName name="solver_chp1" localSheetId="5" hidden="1">0</definedName>
    <definedName name="solver_chp2" localSheetId="5" hidden="1">0</definedName>
    <definedName name="solver_chp3" localSheetId="5" hidden="1">0.9</definedName>
    <definedName name="solver_cht" localSheetId="5" hidden="1">0</definedName>
    <definedName name="solver_cir1" localSheetId="5" hidden="1">1</definedName>
    <definedName name="solver_cir2" localSheetId="5" hidden="1">1</definedName>
    <definedName name="solver_cir3" localSheetId="5" hidden="1">1</definedName>
    <definedName name="solver_con" localSheetId="5" hidden="1">" "</definedName>
    <definedName name="solver_con1" localSheetId="5" hidden="1">" "</definedName>
    <definedName name="solver_con2" localSheetId="5" hidden="1">" "</definedName>
    <definedName name="solver_con3" localSheetId="5" hidden="1">" "</definedName>
    <definedName name="solver_cvg" localSheetId="5" hidden="1">0.0001</definedName>
    <definedName name="solver_dia" localSheetId="5" hidden="1">5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glb" localSheetId="5" hidden="1">-1E+30</definedName>
    <definedName name="solver_gub" localSheetId="5" hidden="1">1E+30</definedName>
    <definedName name="solver_iao" localSheetId="5" hidden="1">0</definedName>
    <definedName name="solver_inc" localSheetId="5" hidden="1">0</definedName>
    <definedName name="solver_int" localSheetId="5" hidden="1">1</definedName>
    <definedName name="solver_irs" localSheetId="5" hidden="1">0</definedName>
    <definedName name="solver_ism" localSheetId="5" hidden="1">0</definedName>
    <definedName name="solver_itr" localSheetId="5" hidden="1">2147483647</definedName>
    <definedName name="solver_kiv" localSheetId="5" hidden="1">2E+30</definedName>
    <definedName name="solver_lhs_ob1" localSheetId="5" hidden="1">0</definedName>
    <definedName name="solver_lhs_ob2" localSheetId="5" hidden="1">0</definedName>
    <definedName name="solver_lhs_ob3" localSheetId="5" hidden="1">0</definedName>
    <definedName name="solver_lhs1" localSheetId="5" hidden="1">'Linear Programming Optimization'!$AB$3:$AB$25</definedName>
    <definedName name="solver_lhs10" localSheetId="5" hidden="1">'Linear Programming Optimization'!$L$3</definedName>
    <definedName name="solver_lhs11" localSheetId="5" hidden="1">'Linear Programming Optimization'!$L$3:$L$25</definedName>
    <definedName name="solver_lhs12" localSheetId="5" hidden="1">'Linear Programming Optimization'!$M$12</definedName>
    <definedName name="solver_lhs13" localSheetId="5" hidden="1">'Linear Programming Optimization'!$T$13</definedName>
    <definedName name="solver_lhs14" localSheetId="5" hidden="1">'Linear Programming Optimization'!$T$13</definedName>
    <definedName name="solver_lhs15" localSheetId="5" hidden="1">'Linear Programming Optimization'!$T$16</definedName>
    <definedName name="solver_lhs16" localSheetId="5" hidden="1">'Linear Programming Optimization'!$T$16</definedName>
    <definedName name="solver_lhs17" localSheetId="5" hidden="1">'Linear Programming Optimization'!$T$3:$T$25</definedName>
    <definedName name="solver_lhs18" localSheetId="5" hidden="1">'Linear Programming Optimization'!$T$9</definedName>
    <definedName name="solver_lhs2" localSheetId="5" hidden="1">'Linear Programming Optimization'!$D$1</definedName>
    <definedName name="solver_lhs3" localSheetId="5" hidden="1">'Linear Programming Optimization'!$L$10</definedName>
    <definedName name="solver_lhs4" localSheetId="5" hidden="1">'Linear Programming Optimization'!$L$12</definedName>
    <definedName name="solver_lhs5" localSheetId="5" hidden="1">'Linear Programming Optimization'!$L$13</definedName>
    <definedName name="solver_lhs6" localSheetId="5" hidden="1">'Linear Programming Optimization'!$L$13</definedName>
    <definedName name="solver_lhs7" localSheetId="5" hidden="1">'Linear Programming Optimization'!$L$16</definedName>
    <definedName name="solver_lhs8" localSheetId="5" hidden="1">'Linear Programming Optimization'!$L$16</definedName>
    <definedName name="solver_lhs9" localSheetId="5" hidden="1">'Linear Programming Optimization'!$L$3</definedName>
    <definedName name="solver_lin" localSheetId="5" hidden="1">2</definedName>
    <definedName name="solver_log" localSheetId="5" hidden="1">1</definedName>
    <definedName name="solver_lva" localSheetId="5" hidden="1">0</definedName>
    <definedName name="solver_mda" localSheetId="5" hidden="1">4</definedName>
    <definedName name="solver_mip" localSheetId="5" hidden="1">2147483647</definedName>
    <definedName name="solver_mni" localSheetId="5" hidden="1">30</definedName>
    <definedName name="solver_mod" localSheetId="5" hidden="1">3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tr" localSheetId="5" hidden="1">2</definedName>
    <definedName name="solver_ntri" hidden="1">1000</definedName>
    <definedName name="solver_num" localSheetId="5" hidden="1">18</definedName>
    <definedName name="solver_nwt" localSheetId="5" hidden="1">1</definedName>
    <definedName name="solver_obc" localSheetId="5" hidden="1">0</definedName>
    <definedName name="solver_obp" localSheetId="5" hidden="1">0</definedName>
    <definedName name="solver_opt" localSheetId="5" hidden="1">'Linear Programming Optimization'!$H$26</definedName>
    <definedName name="solver_opt_ob" localSheetId="5" hidden="1">1</definedName>
    <definedName name="solver_pre" localSheetId="5" hidden="1">0.000001</definedName>
    <definedName name="solver_psi" localSheetId="5" hidden="1">0</definedName>
    <definedName name="solver_rbv" localSheetId="5" hidden="1">1</definedName>
    <definedName name="solver_rdp" localSheetId="5" hidden="1">0</definedName>
    <definedName name="solver_reco1" localSheetId="5" hidden="1">0</definedName>
    <definedName name="solver_reco2" localSheetId="5" hidden="1">0</definedName>
    <definedName name="solver_reco3" localSheetId="5" hidden="1">0</definedName>
    <definedName name="solver_rel1" localSheetId="5" hidden="1">4</definedName>
    <definedName name="solver_rel10" localSheetId="5" hidden="1">3</definedName>
    <definedName name="solver_rel11" localSheetId="5" hidden="1">4</definedName>
    <definedName name="solver_rel12" localSheetId="5" hidden="1">1</definedName>
    <definedName name="solver_rel13" localSheetId="5" hidden="1">1</definedName>
    <definedName name="solver_rel14" localSheetId="5" hidden="1">3</definedName>
    <definedName name="solver_rel15" localSheetId="5" hidden="1">1</definedName>
    <definedName name="solver_rel16" localSheetId="5" hidden="1">3</definedName>
    <definedName name="solver_rel17" localSheetId="5" hidden="1">4</definedName>
    <definedName name="solver_rel18" localSheetId="5" hidden="1">1</definedName>
    <definedName name="solver_rel2" localSheetId="5" hidden="1">1</definedName>
    <definedName name="solver_rel3" localSheetId="5" hidden="1">1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el7" localSheetId="5" hidden="1">1</definedName>
    <definedName name="solver_rel8" localSheetId="5" hidden="1">3</definedName>
    <definedName name="solver_rel9" localSheetId="5" hidden="1">1</definedName>
    <definedName name="solver_rep" localSheetId="5" hidden="1">0</definedName>
    <definedName name="solver_rhs1" localSheetId="5" hidden="1">integer</definedName>
    <definedName name="solver_rhs10" localSheetId="5" hidden="1">'Linear Programming Optimization'!$N$3</definedName>
    <definedName name="solver_rhs11" localSheetId="5" hidden="1">integer</definedName>
    <definedName name="solver_rhs12" localSheetId="5" hidden="1">'Linear Programming Optimization'!$P$12</definedName>
    <definedName name="solver_rhs13" localSheetId="5" hidden="1">'Linear Programming Optimization'!$W$13</definedName>
    <definedName name="solver_rhs14" localSheetId="5" hidden="1">'Linear Programming Optimization'!$V$13</definedName>
    <definedName name="solver_rhs15" localSheetId="5" hidden="1">'Linear Programming Optimization'!$W$16</definedName>
    <definedName name="solver_rhs16" localSheetId="5" hidden="1">'Linear Programming Optimization'!$V$16</definedName>
    <definedName name="solver_rhs17" localSheetId="5" hidden="1">integer</definedName>
    <definedName name="solver_rhs18" localSheetId="5" hidden="1">'Linear Programming Optimization'!$W$9</definedName>
    <definedName name="solver_rhs2" localSheetId="5" hidden="1">'Linear Programming Optimization'!$B$1</definedName>
    <definedName name="solver_rhs3" localSheetId="5" hidden="1">'Linear Programming Optimization'!$O$10</definedName>
    <definedName name="solver_rhs4" localSheetId="5" hidden="1">'Linear Programming Optimization'!$N$12</definedName>
    <definedName name="solver_rhs5" localSheetId="5" hidden="1">'Linear Programming Optimization'!$O$13</definedName>
    <definedName name="solver_rhs6" localSheetId="5" hidden="1">'Linear Programming Optimization'!$N$13</definedName>
    <definedName name="solver_rhs7" localSheetId="5" hidden="1">'Linear Programming Optimization'!$O$16</definedName>
    <definedName name="solver_rhs8" localSheetId="5" hidden="1">'Linear Programming Optimization'!$N$16</definedName>
    <definedName name="solver_rhs9" localSheetId="5" hidden="1">'Linear Programming Optimization'!$O$3</definedName>
    <definedName name="solver_rlx" localSheetId="5" hidden="1">2</definedName>
    <definedName name="solver_rsd" localSheetId="5" hidden="1">0</definedName>
    <definedName name="solver_rsmp" hidden="1">2</definedName>
    <definedName name="solver_rtr" localSheetId="5" hidden="1">0</definedName>
    <definedName name="solver_rxc1" localSheetId="5" hidden="1">1</definedName>
    <definedName name="solver_rxc2" localSheetId="5" hidden="1">1</definedName>
    <definedName name="solver_rxc3" localSheetId="5" hidden="1">1</definedName>
    <definedName name="solver_rxv" localSheetId="5" hidden="1">1</definedName>
    <definedName name="solver_rxv1" localSheetId="5" hidden="1">1</definedName>
    <definedName name="solver_rxv2" localSheetId="5" hidden="1">1</definedName>
    <definedName name="solver_scl" localSheetId="5" hidden="1">2</definedName>
    <definedName name="solver_seed" hidden="1">0</definedName>
    <definedName name="solver_sel" localSheetId="5" hidden="1">1</definedName>
    <definedName name="solver_sho" localSheetId="5" hidden="1">2</definedName>
    <definedName name="solver_slv" localSheetId="5" hidden="1">0</definedName>
    <definedName name="solver_slvu" localSheetId="5" hidden="1">1</definedName>
    <definedName name="solver_spid" localSheetId="5" hidden="1">" "</definedName>
    <definedName name="solver_srvr" localSheetId="5" hidden="1">" "</definedName>
    <definedName name="solver_ssz" localSheetId="5" hidden="1">0</definedName>
    <definedName name="solver_tim" localSheetId="5" hidden="1">2147483647</definedName>
    <definedName name="solver_tms" localSheetId="5" hidden="1">0</definedName>
    <definedName name="solver_tol" localSheetId="5" hidden="1">0</definedName>
    <definedName name="solver_typ" localSheetId="5" hidden="1">1</definedName>
    <definedName name="solver_ubigm" localSheetId="5" hidden="1">1000000</definedName>
    <definedName name="solver_umod" localSheetId="5" hidden="1">1</definedName>
    <definedName name="solver_urs" localSheetId="5" hidden="1">1</definedName>
    <definedName name="solver_userid" localSheetId="5" hidden="1">248746</definedName>
    <definedName name="solver_val" localSheetId="5" hidden="1">0</definedName>
    <definedName name="solver_var" localSheetId="5" hidden="1">" "</definedName>
    <definedName name="solver_var1" localSheetId="5" hidden="1">" "</definedName>
    <definedName name="solver_var2" localSheetId="5" hidden="1">" "</definedName>
    <definedName name="solver_ver" localSheetId="5" hidden="1">3</definedName>
    <definedName name="solver_vir" localSheetId="5" hidden="1">1</definedName>
    <definedName name="solver_vir1" localSheetId="5" hidden="1">1</definedName>
    <definedName name="solver_vir2" localSheetId="5" hidden="1">1</definedName>
    <definedName name="solver_vol" localSheetId="5" hidden="1">0</definedName>
    <definedName name="solver_vst" localSheetId="5" hidden="1">0</definedName>
    <definedName name="solver_vst1" localSheetId="5" hidden="1">0</definedName>
    <definedName name="solver_vst2" localSheetId="5" hidden="1">0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-06a8a625-634b-453a-8a18-02cdb0e1a87a" name="Range" connection="WorksheetConnection_Sheet2!$A$2:$B$24"/>
        </x15:modelTables>
      </x15:dataModel>
    </ext>
  </extLst>
</workbook>
</file>

<file path=xl/calcChain.xml><?xml version="1.0" encoding="utf-8"?>
<calcChain xmlns="http://schemas.openxmlformats.org/spreadsheetml/2006/main">
  <c r="H61" i="7" l="1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48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2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25" i="7"/>
  <c r="K76" i="3"/>
  <c r="K78" i="3" s="1"/>
  <c r="B75" i="3"/>
  <c r="B74" i="3"/>
  <c r="B73" i="3"/>
  <c r="G72" i="3"/>
  <c r="B72" i="3"/>
  <c r="B71" i="3"/>
  <c r="G70" i="3"/>
  <c r="F70" i="3"/>
  <c r="E70" i="3"/>
  <c r="D70" i="3"/>
  <c r="C70" i="3"/>
  <c r="G69" i="3"/>
  <c r="F69" i="3"/>
  <c r="E69" i="3"/>
  <c r="D69" i="3"/>
  <c r="C69" i="3"/>
  <c r="G66" i="3"/>
  <c r="G75" i="3" s="1"/>
  <c r="F65" i="3"/>
  <c r="E65" i="3"/>
  <c r="D65" i="3"/>
  <c r="C65" i="3"/>
  <c r="B65" i="3"/>
  <c r="G60" i="3" s="1"/>
  <c r="E64" i="3"/>
  <c r="D64" i="3"/>
  <c r="C64" i="3"/>
  <c r="B64" i="3"/>
  <c r="D63" i="3"/>
  <c r="C63" i="3"/>
  <c r="B63" i="3"/>
  <c r="C62" i="3"/>
  <c r="C66" i="3" s="1"/>
  <c r="C71" i="3" s="1"/>
  <c r="B62" i="3"/>
  <c r="B61" i="3"/>
  <c r="F60" i="3"/>
  <c r="E60" i="3"/>
  <c r="D60" i="3"/>
  <c r="AG57" i="3"/>
  <c r="AC57" i="3"/>
  <c r="C57" i="3"/>
  <c r="AG56" i="3"/>
  <c r="AC56" i="3"/>
  <c r="C56" i="3"/>
  <c r="AG55" i="3"/>
  <c r="AC55" i="3"/>
  <c r="C55" i="3"/>
  <c r="AG54" i="3"/>
  <c r="AC54" i="3"/>
  <c r="C54" i="3"/>
  <c r="AG53" i="3"/>
  <c r="AC53" i="3"/>
  <c r="C53" i="3"/>
  <c r="AG52" i="3"/>
  <c r="AC52" i="3"/>
  <c r="C52" i="3"/>
  <c r="AG51" i="3"/>
  <c r="AC51" i="3"/>
  <c r="C51" i="3"/>
  <c r="AG50" i="3"/>
  <c r="AC50" i="3"/>
  <c r="C50" i="3"/>
  <c r="AG49" i="3"/>
  <c r="AC49" i="3"/>
  <c r="C49" i="3"/>
  <c r="AG48" i="3"/>
  <c r="AC48" i="3"/>
  <c r="C48" i="3"/>
  <c r="AG47" i="3"/>
  <c r="AC47" i="3"/>
  <c r="C47" i="3"/>
  <c r="AG46" i="3"/>
  <c r="AC46" i="3"/>
  <c r="C46" i="3"/>
  <c r="AG45" i="3"/>
  <c r="AC45" i="3"/>
  <c r="C45" i="3"/>
  <c r="AG44" i="3"/>
  <c r="AC44" i="3"/>
  <c r="C44" i="3"/>
  <c r="AG43" i="3"/>
  <c r="AC43" i="3"/>
  <c r="C43" i="3"/>
  <c r="AG42" i="3"/>
  <c r="AC42" i="3"/>
  <c r="C42" i="3"/>
  <c r="AG41" i="3"/>
  <c r="AC41" i="3"/>
  <c r="C41" i="3"/>
  <c r="AG40" i="3"/>
  <c r="AC40" i="3"/>
  <c r="C40" i="3"/>
  <c r="AG39" i="3"/>
  <c r="AC39" i="3"/>
  <c r="C39" i="3"/>
  <c r="AG38" i="3"/>
  <c r="AC38" i="3"/>
  <c r="C38" i="3"/>
  <c r="AG37" i="3"/>
  <c r="AC37" i="3"/>
  <c r="C37" i="3"/>
  <c r="AG36" i="3"/>
  <c r="AC36" i="3"/>
  <c r="C36" i="3"/>
  <c r="AG35" i="3"/>
  <c r="AC35" i="3"/>
  <c r="C35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Z30" i="3"/>
  <c r="Z35" i="3" s="1"/>
  <c r="AA29" i="3"/>
  <c r="Y29" i="3"/>
  <c r="Y30" i="3" s="1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A28" i="3"/>
  <c r="X28" i="3"/>
  <c r="X30" i="3" s="1"/>
  <c r="X35" i="3" s="1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A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A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A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A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A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A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A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A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A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A18" i="3"/>
  <c r="N18" i="3"/>
  <c r="M18" i="3"/>
  <c r="L18" i="3"/>
  <c r="K18" i="3"/>
  <c r="J18" i="3"/>
  <c r="I18" i="3"/>
  <c r="H18" i="3"/>
  <c r="G18" i="3"/>
  <c r="F18" i="3"/>
  <c r="E18" i="3"/>
  <c r="D18" i="3"/>
  <c r="C18" i="3"/>
  <c r="AA17" i="3"/>
  <c r="M17" i="3"/>
  <c r="L17" i="3"/>
  <c r="K17" i="3"/>
  <c r="J17" i="3"/>
  <c r="I17" i="3"/>
  <c r="H17" i="3"/>
  <c r="G17" i="3"/>
  <c r="F17" i="3"/>
  <c r="E17" i="3"/>
  <c r="D17" i="3"/>
  <c r="C17" i="3"/>
  <c r="AA16" i="3"/>
  <c r="L16" i="3"/>
  <c r="K16" i="3"/>
  <c r="J16" i="3"/>
  <c r="I16" i="3"/>
  <c r="H16" i="3"/>
  <c r="G16" i="3"/>
  <c r="F16" i="3"/>
  <c r="E16" i="3"/>
  <c r="D16" i="3"/>
  <c r="C16" i="3"/>
  <c r="AA15" i="3"/>
  <c r="K15" i="3"/>
  <c r="J15" i="3"/>
  <c r="I15" i="3"/>
  <c r="H15" i="3"/>
  <c r="G15" i="3"/>
  <c r="F15" i="3"/>
  <c r="E15" i="3"/>
  <c r="D15" i="3"/>
  <c r="C15" i="3"/>
  <c r="AA14" i="3"/>
  <c r="J14" i="3"/>
  <c r="I14" i="3"/>
  <c r="H14" i="3"/>
  <c r="G14" i="3"/>
  <c r="F14" i="3"/>
  <c r="E14" i="3"/>
  <c r="D14" i="3"/>
  <c r="C14" i="3"/>
  <c r="AA13" i="3"/>
  <c r="I13" i="3"/>
  <c r="H13" i="3"/>
  <c r="G13" i="3"/>
  <c r="F13" i="3"/>
  <c r="E13" i="3"/>
  <c r="D13" i="3"/>
  <c r="C13" i="3"/>
  <c r="AA12" i="3"/>
  <c r="H12" i="3"/>
  <c r="G12" i="3"/>
  <c r="F12" i="3"/>
  <c r="E12" i="3"/>
  <c r="D12" i="3"/>
  <c r="C12" i="3"/>
  <c r="AA11" i="3"/>
  <c r="G11" i="3"/>
  <c r="F11" i="3"/>
  <c r="E11" i="3"/>
  <c r="D11" i="3"/>
  <c r="C11" i="3"/>
  <c r="AA10" i="3"/>
  <c r="F10" i="3"/>
  <c r="E10" i="3"/>
  <c r="D10" i="3"/>
  <c r="C10" i="3"/>
  <c r="AA9" i="3"/>
  <c r="E9" i="3"/>
  <c r="D9" i="3"/>
  <c r="C9" i="3"/>
  <c r="AA8" i="3"/>
  <c r="D8" i="3"/>
  <c r="C8" i="3"/>
  <c r="AA7" i="3"/>
  <c r="C7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" i="7"/>
  <c r="C60" i="14"/>
  <c r="B62" i="14"/>
  <c r="D60" i="14" s="1"/>
  <c r="B63" i="14"/>
  <c r="E60" i="14" s="1"/>
  <c r="B64" i="14"/>
  <c r="F60" i="14" s="1"/>
  <c r="B65" i="14"/>
  <c r="G60" i="14" s="1"/>
  <c r="B61" i="14"/>
  <c r="Z37" i="3" l="1"/>
  <c r="C74" i="3"/>
  <c r="E75" i="3"/>
  <c r="E66" i="3"/>
  <c r="D66" i="3"/>
  <c r="D72" i="3" s="1"/>
  <c r="Z39" i="3"/>
  <c r="D75" i="3"/>
  <c r="E74" i="3"/>
  <c r="H41" i="3"/>
  <c r="J30" i="3"/>
  <c r="J42" i="3" s="1"/>
  <c r="E51" i="3"/>
  <c r="J57" i="3"/>
  <c r="R57" i="3"/>
  <c r="D30" i="3"/>
  <c r="E30" i="3"/>
  <c r="E37" i="3" s="1"/>
  <c r="E38" i="3"/>
  <c r="J43" i="3"/>
  <c r="D44" i="3"/>
  <c r="H44" i="3"/>
  <c r="L30" i="3"/>
  <c r="M30" i="3"/>
  <c r="M55" i="3" s="1"/>
  <c r="E46" i="3"/>
  <c r="L47" i="3"/>
  <c r="J48" i="3"/>
  <c r="J51" i="3"/>
  <c r="D52" i="3"/>
  <c r="L52" i="3"/>
  <c r="P52" i="3"/>
  <c r="T30" i="3"/>
  <c r="E53" i="3"/>
  <c r="M53" i="3"/>
  <c r="U30" i="3"/>
  <c r="U53" i="3" s="1"/>
  <c r="E54" i="3"/>
  <c r="G30" i="3"/>
  <c r="G41" i="3" s="1"/>
  <c r="W30" i="3"/>
  <c r="D38" i="3"/>
  <c r="E40" i="3"/>
  <c r="L45" i="3"/>
  <c r="E48" i="3"/>
  <c r="M48" i="3"/>
  <c r="J49" i="3"/>
  <c r="R30" i="3"/>
  <c r="R51" i="3" s="1"/>
  <c r="D53" i="3"/>
  <c r="D54" i="3"/>
  <c r="L54" i="3"/>
  <c r="E56" i="3"/>
  <c r="M56" i="3"/>
  <c r="S30" i="3"/>
  <c r="S55" i="3" s="1"/>
  <c r="F30" i="3"/>
  <c r="F49" i="3" s="1"/>
  <c r="E39" i="3"/>
  <c r="G40" i="3"/>
  <c r="D41" i="3"/>
  <c r="G43" i="3"/>
  <c r="E44" i="3"/>
  <c r="J45" i="3"/>
  <c r="F46" i="3"/>
  <c r="J46" i="3"/>
  <c r="N30" i="3"/>
  <c r="E47" i="3"/>
  <c r="M47" i="3"/>
  <c r="G48" i="3"/>
  <c r="D49" i="3"/>
  <c r="L49" i="3"/>
  <c r="D50" i="3"/>
  <c r="L50" i="3"/>
  <c r="P50" i="3"/>
  <c r="G51" i="3"/>
  <c r="K30" i="3"/>
  <c r="K44" i="3" s="1"/>
  <c r="E43" i="3"/>
  <c r="D46" i="3"/>
  <c r="L46" i="3"/>
  <c r="K47" i="3"/>
  <c r="N49" i="3"/>
  <c r="J50" i="3"/>
  <c r="H53" i="3"/>
  <c r="D40" i="3"/>
  <c r="H30" i="3"/>
  <c r="H46" i="3" s="1"/>
  <c r="E41" i="3"/>
  <c r="I41" i="3"/>
  <c r="I30" i="3"/>
  <c r="I51" i="3" s="1"/>
  <c r="E42" i="3"/>
  <c r="I42" i="3"/>
  <c r="D43" i="3"/>
  <c r="H43" i="3"/>
  <c r="J44" i="3"/>
  <c r="G45" i="3"/>
  <c r="K45" i="3"/>
  <c r="G46" i="3"/>
  <c r="K46" i="3"/>
  <c r="J47" i="3"/>
  <c r="N47" i="3"/>
  <c r="D48" i="3"/>
  <c r="H48" i="3"/>
  <c r="L48" i="3"/>
  <c r="P30" i="3"/>
  <c r="P49" i="3" s="1"/>
  <c r="E49" i="3"/>
  <c r="I49" i="3"/>
  <c r="M49" i="3"/>
  <c r="Q30" i="3"/>
  <c r="E50" i="3"/>
  <c r="I50" i="3"/>
  <c r="M50" i="3"/>
  <c r="D51" i="3"/>
  <c r="H51" i="3"/>
  <c r="L51" i="3"/>
  <c r="P51" i="3"/>
  <c r="J52" i="3"/>
  <c r="N52" i="3"/>
  <c r="R52" i="3"/>
  <c r="G53" i="3"/>
  <c r="K53" i="3"/>
  <c r="X55" i="3"/>
  <c r="X51" i="3"/>
  <c r="X52" i="3"/>
  <c r="X53" i="3"/>
  <c r="X49" i="3"/>
  <c r="X46" i="3"/>
  <c r="X47" i="3"/>
  <c r="X43" i="3"/>
  <c r="X39" i="3"/>
  <c r="X54" i="3"/>
  <c r="X50" i="3"/>
  <c r="X48" i="3"/>
  <c r="X44" i="3"/>
  <c r="X40" i="3"/>
  <c r="X36" i="3"/>
  <c r="X42" i="3"/>
  <c r="X37" i="3"/>
  <c r="X45" i="3"/>
  <c r="X38" i="3"/>
  <c r="Y56" i="3"/>
  <c r="Y52" i="3"/>
  <c r="Y53" i="3"/>
  <c r="Y49" i="3"/>
  <c r="Y54" i="3"/>
  <c r="Y50" i="3"/>
  <c r="Y47" i="3"/>
  <c r="Y43" i="3"/>
  <c r="Y48" i="3"/>
  <c r="Y44" i="3"/>
  <c r="Y40" i="3"/>
  <c r="Y45" i="3"/>
  <c r="Y41" i="3"/>
  <c r="Y42" i="3"/>
  <c r="Y39" i="3"/>
  <c r="Y37" i="3"/>
  <c r="Y38" i="3"/>
  <c r="Y55" i="3"/>
  <c r="Y51" i="3"/>
  <c r="Y35" i="3"/>
  <c r="O30" i="3"/>
  <c r="O50" i="3" s="1"/>
  <c r="Y36" i="3"/>
  <c r="X41" i="3"/>
  <c r="Y46" i="3"/>
  <c r="U54" i="3"/>
  <c r="D55" i="3"/>
  <c r="H55" i="3"/>
  <c r="L55" i="3"/>
  <c r="P55" i="3"/>
  <c r="T55" i="3"/>
  <c r="J56" i="3"/>
  <c r="N56" i="3"/>
  <c r="R56" i="3"/>
  <c r="G57" i="3"/>
  <c r="K57" i="3"/>
  <c r="S57" i="3"/>
  <c r="W57" i="3"/>
  <c r="Z36" i="3"/>
  <c r="Z43" i="3"/>
  <c r="Z47" i="3"/>
  <c r="O51" i="3"/>
  <c r="S51" i="3"/>
  <c r="E52" i="3"/>
  <c r="I52" i="3"/>
  <c r="J53" i="3"/>
  <c r="N53" i="3"/>
  <c r="R53" i="3"/>
  <c r="J54" i="3"/>
  <c r="N54" i="3"/>
  <c r="R54" i="3"/>
  <c r="V54" i="3"/>
  <c r="E55" i="3"/>
  <c r="U55" i="3"/>
  <c r="G56" i="3"/>
  <c r="K56" i="3"/>
  <c r="O56" i="3"/>
  <c r="S56" i="3"/>
  <c r="D57" i="3"/>
  <c r="H57" i="3"/>
  <c r="L57" i="3"/>
  <c r="P57" i="3"/>
  <c r="T57" i="3"/>
  <c r="X57" i="3"/>
  <c r="S53" i="3"/>
  <c r="G54" i="3"/>
  <c r="K54" i="3"/>
  <c r="O54" i="3"/>
  <c r="S54" i="3"/>
  <c r="J55" i="3"/>
  <c r="N55" i="3"/>
  <c r="R55" i="3"/>
  <c r="D56" i="3"/>
  <c r="H56" i="3"/>
  <c r="L56" i="3"/>
  <c r="P56" i="3"/>
  <c r="T56" i="3"/>
  <c r="X56" i="3"/>
  <c r="E57" i="3"/>
  <c r="I57" i="3"/>
  <c r="U57" i="3"/>
  <c r="Y57" i="3"/>
  <c r="V30" i="3"/>
  <c r="V57" i="3" s="1"/>
  <c r="Z57" i="3"/>
  <c r="Z53" i="3"/>
  <c r="Z54" i="3"/>
  <c r="Z50" i="3"/>
  <c r="Z55" i="3"/>
  <c r="Z51" i="3"/>
  <c r="Z48" i="3"/>
  <c r="Z44" i="3"/>
  <c r="Z49" i="3"/>
  <c r="Z45" i="3"/>
  <c r="Z41" i="3"/>
  <c r="Z56" i="3"/>
  <c r="Z52" i="3"/>
  <c r="Z46" i="3"/>
  <c r="Z42" i="3"/>
  <c r="Z38" i="3"/>
  <c r="Z40" i="3"/>
  <c r="D74" i="3"/>
  <c r="E73" i="3"/>
  <c r="E72" i="3"/>
  <c r="E71" i="3"/>
  <c r="C75" i="3"/>
  <c r="C72" i="3"/>
  <c r="C60" i="3"/>
  <c r="C76" i="3"/>
  <c r="C73" i="3"/>
  <c r="D71" i="3"/>
  <c r="G73" i="3"/>
  <c r="F66" i="3"/>
  <c r="G74" i="3"/>
  <c r="G71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3" i="4"/>
  <c r="C25" i="14"/>
  <c r="AJ64" i="14"/>
  <c r="I2" i="11"/>
  <c r="AJ61" i="3" s="1"/>
  <c r="I3" i="11"/>
  <c r="AJ62" i="3" s="1"/>
  <c r="I4" i="11"/>
  <c r="AJ63" i="14" s="1"/>
  <c r="I5" i="11"/>
  <c r="I1" i="11"/>
  <c r="AJ60" i="3" s="1"/>
  <c r="H2" i="11"/>
  <c r="H3" i="11"/>
  <c r="H4" i="11"/>
  <c r="H5" i="11"/>
  <c r="G2" i="11"/>
  <c r="G3" i="11"/>
  <c r="G4" i="11"/>
  <c r="G5" i="11"/>
  <c r="H1" i="11"/>
  <c r="G1" i="11"/>
  <c r="AJ60" i="14" l="1"/>
  <c r="AJ61" i="14"/>
  <c r="Z58" i="3"/>
  <c r="F56" i="3"/>
  <c r="F48" i="3"/>
  <c r="M57" i="3"/>
  <c r="F54" i="3"/>
  <c r="F53" i="3"/>
  <c r="M51" i="3"/>
  <c r="F42" i="3"/>
  <c r="F38" i="3"/>
  <c r="K52" i="3"/>
  <c r="M54" i="3"/>
  <c r="I53" i="3"/>
  <c r="I45" i="3"/>
  <c r="H45" i="3"/>
  <c r="F47" i="3"/>
  <c r="AH64" i="3"/>
  <c r="AI64" i="3" s="1"/>
  <c r="AK64" i="3" s="1"/>
  <c r="AJ64" i="3"/>
  <c r="AH64" i="14"/>
  <c r="AI64" i="14" s="1"/>
  <c r="AK64" i="14" s="1"/>
  <c r="V55" i="3"/>
  <c r="F55" i="3"/>
  <c r="M52" i="3"/>
  <c r="F44" i="3"/>
  <c r="K48" i="3"/>
  <c r="F45" i="3"/>
  <c r="K49" i="3"/>
  <c r="M46" i="3"/>
  <c r="E45" i="3"/>
  <c r="P54" i="3"/>
  <c r="D73" i="3"/>
  <c r="AJ63" i="3"/>
  <c r="AH63" i="3"/>
  <c r="AI63" i="3" s="1"/>
  <c r="AH63" i="14"/>
  <c r="AI63" i="14" s="1"/>
  <c r="AK63" i="14" s="1"/>
  <c r="AJ62" i="14"/>
  <c r="X58" i="3"/>
  <c r="F52" i="3"/>
  <c r="S52" i="3"/>
  <c r="Q47" i="3"/>
  <c r="Q43" i="3"/>
  <c r="Q48" i="3"/>
  <c r="Q44" i="3"/>
  <c r="Q40" i="3"/>
  <c r="Q45" i="3"/>
  <c r="Q41" i="3"/>
  <c r="Q42" i="3"/>
  <c r="Q37" i="3"/>
  <c r="Q46" i="3"/>
  <c r="Q39" i="3"/>
  <c r="Q38" i="3"/>
  <c r="Q35" i="3"/>
  <c r="Q36" i="3"/>
  <c r="F72" i="3"/>
  <c r="H72" i="3" s="1"/>
  <c r="I72" i="3" s="1"/>
  <c r="F71" i="3"/>
  <c r="F74" i="3"/>
  <c r="H74" i="3" s="1"/>
  <c r="I74" i="3" s="1"/>
  <c r="F73" i="3"/>
  <c r="H73" i="3" s="1"/>
  <c r="I73" i="3" s="1"/>
  <c r="Q57" i="3"/>
  <c r="Q55" i="3"/>
  <c r="Q52" i="3"/>
  <c r="Q54" i="3"/>
  <c r="O45" i="3"/>
  <c r="O46" i="3"/>
  <c r="O42" i="3"/>
  <c r="O43" i="3"/>
  <c r="O39" i="3"/>
  <c r="O41" i="3"/>
  <c r="O35" i="3"/>
  <c r="O40" i="3"/>
  <c r="O36" i="3"/>
  <c r="O37" i="3"/>
  <c r="O38" i="3"/>
  <c r="O44" i="3"/>
  <c r="O48" i="3"/>
  <c r="O53" i="3"/>
  <c r="Q49" i="3"/>
  <c r="P46" i="3"/>
  <c r="P47" i="3"/>
  <c r="P43" i="3"/>
  <c r="P44" i="3"/>
  <c r="P40" i="3"/>
  <c r="P45" i="3"/>
  <c r="P36" i="3"/>
  <c r="P42" i="3"/>
  <c r="P37" i="3"/>
  <c r="P39" i="3"/>
  <c r="P38" i="3"/>
  <c r="P41" i="3"/>
  <c r="P35" i="3"/>
  <c r="H39" i="3"/>
  <c r="H36" i="3"/>
  <c r="H37" i="3"/>
  <c r="H38" i="3"/>
  <c r="H35" i="3"/>
  <c r="K42" i="3"/>
  <c r="K39" i="3"/>
  <c r="K35" i="3"/>
  <c r="K36" i="3"/>
  <c r="K41" i="3"/>
  <c r="K37" i="3"/>
  <c r="K40" i="3"/>
  <c r="K38" i="3"/>
  <c r="N44" i="3"/>
  <c r="N45" i="3"/>
  <c r="N41" i="3"/>
  <c r="N42" i="3"/>
  <c r="N38" i="3"/>
  <c r="N43" i="3"/>
  <c r="N35" i="3"/>
  <c r="N40" i="3"/>
  <c r="N36" i="3"/>
  <c r="N39" i="3"/>
  <c r="N37" i="3"/>
  <c r="K43" i="3"/>
  <c r="N57" i="3"/>
  <c r="R48" i="3"/>
  <c r="R44" i="3"/>
  <c r="R49" i="3"/>
  <c r="R45" i="3"/>
  <c r="R41" i="3"/>
  <c r="R46" i="3"/>
  <c r="R42" i="3"/>
  <c r="R47" i="3"/>
  <c r="R43" i="3"/>
  <c r="R40" i="3"/>
  <c r="R39" i="3"/>
  <c r="R38" i="3"/>
  <c r="R35" i="3"/>
  <c r="R36" i="3"/>
  <c r="R37" i="3"/>
  <c r="G35" i="3"/>
  <c r="G36" i="3"/>
  <c r="G37" i="3"/>
  <c r="G38" i="3"/>
  <c r="N51" i="3"/>
  <c r="K50" i="3"/>
  <c r="G49" i="3"/>
  <c r="F40" i="3"/>
  <c r="D35" i="3"/>
  <c r="D42" i="3"/>
  <c r="O55" i="3"/>
  <c r="H54" i="3"/>
  <c r="O52" i="3"/>
  <c r="N50" i="3"/>
  <c r="G44" i="3"/>
  <c r="F41" i="3"/>
  <c r="I46" i="3"/>
  <c r="Q50" i="3"/>
  <c r="W54" i="3"/>
  <c r="W50" i="3"/>
  <c r="W51" i="3"/>
  <c r="W52" i="3"/>
  <c r="W45" i="3"/>
  <c r="W53" i="3"/>
  <c r="W46" i="3"/>
  <c r="W42" i="3"/>
  <c r="W49" i="3"/>
  <c r="W47" i="3"/>
  <c r="W43" i="3"/>
  <c r="W39" i="3"/>
  <c r="W41" i="3"/>
  <c r="W35" i="3"/>
  <c r="W48" i="3"/>
  <c r="W44" i="3"/>
  <c r="W40" i="3"/>
  <c r="W36" i="3"/>
  <c r="W37" i="3"/>
  <c r="W38" i="3"/>
  <c r="F75" i="3"/>
  <c r="H75" i="3" s="1"/>
  <c r="I75" i="3" s="1"/>
  <c r="V53" i="3"/>
  <c r="V50" i="3"/>
  <c r="V51" i="3"/>
  <c r="V48" i="3"/>
  <c r="V44" i="3"/>
  <c r="V45" i="3"/>
  <c r="V41" i="3"/>
  <c r="V46" i="3"/>
  <c r="V42" i="3"/>
  <c r="V38" i="3"/>
  <c r="V52" i="3"/>
  <c r="V49" i="3"/>
  <c r="V39" i="3"/>
  <c r="V35" i="3"/>
  <c r="V40" i="3"/>
  <c r="V36" i="3"/>
  <c r="V37" i="3"/>
  <c r="V47" i="3"/>
  <c r="V43" i="3"/>
  <c r="Y58" i="3"/>
  <c r="P48" i="3"/>
  <c r="I40" i="3"/>
  <c r="I37" i="3"/>
  <c r="I38" i="3"/>
  <c r="AA38" i="3" s="1"/>
  <c r="I35" i="3"/>
  <c r="I36" i="3"/>
  <c r="I55" i="3"/>
  <c r="I39" i="3"/>
  <c r="H40" i="3"/>
  <c r="K51" i="3"/>
  <c r="H50" i="3"/>
  <c r="H49" i="3"/>
  <c r="N46" i="3"/>
  <c r="F57" i="3"/>
  <c r="AA57" i="3" s="1"/>
  <c r="P53" i="3"/>
  <c r="R50" i="3"/>
  <c r="O57" i="3"/>
  <c r="I54" i="3"/>
  <c r="Q53" i="3"/>
  <c r="T51" i="3"/>
  <c r="T49" i="3"/>
  <c r="T46" i="3"/>
  <c r="T47" i="3"/>
  <c r="T43" i="3"/>
  <c r="T48" i="3"/>
  <c r="T44" i="3"/>
  <c r="T40" i="3"/>
  <c r="T50" i="3"/>
  <c r="T36" i="3"/>
  <c r="T41" i="3"/>
  <c r="T37" i="3"/>
  <c r="T38" i="3"/>
  <c r="T35" i="3"/>
  <c r="T42" i="3"/>
  <c r="T39" i="3"/>
  <c r="T45" i="3"/>
  <c r="H52" i="3"/>
  <c r="G50" i="3"/>
  <c r="N48" i="3"/>
  <c r="H47" i="3"/>
  <c r="M43" i="3"/>
  <c r="M44" i="3"/>
  <c r="M40" i="3"/>
  <c r="M41" i="3"/>
  <c r="M39" i="3"/>
  <c r="M37" i="3"/>
  <c r="M38" i="3"/>
  <c r="M42" i="3"/>
  <c r="M35" i="3"/>
  <c r="M36" i="3"/>
  <c r="L43" i="3"/>
  <c r="L40" i="3"/>
  <c r="L36" i="3"/>
  <c r="L41" i="3"/>
  <c r="L39" i="3"/>
  <c r="L37" i="3"/>
  <c r="L38" i="3"/>
  <c r="L42" i="3"/>
  <c r="L35" i="3"/>
  <c r="D36" i="3"/>
  <c r="Q56" i="3"/>
  <c r="G55" i="3"/>
  <c r="T53" i="3"/>
  <c r="G52" i="3"/>
  <c r="I48" i="3"/>
  <c r="I43" i="3"/>
  <c r="G39" i="3"/>
  <c r="F43" i="3"/>
  <c r="AA43" i="3" s="1"/>
  <c r="U52" i="3"/>
  <c r="U49" i="3"/>
  <c r="U50" i="3"/>
  <c r="U51" i="3"/>
  <c r="U47" i="3"/>
  <c r="U43" i="3"/>
  <c r="U48" i="3"/>
  <c r="U44" i="3"/>
  <c r="U40" i="3"/>
  <c r="U45" i="3"/>
  <c r="U41" i="3"/>
  <c r="U46" i="3"/>
  <c r="U37" i="3"/>
  <c r="U38" i="3"/>
  <c r="U42" i="3"/>
  <c r="U39" i="3"/>
  <c r="U35" i="3"/>
  <c r="U36" i="3"/>
  <c r="W55" i="3"/>
  <c r="G76" i="3"/>
  <c r="D76" i="3"/>
  <c r="H71" i="3"/>
  <c r="I71" i="3" s="1"/>
  <c r="E76" i="3"/>
  <c r="W56" i="3"/>
  <c r="I47" i="3"/>
  <c r="I44" i="3"/>
  <c r="H42" i="3"/>
  <c r="F39" i="3"/>
  <c r="F35" i="3"/>
  <c r="F36" i="3"/>
  <c r="F37" i="3"/>
  <c r="S50" i="3"/>
  <c r="S49" i="3"/>
  <c r="S45" i="3"/>
  <c r="S46" i="3"/>
  <c r="S42" i="3"/>
  <c r="S47" i="3"/>
  <c r="S43" i="3"/>
  <c r="S39" i="3"/>
  <c r="S35" i="3"/>
  <c r="S36" i="3"/>
  <c r="S48" i="3"/>
  <c r="S44" i="3"/>
  <c r="S41" i="3"/>
  <c r="S37" i="3"/>
  <c r="S40" i="3"/>
  <c r="S38" i="3"/>
  <c r="U56" i="3"/>
  <c r="K55" i="3"/>
  <c r="AA55" i="3" s="1"/>
  <c r="F50" i="3"/>
  <c r="G47" i="3"/>
  <c r="V56" i="3"/>
  <c r="T52" i="3"/>
  <c r="F51" i="3"/>
  <c r="O49" i="3"/>
  <c r="D47" i="3"/>
  <c r="M45" i="3"/>
  <c r="L44" i="3"/>
  <c r="G42" i="3"/>
  <c r="E35" i="3"/>
  <c r="E58" i="3" s="1"/>
  <c r="E36" i="3"/>
  <c r="I56" i="3"/>
  <c r="T54" i="3"/>
  <c r="L53" i="3"/>
  <c r="AA53" i="3" s="1"/>
  <c r="Q51" i="3"/>
  <c r="O47" i="3"/>
  <c r="J41" i="3"/>
  <c r="J40" i="3"/>
  <c r="AA40" i="3" s="1"/>
  <c r="J38" i="3"/>
  <c r="J35" i="3"/>
  <c r="J39" i="3"/>
  <c r="J36" i="3"/>
  <c r="J37" i="3"/>
  <c r="D37" i="3"/>
  <c r="D39" i="3"/>
  <c r="D45" i="3"/>
  <c r="AA48" i="3" l="1"/>
  <c r="AA46" i="3"/>
  <c r="AA41" i="3"/>
  <c r="AA37" i="3"/>
  <c r="AA51" i="3"/>
  <c r="AA54" i="3"/>
  <c r="V58" i="3"/>
  <c r="J58" i="3"/>
  <c r="AA56" i="3"/>
  <c r="AA52" i="3"/>
  <c r="AA50" i="3"/>
  <c r="AA44" i="3"/>
  <c r="AA49" i="3"/>
  <c r="AK63" i="3"/>
  <c r="AD48" i="3"/>
  <c r="AE48" i="3" s="1"/>
  <c r="AD44" i="3"/>
  <c r="AE44" i="3" s="1"/>
  <c r="AD47" i="3"/>
  <c r="AD45" i="3"/>
  <c r="AD46" i="3"/>
  <c r="AD56" i="3"/>
  <c r="AD52" i="3"/>
  <c r="AE52" i="3" s="1"/>
  <c r="AD54" i="3"/>
  <c r="AE54" i="3" s="1"/>
  <c r="AD49" i="3"/>
  <c r="AE49" i="3" s="1"/>
  <c r="AD50" i="3"/>
  <c r="AE50" i="3" s="1"/>
  <c r="AD51" i="3"/>
  <c r="AD55" i="3"/>
  <c r="AD57" i="3"/>
  <c r="AD53" i="3"/>
  <c r="AE53" i="3" s="1"/>
  <c r="AE51" i="3"/>
  <c r="AE57" i="3"/>
  <c r="AE56" i="3"/>
  <c r="AE55" i="3"/>
  <c r="AE46" i="3"/>
  <c r="L58" i="3"/>
  <c r="H58" i="3"/>
  <c r="S58" i="3"/>
  <c r="J72" i="3"/>
  <c r="J75" i="3"/>
  <c r="J71" i="3"/>
  <c r="J74" i="3"/>
  <c r="J73" i="3"/>
  <c r="AD43" i="3"/>
  <c r="AE43" i="3" s="1"/>
  <c r="AD38" i="3"/>
  <c r="AD40" i="3"/>
  <c r="AE40" i="3" s="1"/>
  <c r="AD37" i="3"/>
  <c r="AE37" i="3" s="1"/>
  <c r="AD35" i="3"/>
  <c r="AD36" i="3"/>
  <c r="AD42" i="3"/>
  <c r="AD41" i="3"/>
  <c r="AE41" i="3" s="1"/>
  <c r="AD39" i="3"/>
  <c r="D58" i="3"/>
  <c r="AA35" i="3"/>
  <c r="R58" i="3"/>
  <c r="N58" i="3"/>
  <c r="K58" i="3"/>
  <c r="AE38" i="3"/>
  <c r="F58" i="3"/>
  <c r="AA45" i="3"/>
  <c r="AA47" i="3"/>
  <c r="U58" i="3"/>
  <c r="M58" i="3"/>
  <c r="T58" i="3"/>
  <c r="W58" i="3"/>
  <c r="G58" i="3"/>
  <c r="P58" i="3"/>
  <c r="F76" i="3"/>
  <c r="Q58" i="3"/>
  <c r="AA42" i="3"/>
  <c r="AA39" i="3"/>
  <c r="AA36" i="3"/>
  <c r="I58" i="3"/>
  <c r="O58" i="3"/>
  <c r="D43" i="7" l="1"/>
  <c r="D20" i="7"/>
  <c r="D66" i="7"/>
  <c r="D27" i="7"/>
  <c r="D4" i="7"/>
  <c r="D50" i="7"/>
  <c r="D61" i="7"/>
  <c r="D38" i="7"/>
  <c r="D15" i="7"/>
  <c r="D33" i="7"/>
  <c r="D10" i="7"/>
  <c r="D56" i="7"/>
  <c r="D69" i="7"/>
  <c r="D46" i="7"/>
  <c r="D23" i="7"/>
  <c r="D40" i="7"/>
  <c r="D17" i="7"/>
  <c r="D63" i="7"/>
  <c r="D57" i="7"/>
  <c r="D34" i="7"/>
  <c r="D11" i="7"/>
  <c r="D36" i="7"/>
  <c r="D13" i="7"/>
  <c r="D59" i="7"/>
  <c r="D47" i="7"/>
  <c r="D24" i="7"/>
  <c r="D70" i="7"/>
  <c r="D39" i="7"/>
  <c r="D16" i="7"/>
  <c r="D62" i="7"/>
  <c r="D28" i="7"/>
  <c r="D5" i="7"/>
  <c r="D51" i="7"/>
  <c r="D53" i="7"/>
  <c r="D30" i="7"/>
  <c r="D7" i="7"/>
  <c r="D44" i="7"/>
  <c r="D21" i="7"/>
  <c r="D67" i="7"/>
  <c r="D31" i="7"/>
  <c r="D8" i="7"/>
  <c r="D54" i="7"/>
  <c r="D45" i="7"/>
  <c r="D22" i="7"/>
  <c r="D68" i="7"/>
  <c r="D41" i="7"/>
  <c r="D18" i="7"/>
  <c r="D64" i="7"/>
  <c r="D65" i="7"/>
  <c r="D42" i="7"/>
  <c r="D19" i="7"/>
  <c r="AE36" i="3"/>
  <c r="AE39" i="3"/>
  <c r="AE47" i="3"/>
  <c r="AA58" i="3"/>
  <c r="AB36" i="3" s="1"/>
  <c r="AE35" i="3"/>
  <c r="AE42" i="3"/>
  <c r="AB42" i="3"/>
  <c r="AE45" i="3"/>
  <c r="J76" i="3"/>
  <c r="J78" i="3" s="1"/>
  <c r="AG35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36" i="14"/>
  <c r="Y29" i="14"/>
  <c r="X29" i="14"/>
  <c r="X28" i="14"/>
  <c r="W29" i="14"/>
  <c r="W28" i="14"/>
  <c r="W27" i="14"/>
  <c r="V29" i="14"/>
  <c r="V28" i="14"/>
  <c r="V27" i="14"/>
  <c r="V26" i="14"/>
  <c r="U29" i="14"/>
  <c r="U28" i="14"/>
  <c r="U27" i="14"/>
  <c r="U26" i="14"/>
  <c r="U25" i="14"/>
  <c r="T25" i="14"/>
  <c r="T24" i="14"/>
  <c r="S29" i="14"/>
  <c r="S28" i="14"/>
  <c r="S27" i="14"/>
  <c r="S26" i="14"/>
  <c r="S23" i="14"/>
  <c r="R29" i="14"/>
  <c r="R28" i="14"/>
  <c r="R27" i="14"/>
  <c r="R26" i="14"/>
  <c r="R25" i="14"/>
  <c r="R24" i="14"/>
  <c r="D37" i="7" l="1"/>
  <c r="D14" i="7"/>
  <c r="D60" i="7"/>
  <c r="D29" i="7"/>
  <c r="D6" i="7"/>
  <c r="D52" i="7"/>
  <c r="D25" i="7"/>
  <c r="D2" i="7"/>
  <c r="D48" i="7"/>
  <c r="D49" i="7"/>
  <c r="D26" i="7"/>
  <c r="D3" i="7"/>
  <c r="D32" i="7"/>
  <c r="D9" i="7"/>
  <c r="D55" i="7"/>
  <c r="D35" i="7"/>
  <c r="D12" i="7"/>
  <c r="D58" i="7"/>
  <c r="AB45" i="3"/>
  <c r="AB35" i="3"/>
  <c r="AB47" i="3"/>
  <c r="AB51" i="3"/>
  <c r="AB57" i="3"/>
  <c r="AB40" i="3"/>
  <c r="AB48" i="3"/>
  <c r="AB41" i="3"/>
  <c r="AB54" i="3"/>
  <c r="AB49" i="3"/>
  <c r="AB50" i="3"/>
  <c r="AB53" i="3"/>
  <c r="AB56" i="3"/>
  <c r="AB55" i="3"/>
  <c r="AB46" i="3"/>
  <c r="AB43" i="3"/>
  <c r="AB38" i="3"/>
  <c r="AB52" i="3"/>
  <c r="AB44" i="3"/>
  <c r="AB37" i="3"/>
  <c r="AB39" i="3"/>
  <c r="T29" i="14"/>
  <c r="T28" i="14"/>
  <c r="T27" i="14"/>
  <c r="T26" i="14"/>
  <c r="S25" i="14"/>
  <c r="S24" i="14"/>
  <c r="R23" i="14"/>
  <c r="R22" i="14"/>
  <c r="Q29" i="14"/>
  <c r="Q28" i="14"/>
  <c r="Q27" i="14"/>
  <c r="Q26" i="14"/>
  <c r="Q25" i="14"/>
  <c r="Q24" i="14"/>
  <c r="Q23" i="14"/>
  <c r="Q22" i="14"/>
  <c r="Q21" i="14"/>
  <c r="P29" i="14"/>
  <c r="P28" i="14"/>
  <c r="P27" i="14"/>
  <c r="P26" i="14"/>
  <c r="P25" i="14"/>
  <c r="P24" i="14"/>
  <c r="P23" i="14"/>
  <c r="P22" i="14"/>
  <c r="P21" i="14"/>
  <c r="P20" i="14"/>
  <c r="O29" i="14"/>
  <c r="O28" i="14"/>
  <c r="O27" i="14"/>
  <c r="O26" i="14"/>
  <c r="O25" i="14"/>
  <c r="O24" i="14"/>
  <c r="O23" i="14"/>
  <c r="O22" i="14"/>
  <c r="O21" i="14"/>
  <c r="O20" i="14"/>
  <c r="O19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L29" i="14"/>
  <c r="L28" i="14"/>
  <c r="L27" i="14"/>
  <c r="L26" i="14"/>
  <c r="L25" i="14"/>
  <c r="L24" i="14"/>
  <c r="L23" i="14"/>
  <c r="L22" i="14"/>
  <c r="L20" i="14"/>
  <c r="L19" i="14"/>
  <c r="L18" i="14"/>
  <c r="L17" i="14"/>
  <c r="L16" i="14"/>
  <c r="K29" i="14"/>
  <c r="K28" i="14"/>
  <c r="K27" i="14"/>
  <c r="K26" i="14"/>
  <c r="K25" i="14"/>
  <c r="K24" i="14"/>
  <c r="K23" i="14"/>
  <c r="K22" i="14"/>
  <c r="L21" i="14"/>
  <c r="K21" i="14"/>
  <c r="K20" i="14"/>
  <c r="K19" i="14"/>
  <c r="K18" i="14"/>
  <c r="K17" i="14"/>
  <c r="K16" i="14"/>
  <c r="K15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G15" i="14"/>
  <c r="I15" i="14"/>
  <c r="I14" i="14"/>
  <c r="I13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4" i="14"/>
  <c r="G13" i="14"/>
  <c r="G12" i="14"/>
  <c r="G11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2" i="14"/>
  <c r="F11" i="14"/>
  <c r="F10" i="14"/>
  <c r="E29" i="14"/>
  <c r="E28" i="14"/>
  <c r="E27" i="14"/>
  <c r="E26" i="14"/>
  <c r="E25" i="14"/>
  <c r="E24" i="14"/>
  <c r="E23" i="14"/>
  <c r="E22" i="14"/>
  <c r="AF55" i="3" l="1"/>
  <c r="AF51" i="3"/>
  <c r="AF56" i="3"/>
  <c r="AF52" i="3"/>
  <c r="AF48" i="3"/>
  <c r="AF57" i="3"/>
  <c r="AF53" i="3"/>
  <c r="AF49" i="3"/>
  <c r="AF46" i="3"/>
  <c r="AF42" i="3"/>
  <c r="AF47" i="3"/>
  <c r="AF43" i="3"/>
  <c r="AF39" i="3"/>
  <c r="AF44" i="3"/>
  <c r="AF40" i="3"/>
  <c r="AF36" i="3"/>
  <c r="AF37" i="3"/>
  <c r="AF54" i="3"/>
  <c r="AF50" i="3"/>
  <c r="AF41" i="3"/>
  <c r="AF38" i="3"/>
  <c r="AF45" i="3"/>
  <c r="AF35" i="3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3" i="14"/>
  <c r="D12" i="14"/>
  <c r="D14" i="14"/>
  <c r="D15" i="14"/>
  <c r="D16" i="14"/>
  <c r="D11" i="14"/>
  <c r="K76" i="14"/>
  <c r="K78" i="14" s="1"/>
  <c r="D10" i="14"/>
  <c r="D9" i="14"/>
  <c r="D8" i="14"/>
  <c r="F65" i="14"/>
  <c r="F66" i="14" s="1"/>
  <c r="E65" i="14"/>
  <c r="E64" i="14"/>
  <c r="D65" i="14"/>
  <c r="D64" i="14"/>
  <c r="D63" i="14"/>
  <c r="C65" i="14"/>
  <c r="C64" i="14"/>
  <c r="C63" i="14"/>
  <c r="C62" i="14"/>
  <c r="B75" i="14"/>
  <c r="B74" i="14"/>
  <c r="B73" i="14"/>
  <c r="B72" i="14"/>
  <c r="B71" i="14"/>
  <c r="G70" i="14"/>
  <c r="F70" i="14"/>
  <c r="E70" i="14"/>
  <c r="D70" i="14"/>
  <c r="C70" i="14"/>
  <c r="G69" i="14"/>
  <c r="F69" i="14"/>
  <c r="E69" i="14"/>
  <c r="D69" i="14"/>
  <c r="C69" i="14"/>
  <c r="G66" i="14"/>
  <c r="G73" i="14" s="1"/>
  <c r="AC57" i="14"/>
  <c r="C57" i="14"/>
  <c r="AC56" i="14"/>
  <c r="C56" i="14"/>
  <c r="AC55" i="14"/>
  <c r="C55" i="14"/>
  <c r="AC54" i="14"/>
  <c r="C54" i="14"/>
  <c r="AC53" i="14"/>
  <c r="C53" i="14"/>
  <c r="AC52" i="14"/>
  <c r="C52" i="14"/>
  <c r="AC51" i="14"/>
  <c r="C51" i="14"/>
  <c r="AC50" i="14"/>
  <c r="C50" i="14"/>
  <c r="AC49" i="14"/>
  <c r="C49" i="14"/>
  <c r="AC48" i="14"/>
  <c r="C48" i="14"/>
  <c r="AC47" i="14"/>
  <c r="C47" i="14"/>
  <c r="AC46" i="14"/>
  <c r="C46" i="14"/>
  <c r="AC45" i="14"/>
  <c r="C45" i="14"/>
  <c r="AC44" i="14"/>
  <c r="C44" i="14"/>
  <c r="AC43" i="14"/>
  <c r="C43" i="14"/>
  <c r="AC42" i="14"/>
  <c r="C42" i="14"/>
  <c r="AC41" i="14"/>
  <c r="C41" i="14"/>
  <c r="AC40" i="14"/>
  <c r="C40" i="14"/>
  <c r="AC39" i="14"/>
  <c r="C39" i="14"/>
  <c r="AC38" i="14"/>
  <c r="C38" i="14"/>
  <c r="AC37" i="14"/>
  <c r="C37" i="14"/>
  <c r="AC36" i="14"/>
  <c r="C36" i="14"/>
  <c r="AC35" i="14"/>
  <c r="C35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Z30" i="14"/>
  <c r="Z38" i="14" s="1"/>
  <c r="AA29" i="14"/>
  <c r="C29" i="14"/>
  <c r="AA28" i="14"/>
  <c r="C28" i="14"/>
  <c r="AA27" i="14"/>
  <c r="C27" i="14"/>
  <c r="AA26" i="14"/>
  <c r="C26" i="14"/>
  <c r="AA25" i="14"/>
  <c r="AA24" i="14"/>
  <c r="C24" i="14"/>
  <c r="AA23" i="14"/>
  <c r="C23" i="14"/>
  <c r="AA22" i="14"/>
  <c r="C22" i="14"/>
  <c r="AA21" i="14"/>
  <c r="C21" i="14"/>
  <c r="AA20" i="14"/>
  <c r="C20" i="14"/>
  <c r="AA19" i="14"/>
  <c r="O30" i="14"/>
  <c r="C19" i="14"/>
  <c r="AA18" i="14"/>
  <c r="C18" i="14"/>
  <c r="AA17" i="14"/>
  <c r="C17" i="14"/>
  <c r="AA16" i="14"/>
  <c r="C16" i="14"/>
  <c r="AA15" i="14"/>
  <c r="F15" i="14"/>
  <c r="C15" i="14"/>
  <c r="AA14" i="14"/>
  <c r="F14" i="14"/>
  <c r="C14" i="14"/>
  <c r="AA13" i="14"/>
  <c r="F13" i="14"/>
  <c r="C13" i="14"/>
  <c r="AA12" i="14"/>
  <c r="C12" i="14"/>
  <c r="AA11" i="14"/>
  <c r="C11" i="14"/>
  <c r="AA10" i="14"/>
  <c r="C10" i="14"/>
  <c r="AA9" i="14"/>
  <c r="C9" i="14"/>
  <c r="AA8" i="14"/>
  <c r="C8" i="14"/>
  <c r="AA7" i="14"/>
  <c r="C7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AH60" i="3"/>
  <c r="AH61" i="3"/>
  <c r="AH62" i="3"/>
  <c r="AI62" i="3" l="1"/>
  <c r="AK62" i="3" s="1"/>
  <c r="AI60" i="3"/>
  <c r="AK60" i="3" s="1"/>
  <c r="AI61" i="3"/>
  <c r="AK61" i="3" s="1"/>
  <c r="D66" i="14"/>
  <c r="D75" i="14" s="1"/>
  <c r="G74" i="14"/>
  <c r="W30" i="14"/>
  <c r="W52" i="14" s="1"/>
  <c r="V30" i="14"/>
  <c r="V53" i="14" s="1"/>
  <c r="R30" i="14"/>
  <c r="R44" i="14" s="1"/>
  <c r="N30" i="14"/>
  <c r="N45" i="14" s="1"/>
  <c r="J30" i="14"/>
  <c r="J35" i="14" s="1"/>
  <c r="G30" i="14"/>
  <c r="G38" i="14" s="1"/>
  <c r="F30" i="14"/>
  <c r="F35" i="14" s="1"/>
  <c r="E66" i="14"/>
  <c r="E72" i="14" s="1"/>
  <c r="O45" i="14"/>
  <c r="O44" i="14"/>
  <c r="O41" i="14"/>
  <c r="O39" i="14"/>
  <c r="O37" i="14"/>
  <c r="O35" i="14"/>
  <c r="O42" i="14"/>
  <c r="O40" i="14"/>
  <c r="O38" i="14"/>
  <c r="O36" i="14"/>
  <c r="O46" i="14"/>
  <c r="O43" i="14"/>
  <c r="D30" i="14"/>
  <c r="D35" i="14" s="1"/>
  <c r="L30" i="14"/>
  <c r="L50" i="14" s="1"/>
  <c r="O49" i="14"/>
  <c r="U30" i="14"/>
  <c r="U56" i="14" s="1"/>
  <c r="O48" i="14"/>
  <c r="O51" i="14"/>
  <c r="O56" i="14"/>
  <c r="E30" i="14"/>
  <c r="E44" i="14" s="1"/>
  <c r="M30" i="14"/>
  <c r="M53" i="14" s="1"/>
  <c r="O50" i="14"/>
  <c r="T30" i="14"/>
  <c r="T54" i="14" s="1"/>
  <c r="H30" i="14"/>
  <c r="H43" i="14" s="1"/>
  <c r="I30" i="14"/>
  <c r="I45" i="14" s="1"/>
  <c r="P30" i="14"/>
  <c r="P56" i="14" s="1"/>
  <c r="Q30" i="14"/>
  <c r="Q54" i="14" s="1"/>
  <c r="O53" i="14"/>
  <c r="O54" i="14"/>
  <c r="X30" i="14"/>
  <c r="X56" i="14" s="1"/>
  <c r="Y30" i="14"/>
  <c r="Y57" i="14" s="1"/>
  <c r="Z56" i="14"/>
  <c r="Z57" i="14"/>
  <c r="Z51" i="14"/>
  <c r="Z46" i="14"/>
  <c r="Z44" i="14"/>
  <c r="Z42" i="14"/>
  <c r="Z54" i="14"/>
  <c r="Z50" i="14"/>
  <c r="Z53" i="14"/>
  <c r="Z49" i="14"/>
  <c r="Z47" i="14"/>
  <c r="Z45" i="14"/>
  <c r="Z43" i="14"/>
  <c r="Z41" i="14"/>
  <c r="Z39" i="14"/>
  <c r="Z37" i="14"/>
  <c r="Z35" i="14"/>
  <c r="Z55" i="14"/>
  <c r="Z48" i="14"/>
  <c r="Z52" i="14"/>
  <c r="Z40" i="14"/>
  <c r="Z36" i="14"/>
  <c r="O47" i="14"/>
  <c r="O52" i="14"/>
  <c r="O55" i="14"/>
  <c r="K30" i="14"/>
  <c r="K50" i="14" s="1"/>
  <c r="S30" i="14"/>
  <c r="S51" i="14" s="1"/>
  <c r="F74" i="14"/>
  <c r="F73" i="14"/>
  <c r="F72" i="14"/>
  <c r="F71" i="14"/>
  <c r="O57" i="14"/>
  <c r="F75" i="14"/>
  <c r="D71" i="14"/>
  <c r="E71" i="14"/>
  <c r="C66" i="14"/>
  <c r="C73" i="14" s="1"/>
  <c r="G71" i="14"/>
  <c r="G75" i="14"/>
  <c r="G72" i="14"/>
  <c r="D73" i="14" l="1"/>
  <c r="D72" i="14"/>
  <c r="D76" i="14" s="1"/>
  <c r="D74" i="14"/>
  <c r="E75" i="14"/>
  <c r="E74" i="14"/>
  <c r="E73" i="14"/>
  <c r="H73" i="14" s="1"/>
  <c r="I73" i="14" s="1"/>
  <c r="AD52" i="14" s="1"/>
  <c r="W54" i="14"/>
  <c r="W53" i="14"/>
  <c r="W42" i="14"/>
  <c r="W44" i="14"/>
  <c r="W56" i="14"/>
  <c r="W43" i="14"/>
  <c r="W37" i="14"/>
  <c r="W36" i="14"/>
  <c r="W39" i="14"/>
  <c r="G55" i="14"/>
  <c r="V40" i="14"/>
  <c r="W57" i="14"/>
  <c r="W55" i="14"/>
  <c r="V54" i="14"/>
  <c r="V39" i="14"/>
  <c r="W38" i="14"/>
  <c r="W46" i="14"/>
  <c r="W45" i="14"/>
  <c r="V47" i="14"/>
  <c r="W40" i="14"/>
  <c r="W35" i="14"/>
  <c r="W49" i="14"/>
  <c r="V57" i="14"/>
  <c r="V50" i="14"/>
  <c r="V41" i="14"/>
  <c r="V51" i="14"/>
  <c r="V56" i="14"/>
  <c r="V36" i="14"/>
  <c r="V35" i="14"/>
  <c r="V43" i="14"/>
  <c r="V48" i="14"/>
  <c r="V55" i="14"/>
  <c r="V38" i="14"/>
  <c r="V37" i="14"/>
  <c r="V45" i="14"/>
  <c r="V52" i="14"/>
  <c r="F76" i="14"/>
  <c r="C72" i="14"/>
  <c r="H72" i="14" s="1"/>
  <c r="I72" i="14" s="1"/>
  <c r="AD48" i="14" s="1"/>
  <c r="W48" i="14"/>
  <c r="W47" i="14"/>
  <c r="W50" i="14"/>
  <c r="W41" i="14"/>
  <c r="W51" i="14"/>
  <c r="V44" i="14"/>
  <c r="V42" i="14"/>
  <c r="V49" i="14"/>
  <c r="V46" i="14"/>
  <c r="R53" i="14"/>
  <c r="R52" i="14"/>
  <c r="R54" i="14"/>
  <c r="R37" i="14"/>
  <c r="R41" i="14"/>
  <c r="R40" i="14"/>
  <c r="R47" i="14"/>
  <c r="R56" i="14"/>
  <c r="R50" i="14"/>
  <c r="R48" i="14"/>
  <c r="R46" i="14"/>
  <c r="N50" i="14"/>
  <c r="N52" i="14"/>
  <c r="N40" i="14"/>
  <c r="N49" i="14"/>
  <c r="N35" i="14"/>
  <c r="N47" i="14"/>
  <c r="N46" i="14"/>
  <c r="N51" i="14"/>
  <c r="N38" i="14"/>
  <c r="N42" i="14"/>
  <c r="N55" i="14"/>
  <c r="N53" i="14"/>
  <c r="N44" i="14"/>
  <c r="N56" i="14"/>
  <c r="N57" i="14"/>
  <c r="N54" i="14"/>
  <c r="N37" i="14"/>
  <c r="L48" i="14"/>
  <c r="J50" i="14"/>
  <c r="J42" i="14"/>
  <c r="H55" i="14"/>
  <c r="H54" i="14"/>
  <c r="G44" i="14"/>
  <c r="G39" i="14"/>
  <c r="G49" i="14"/>
  <c r="G53" i="14"/>
  <c r="G42" i="14"/>
  <c r="G40" i="14"/>
  <c r="G52" i="14"/>
  <c r="G41" i="14"/>
  <c r="G46" i="14"/>
  <c r="G51" i="14"/>
  <c r="G57" i="14"/>
  <c r="G47" i="14"/>
  <c r="G50" i="14"/>
  <c r="G48" i="14"/>
  <c r="G35" i="14"/>
  <c r="G45" i="14"/>
  <c r="G54" i="14"/>
  <c r="G56" i="14"/>
  <c r="G37" i="14"/>
  <c r="F53" i="14"/>
  <c r="F52" i="14"/>
  <c r="F49" i="14"/>
  <c r="F48" i="14"/>
  <c r="F43" i="14"/>
  <c r="F57" i="14"/>
  <c r="F42" i="14"/>
  <c r="F44" i="14"/>
  <c r="F40" i="14"/>
  <c r="F54" i="14"/>
  <c r="F51" i="14"/>
  <c r="F56" i="14"/>
  <c r="F46" i="14"/>
  <c r="F50" i="14"/>
  <c r="F41" i="14"/>
  <c r="F55" i="14"/>
  <c r="F47" i="14"/>
  <c r="F45" i="14"/>
  <c r="F39" i="14"/>
  <c r="R45" i="14"/>
  <c r="R55" i="14"/>
  <c r="R38" i="14"/>
  <c r="R39" i="14"/>
  <c r="R49" i="14"/>
  <c r="R57" i="14"/>
  <c r="R51" i="14"/>
  <c r="R36" i="14"/>
  <c r="R35" i="14"/>
  <c r="R43" i="14"/>
  <c r="R42" i="14"/>
  <c r="N48" i="14"/>
  <c r="N36" i="14"/>
  <c r="N39" i="14"/>
  <c r="N41" i="14"/>
  <c r="N43" i="14"/>
  <c r="L54" i="14"/>
  <c r="M57" i="14"/>
  <c r="J49" i="14"/>
  <c r="J48" i="14"/>
  <c r="J56" i="14"/>
  <c r="J57" i="14"/>
  <c r="J55" i="14"/>
  <c r="J52" i="14"/>
  <c r="J51" i="14"/>
  <c r="J36" i="14"/>
  <c r="J37" i="14"/>
  <c r="J47" i="14"/>
  <c r="J44" i="14"/>
  <c r="J54" i="14"/>
  <c r="J53" i="14"/>
  <c r="J45" i="14"/>
  <c r="J39" i="14"/>
  <c r="J46" i="14"/>
  <c r="J43" i="14"/>
  <c r="J38" i="14"/>
  <c r="J40" i="14"/>
  <c r="J41" i="14"/>
  <c r="I48" i="14"/>
  <c r="M56" i="14"/>
  <c r="M51" i="14"/>
  <c r="M48" i="14"/>
  <c r="M50" i="14"/>
  <c r="H46" i="14"/>
  <c r="I41" i="14"/>
  <c r="G43" i="14"/>
  <c r="Q53" i="14"/>
  <c r="G36" i="14"/>
  <c r="L52" i="14"/>
  <c r="L49" i="14"/>
  <c r="F38" i="14"/>
  <c r="S57" i="14"/>
  <c r="F36" i="14"/>
  <c r="F37" i="14"/>
  <c r="I43" i="14"/>
  <c r="I56" i="14"/>
  <c r="I51" i="14"/>
  <c r="X57" i="14"/>
  <c r="U55" i="14"/>
  <c r="U57" i="14"/>
  <c r="U54" i="14"/>
  <c r="S52" i="14"/>
  <c r="P57" i="14"/>
  <c r="E51" i="14"/>
  <c r="E38" i="14"/>
  <c r="E39" i="14"/>
  <c r="M46" i="14"/>
  <c r="M55" i="14"/>
  <c r="M49" i="14"/>
  <c r="E56" i="14"/>
  <c r="E43" i="14"/>
  <c r="E40" i="14"/>
  <c r="L57" i="14"/>
  <c r="E48" i="14"/>
  <c r="L45" i="14"/>
  <c r="K57" i="14"/>
  <c r="E57" i="14"/>
  <c r="K55" i="14"/>
  <c r="I49" i="14"/>
  <c r="E41" i="14"/>
  <c r="E50" i="14"/>
  <c r="E45" i="14"/>
  <c r="S56" i="14"/>
  <c r="S55" i="14"/>
  <c r="Q56" i="14"/>
  <c r="Q50" i="14"/>
  <c r="Q49" i="14"/>
  <c r="Q52" i="14"/>
  <c r="Q51" i="14"/>
  <c r="Q57" i="14"/>
  <c r="P53" i="14"/>
  <c r="M45" i="14"/>
  <c r="L47" i="14"/>
  <c r="L44" i="14"/>
  <c r="L56" i="14"/>
  <c r="L55" i="14"/>
  <c r="L53" i="14"/>
  <c r="L46" i="14"/>
  <c r="L51" i="14"/>
  <c r="K46" i="14"/>
  <c r="K56" i="14"/>
  <c r="I52" i="14"/>
  <c r="I47" i="14"/>
  <c r="I54" i="14"/>
  <c r="I57" i="14"/>
  <c r="I50" i="14"/>
  <c r="I42" i="14"/>
  <c r="H40" i="14"/>
  <c r="H56" i="14"/>
  <c r="H48" i="14"/>
  <c r="H49" i="14"/>
  <c r="H50" i="14"/>
  <c r="H45" i="14"/>
  <c r="H57" i="14"/>
  <c r="H53" i="14"/>
  <c r="H51" i="14"/>
  <c r="D40" i="14"/>
  <c r="D47" i="14"/>
  <c r="D43" i="14"/>
  <c r="D45" i="14"/>
  <c r="D52" i="14"/>
  <c r="D57" i="14"/>
  <c r="D44" i="14"/>
  <c r="D51" i="14"/>
  <c r="E49" i="14"/>
  <c r="D48" i="14"/>
  <c r="E42" i="14"/>
  <c r="E37" i="14"/>
  <c r="E55" i="14"/>
  <c r="D49" i="14"/>
  <c r="D41" i="14"/>
  <c r="D46" i="14"/>
  <c r="D38" i="14"/>
  <c r="D56" i="14"/>
  <c r="D42" i="14"/>
  <c r="D54" i="14"/>
  <c r="D53" i="14"/>
  <c r="D50" i="14"/>
  <c r="P50" i="14"/>
  <c r="C71" i="14"/>
  <c r="C74" i="14"/>
  <c r="T55" i="14"/>
  <c r="C75" i="14"/>
  <c r="H75" i="14" s="1"/>
  <c r="I75" i="14" s="1"/>
  <c r="S50" i="14"/>
  <c r="S48" i="14"/>
  <c r="S49" i="14"/>
  <c r="S47" i="14"/>
  <c r="S45" i="14"/>
  <c r="S42" i="14"/>
  <c r="S41" i="14"/>
  <c r="S39" i="14"/>
  <c r="S37" i="14"/>
  <c r="S35" i="14"/>
  <c r="S43" i="14"/>
  <c r="S46" i="14"/>
  <c r="S40" i="14"/>
  <c r="S38" i="14"/>
  <c r="S36" i="14"/>
  <c r="S44" i="14"/>
  <c r="P52" i="14"/>
  <c r="T56" i="14"/>
  <c r="K54" i="14"/>
  <c r="K53" i="14"/>
  <c r="P48" i="14"/>
  <c r="H38" i="14"/>
  <c r="H36" i="14"/>
  <c r="H37" i="14"/>
  <c r="H39" i="14"/>
  <c r="H35" i="14"/>
  <c r="T52" i="14"/>
  <c r="I46" i="14"/>
  <c r="H44" i="14"/>
  <c r="E36" i="14"/>
  <c r="E35" i="14"/>
  <c r="I55" i="14"/>
  <c r="M52" i="14"/>
  <c r="K48" i="14"/>
  <c r="E47" i="14"/>
  <c r="K43" i="14"/>
  <c r="H41" i="14"/>
  <c r="D55" i="14"/>
  <c r="E54" i="14"/>
  <c r="H52" i="14"/>
  <c r="E46" i="14"/>
  <c r="Y55" i="14"/>
  <c r="Y53" i="14"/>
  <c r="Y51" i="14"/>
  <c r="Y49" i="14"/>
  <c r="Y56" i="14"/>
  <c r="Y54" i="14"/>
  <c r="Y52" i="14"/>
  <c r="Y50" i="14"/>
  <c r="Y48" i="14"/>
  <c r="Y46" i="14"/>
  <c r="Y44" i="14"/>
  <c r="Y45" i="14"/>
  <c r="Y40" i="14"/>
  <c r="Y38" i="14"/>
  <c r="Y36" i="14"/>
  <c r="Y42" i="14"/>
  <c r="Y43" i="14"/>
  <c r="Y41" i="14"/>
  <c r="Y39" i="14"/>
  <c r="Y37" i="14"/>
  <c r="Y35" i="14"/>
  <c r="Y47" i="14"/>
  <c r="K42" i="14"/>
  <c r="K41" i="14"/>
  <c r="K39" i="14"/>
  <c r="K37" i="14"/>
  <c r="K35" i="14"/>
  <c r="K40" i="14"/>
  <c r="K38" i="14"/>
  <c r="K36" i="14"/>
  <c r="K52" i="14"/>
  <c r="K45" i="14"/>
  <c r="K51" i="14"/>
  <c r="U51" i="14"/>
  <c r="U49" i="14"/>
  <c r="U52" i="14"/>
  <c r="U50" i="14"/>
  <c r="U48" i="14"/>
  <c r="U46" i="14"/>
  <c r="U44" i="14"/>
  <c r="U47" i="14"/>
  <c r="U43" i="14"/>
  <c r="U40" i="14"/>
  <c r="U38" i="14"/>
  <c r="U36" i="14"/>
  <c r="U45" i="14"/>
  <c r="U41" i="14"/>
  <c r="U39" i="14"/>
  <c r="U37" i="14"/>
  <c r="U35" i="14"/>
  <c r="U42" i="14"/>
  <c r="I53" i="14"/>
  <c r="O58" i="14"/>
  <c r="P47" i="14"/>
  <c r="P45" i="14"/>
  <c r="P43" i="14"/>
  <c r="P46" i="14"/>
  <c r="P44" i="14"/>
  <c r="P42" i="14"/>
  <c r="P40" i="14"/>
  <c r="P38" i="14"/>
  <c r="P36" i="14"/>
  <c r="P41" i="14"/>
  <c r="P35" i="14"/>
  <c r="P37" i="14"/>
  <c r="P39" i="14"/>
  <c r="T50" i="14"/>
  <c r="T47" i="14"/>
  <c r="T45" i="14"/>
  <c r="T43" i="14"/>
  <c r="T49" i="14"/>
  <c r="T48" i="14"/>
  <c r="T46" i="14"/>
  <c r="T44" i="14"/>
  <c r="T42" i="14"/>
  <c r="T51" i="14"/>
  <c r="T40" i="14"/>
  <c r="T38" i="14"/>
  <c r="T36" i="14"/>
  <c r="T41" i="14"/>
  <c r="T35" i="14"/>
  <c r="T37" i="14"/>
  <c r="T39" i="14"/>
  <c r="P49" i="14"/>
  <c r="P55" i="14"/>
  <c r="G76" i="14"/>
  <c r="T57" i="14"/>
  <c r="P54" i="14"/>
  <c r="T53" i="14"/>
  <c r="K47" i="14"/>
  <c r="K44" i="14"/>
  <c r="K49" i="14"/>
  <c r="Z58" i="14"/>
  <c r="X55" i="14"/>
  <c r="X52" i="14"/>
  <c r="X48" i="14"/>
  <c r="X47" i="14"/>
  <c r="X45" i="14"/>
  <c r="X43" i="14"/>
  <c r="X51" i="14"/>
  <c r="X54" i="14"/>
  <c r="X50" i="14"/>
  <c r="X46" i="14"/>
  <c r="X44" i="14"/>
  <c r="X42" i="14"/>
  <c r="X49" i="14"/>
  <c r="X53" i="14"/>
  <c r="X40" i="14"/>
  <c r="X38" i="14"/>
  <c r="X36" i="14"/>
  <c r="X41" i="14"/>
  <c r="X37" i="14"/>
  <c r="X39" i="14"/>
  <c r="X35" i="14"/>
  <c r="S54" i="14"/>
  <c r="S53" i="14"/>
  <c r="P51" i="14"/>
  <c r="Q48" i="14"/>
  <c r="Q46" i="14"/>
  <c r="Q44" i="14"/>
  <c r="Q40" i="14"/>
  <c r="Q38" i="14"/>
  <c r="Q36" i="14"/>
  <c r="Q47" i="14"/>
  <c r="Q42" i="14"/>
  <c r="Q45" i="14"/>
  <c r="Q43" i="14"/>
  <c r="Q41" i="14"/>
  <c r="Q39" i="14"/>
  <c r="Q37" i="14"/>
  <c r="Q35" i="14"/>
  <c r="I40" i="14"/>
  <c r="I38" i="14"/>
  <c r="I36" i="14"/>
  <c r="I39" i="14"/>
  <c r="I37" i="14"/>
  <c r="I35" i="14"/>
  <c r="M44" i="14"/>
  <c r="M43" i="14"/>
  <c r="M40" i="14"/>
  <c r="M38" i="14"/>
  <c r="M36" i="14"/>
  <c r="M41" i="14"/>
  <c r="M39" i="14"/>
  <c r="M37" i="14"/>
  <c r="M35" i="14"/>
  <c r="M42" i="14"/>
  <c r="Q55" i="14"/>
  <c r="E52" i="14"/>
  <c r="M47" i="14"/>
  <c r="I44" i="14"/>
  <c r="H42" i="14"/>
  <c r="M54" i="14"/>
  <c r="U53" i="14"/>
  <c r="E53" i="14"/>
  <c r="H47" i="14"/>
  <c r="L43" i="14"/>
  <c r="L42" i="14"/>
  <c r="L40" i="14"/>
  <c r="L38" i="14"/>
  <c r="L36" i="14"/>
  <c r="L41" i="14"/>
  <c r="L39" i="14"/>
  <c r="L35" i="14"/>
  <c r="L37" i="14"/>
  <c r="D36" i="14"/>
  <c r="D39" i="14"/>
  <c r="D37" i="14"/>
  <c r="E76" i="14" l="1"/>
  <c r="H74" i="14"/>
  <c r="I74" i="14" s="1"/>
  <c r="AD45" i="14"/>
  <c r="AD47" i="14"/>
  <c r="AD44" i="14"/>
  <c r="AD46" i="14"/>
  <c r="J58" i="14"/>
  <c r="AD55" i="14"/>
  <c r="N58" i="14"/>
  <c r="V58" i="14"/>
  <c r="W58" i="14"/>
  <c r="AD53" i="14"/>
  <c r="AD57" i="14"/>
  <c r="AD50" i="14"/>
  <c r="AD54" i="14"/>
  <c r="AD56" i="14"/>
  <c r="AD49" i="14"/>
  <c r="AD51" i="14"/>
  <c r="R58" i="14"/>
  <c r="G58" i="14"/>
  <c r="F58" i="14"/>
  <c r="AA57" i="14"/>
  <c r="T58" i="14"/>
  <c r="AA56" i="14"/>
  <c r="AA49" i="14"/>
  <c r="AA48" i="14"/>
  <c r="AE48" i="14" s="1"/>
  <c r="AA35" i="14"/>
  <c r="AA44" i="14"/>
  <c r="AA40" i="14"/>
  <c r="AA45" i="14"/>
  <c r="AA50" i="14"/>
  <c r="AA53" i="14"/>
  <c r="AA47" i="14"/>
  <c r="AA52" i="14"/>
  <c r="AE52" i="14" s="1"/>
  <c r="AA38" i="14"/>
  <c r="AA43" i="14"/>
  <c r="AA46" i="14"/>
  <c r="AA54" i="14"/>
  <c r="AA42" i="14"/>
  <c r="AA41" i="14"/>
  <c r="AA51" i="14"/>
  <c r="H71" i="14"/>
  <c r="I71" i="14" s="1"/>
  <c r="AD35" i="14" s="1"/>
  <c r="C76" i="14"/>
  <c r="AA39" i="14"/>
  <c r="L58" i="14"/>
  <c r="M58" i="14"/>
  <c r="P58" i="14"/>
  <c r="AA55" i="14"/>
  <c r="E58" i="14"/>
  <c r="Q58" i="14"/>
  <c r="Y58" i="14"/>
  <c r="H58" i="14"/>
  <c r="AA37" i="14"/>
  <c r="AA36" i="14"/>
  <c r="I58" i="14"/>
  <c r="X58" i="14"/>
  <c r="D58" i="14"/>
  <c r="U58" i="14"/>
  <c r="K58" i="14"/>
  <c r="S58" i="14"/>
  <c r="C42" i="7" l="1"/>
  <c r="E42" i="7" s="1"/>
  <c r="C19" i="7"/>
  <c r="E19" i="7" s="1"/>
  <c r="C65" i="7"/>
  <c r="E65" i="7" s="1"/>
  <c r="C38" i="7"/>
  <c r="E38" i="7" s="1"/>
  <c r="C15" i="7"/>
  <c r="E15" i="7" s="1"/>
  <c r="C61" i="7"/>
  <c r="E61" i="7" s="1"/>
  <c r="AE45" i="14"/>
  <c r="AE53" i="14"/>
  <c r="AE47" i="14"/>
  <c r="AE46" i="14"/>
  <c r="AE44" i="14"/>
  <c r="AE50" i="14"/>
  <c r="AE57" i="14"/>
  <c r="AE54" i="14"/>
  <c r="AE56" i="14"/>
  <c r="AE49" i="14"/>
  <c r="AE51" i="14"/>
  <c r="AE55" i="14"/>
  <c r="J74" i="14"/>
  <c r="J73" i="14"/>
  <c r="J72" i="14"/>
  <c r="J75" i="14"/>
  <c r="J71" i="14"/>
  <c r="AD39" i="14"/>
  <c r="AE39" i="14" s="1"/>
  <c r="AD37" i="14"/>
  <c r="AE37" i="14" s="1"/>
  <c r="AE35" i="14"/>
  <c r="AD40" i="14"/>
  <c r="AE40" i="14" s="1"/>
  <c r="AD38" i="14"/>
  <c r="AE38" i="14" s="1"/>
  <c r="AD36" i="14"/>
  <c r="AE36" i="14" s="1"/>
  <c r="AD42" i="14"/>
  <c r="AE42" i="14" s="1"/>
  <c r="AD41" i="14"/>
  <c r="AE41" i="14" s="1"/>
  <c r="AD43" i="14"/>
  <c r="AE43" i="14" s="1"/>
  <c r="AA58" i="14"/>
  <c r="AB37" i="14" s="1"/>
  <c r="C28" i="7" l="1"/>
  <c r="E28" i="7" s="1"/>
  <c r="C5" i="7"/>
  <c r="E5" i="7" s="1"/>
  <c r="C51" i="7"/>
  <c r="E51" i="7" s="1"/>
  <c r="C6" i="7"/>
  <c r="E6" i="7" s="1"/>
  <c r="C29" i="7"/>
  <c r="E29" i="7" s="1"/>
  <c r="C52" i="7"/>
  <c r="E52" i="7" s="1"/>
  <c r="C62" i="7"/>
  <c r="E62" i="7" s="1"/>
  <c r="C39" i="7"/>
  <c r="E39" i="7" s="1"/>
  <c r="C16" i="7"/>
  <c r="E16" i="7" s="1"/>
  <c r="C40" i="7"/>
  <c r="E40" i="7" s="1"/>
  <c r="C17" i="7"/>
  <c r="E17" i="7" s="1"/>
  <c r="C63" i="7"/>
  <c r="E63" i="7" s="1"/>
  <c r="C66" i="7"/>
  <c r="E66" i="7" s="1"/>
  <c r="C43" i="7"/>
  <c r="E43" i="7" s="1"/>
  <c r="C20" i="7"/>
  <c r="E20" i="7" s="1"/>
  <c r="C54" i="7"/>
  <c r="E54" i="7" s="1"/>
  <c r="C31" i="7"/>
  <c r="E31" i="7" s="1"/>
  <c r="C8" i="7"/>
  <c r="E8" i="7" s="1"/>
  <c r="C46" i="7"/>
  <c r="E46" i="7" s="1"/>
  <c r="C23" i="7"/>
  <c r="E23" i="7" s="1"/>
  <c r="C69" i="7"/>
  <c r="E69" i="7" s="1"/>
  <c r="C34" i="7"/>
  <c r="E34" i="7" s="1"/>
  <c r="C11" i="7"/>
  <c r="E11" i="7" s="1"/>
  <c r="C57" i="7"/>
  <c r="E57" i="7" s="1"/>
  <c r="C58" i="7"/>
  <c r="E58" i="7" s="1"/>
  <c r="C35" i="7"/>
  <c r="E35" i="7" s="1"/>
  <c r="C12" i="7"/>
  <c r="E12" i="7" s="1"/>
  <c r="C33" i="7"/>
  <c r="E33" i="7" s="1"/>
  <c r="C56" i="7"/>
  <c r="E56" i="7" s="1"/>
  <c r="C10" i="7"/>
  <c r="E10" i="7" s="1"/>
  <c r="C30" i="7"/>
  <c r="E30" i="7" s="1"/>
  <c r="C7" i="7"/>
  <c r="E7" i="7" s="1"/>
  <c r="C53" i="7"/>
  <c r="E53" i="7" s="1"/>
  <c r="C32" i="7"/>
  <c r="E32" i="7" s="1"/>
  <c r="C9" i="7"/>
  <c r="E9" i="7" s="1"/>
  <c r="C55" i="7"/>
  <c r="E55" i="7" s="1"/>
  <c r="C25" i="7"/>
  <c r="E25" i="7" s="1"/>
  <c r="C2" i="7"/>
  <c r="E2" i="7" s="1"/>
  <c r="C48" i="7"/>
  <c r="E48" i="7" s="1"/>
  <c r="C45" i="7"/>
  <c r="E45" i="7" s="1"/>
  <c r="C68" i="7"/>
  <c r="E68" i="7" s="1"/>
  <c r="C22" i="7"/>
  <c r="E22" i="7" s="1"/>
  <c r="C44" i="7"/>
  <c r="E44" i="7" s="1"/>
  <c r="C21" i="7"/>
  <c r="E21" i="7" s="1"/>
  <c r="C67" i="7"/>
  <c r="E67" i="7" s="1"/>
  <c r="C36" i="7"/>
  <c r="E36" i="7" s="1"/>
  <c r="C13" i="7"/>
  <c r="E13" i="7" s="1"/>
  <c r="C59" i="7"/>
  <c r="E59" i="7" s="1"/>
  <c r="C26" i="7"/>
  <c r="E26" i="7" s="1"/>
  <c r="C3" i="7"/>
  <c r="E3" i="7" s="1"/>
  <c r="C49" i="7"/>
  <c r="E49" i="7" s="1"/>
  <c r="C50" i="7"/>
  <c r="E50" i="7" s="1"/>
  <c r="C27" i="7"/>
  <c r="E27" i="7" s="1"/>
  <c r="C4" i="7"/>
  <c r="E4" i="7" s="1"/>
  <c r="C18" i="7"/>
  <c r="E18" i="7" s="1"/>
  <c r="C41" i="7"/>
  <c r="E41" i="7" s="1"/>
  <c r="C64" i="7"/>
  <c r="E64" i="7" s="1"/>
  <c r="C70" i="7"/>
  <c r="E70" i="7" s="1"/>
  <c r="C47" i="7"/>
  <c r="E47" i="7" s="1"/>
  <c r="C24" i="7"/>
  <c r="E24" i="7" s="1"/>
  <c r="C37" i="7"/>
  <c r="E37" i="7" s="1"/>
  <c r="C60" i="7"/>
  <c r="E60" i="7" s="1"/>
  <c r="C14" i="7"/>
  <c r="E14" i="7" s="1"/>
  <c r="J76" i="14"/>
  <c r="J78" i="14" s="1"/>
  <c r="AB36" i="14"/>
  <c r="AB41" i="14"/>
  <c r="AB47" i="14"/>
  <c r="AB45" i="14"/>
  <c r="AB56" i="14"/>
  <c r="AB53" i="14"/>
  <c r="AB54" i="14"/>
  <c r="AB38" i="14"/>
  <c r="AB40" i="14"/>
  <c r="AB43" i="14"/>
  <c r="AB57" i="14"/>
  <c r="AB35" i="14"/>
  <c r="AB50" i="14"/>
  <c r="AB52" i="14"/>
  <c r="AB49" i="14"/>
  <c r="AB51" i="14"/>
  <c r="AB48" i="14"/>
  <c r="AB42" i="14"/>
  <c r="AB46" i="14"/>
  <c r="AB44" i="14"/>
  <c r="AB39" i="14"/>
  <c r="AB55" i="14"/>
  <c r="AF54" i="14" l="1"/>
  <c r="AF46" i="14"/>
  <c r="AF38" i="14"/>
  <c r="AF37" i="14"/>
  <c r="AF42" i="14"/>
  <c r="AF57" i="14"/>
  <c r="AF53" i="14"/>
  <c r="AF45" i="14"/>
  <c r="AF56" i="14"/>
  <c r="AF55" i="14"/>
  <c r="AF49" i="14"/>
  <c r="AF41" i="14"/>
  <c r="AF50" i="14"/>
  <c r="AF35" i="14"/>
  <c r="AF51" i="14"/>
  <c r="AF47" i="14"/>
  <c r="AF43" i="14"/>
  <c r="AF44" i="14"/>
  <c r="AF48" i="14"/>
  <c r="AF52" i="14"/>
  <c r="AF40" i="14"/>
  <c r="AF36" i="14"/>
  <c r="AF39" i="14"/>
  <c r="AH60" i="14"/>
  <c r="AH61" i="14"/>
  <c r="AH62" i="14"/>
  <c r="AI62" i="14" l="1"/>
  <c r="AK62" i="14" s="1"/>
  <c r="AI61" i="14"/>
  <c r="AK61" i="14" s="1"/>
  <c r="AI60" i="14"/>
  <c r="AK60" i="14" s="1"/>
  <c r="G4" i="4"/>
  <c r="G49" i="7" s="1"/>
  <c r="G5" i="4"/>
  <c r="G50" i="7" s="1"/>
  <c r="G6" i="4"/>
  <c r="G51" i="7" s="1"/>
  <c r="G7" i="4"/>
  <c r="G52" i="7" s="1"/>
  <c r="G8" i="4"/>
  <c r="G53" i="7" s="1"/>
  <c r="G9" i="4"/>
  <c r="G54" i="7" s="1"/>
  <c r="G10" i="4"/>
  <c r="G55" i="7" s="1"/>
  <c r="G12" i="4"/>
  <c r="G57" i="7" s="1"/>
  <c r="G13" i="4"/>
  <c r="G58" i="7" s="1"/>
  <c r="G14" i="4"/>
  <c r="G59" i="7" s="1"/>
  <c r="G15" i="4"/>
  <c r="G60" i="7" s="1"/>
  <c r="G16" i="4"/>
  <c r="G61" i="7" s="1"/>
  <c r="G17" i="4"/>
  <c r="G62" i="7" s="1"/>
  <c r="G18" i="4"/>
  <c r="G63" i="7" s="1"/>
  <c r="G19" i="4"/>
  <c r="G64" i="7" s="1"/>
  <c r="G21" i="4"/>
  <c r="G66" i="7" s="1"/>
  <c r="G22" i="4"/>
  <c r="G67" i="7" s="1"/>
  <c r="G23" i="4"/>
  <c r="G68" i="7" s="1"/>
  <c r="G24" i="4"/>
  <c r="G69" i="7" s="1"/>
  <c r="G3" i="4"/>
  <c r="G48" i="7" s="1"/>
  <c r="F7" i="4"/>
  <c r="G29" i="7" s="1"/>
  <c r="F8" i="4"/>
  <c r="G30" i="7" s="1"/>
  <c r="F12" i="4"/>
  <c r="G34" i="7" s="1"/>
  <c r="F15" i="4"/>
  <c r="G37" i="7" s="1"/>
  <c r="F18" i="4"/>
  <c r="G40" i="7" s="1"/>
  <c r="F21" i="4"/>
  <c r="G43" i="7" s="1"/>
  <c r="F22" i="4"/>
  <c r="G44" i="7" s="1"/>
  <c r="F23" i="4"/>
  <c r="G45" i="7" s="1"/>
  <c r="F25" i="4"/>
  <c r="G47" i="7" s="1"/>
  <c r="F3" i="4"/>
  <c r="G25" i="7" s="1"/>
  <c r="E5" i="4"/>
  <c r="G4" i="7" s="1"/>
  <c r="E6" i="4"/>
  <c r="G5" i="7" s="1"/>
  <c r="E7" i="4"/>
  <c r="G6" i="7" s="1"/>
  <c r="E8" i="4"/>
  <c r="G7" i="7" s="1"/>
  <c r="E17" i="4"/>
  <c r="G16" i="7" s="1"/>
  <c r="E25" i="4"/>
  <c r="G24" i="7" s="1"/>
  <c r="M16" i="4" l="1"/>
  <c r="H15" i="7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3" i="4"/>
  <c r="AC25" i="4" l="1"/>
  <c r="H70" i="7" s="1"/>
  <c r="AC24" i="4"/>
  <c r="H69" i="7" s="1"/>
  <c r="AC23" i="4"/>
  <c r="H68" i="7" s="1"/>
  <c r="AC22" i="4"/>
  <c r="H67" i="7" s="1"/>
  <c r="AC21" i="4"/>
  <c r="H66" i="7" s="1"/>
  <c r="AC20" i="4"/>
  <c r="H65" i="7" s="1"/>
  <c r="AC19" i="4"/>
  <c r="H64" i="7" s="1"/>
  <c r="AC18" i="4"/>
  <c r="H63" i="7" s="1"/>
  <c r="AC17" i="4"/>
  <c r="H62" i="7" s="1"/>
  <c r="AC15" i="4"/>
  <c r="H60" i="7" s="1"/>
  <c r="AC14" i="4"/>
  <c r="H59" i="7" s="1"/>
  <c r="AC13" i="4"/>
  <c r="H58" i="7" s="1"/>
  <c r="AC12" i="4"/>
  <c r="H57" i="7" s="1"/>
  <c r="AC11" i="4"/>
  <c r="H56" i="7" s="1"/>
  <c r="AC10" i="4"/>
  <c r="H55" i="7" s="1"/>
  <c r="AC9" i="4"/>
  <c r="H54" i="7" s="1"/>
  <c r="AC8" i="4"/>
  <c r="H53" i="7" s="1"/>
  <c r="AC7" i="4"/>
  <c r="H52" i="7" s="1"/>
  <c r="AC6" i="4"/>
  <c r="H51" i="7" s="1"/>
  <c r="AC5" i="4"/>
  <c r="H50" i="7" s="1"/>
  <c r="AC4" i="4"/>
  <c r="H49" i="7" s="1"/>
  <c r="AC3" i="4"/>
  <c r="H48" i="7" s="1"/>
  <c r="U25" i="4"/>
  <c r="H47" i="7" s="1"/>
  <c r="U24" i="4"/>
  <c r="H46" i="7" s="1"/>
  <c r="U23" i="4"/>
  <c r="H45" i="7" s="1"/>
  <c r="U22" i="4"/>
  <c r="H44" i="7" s="1"/>
  <c r="U21" i="4"/>
  <c r="H43" i="7" s="1"/>
  <c r="U20" i="4"/>
  <c r="H42" i="7" s="1"/>
  <c r="U19" i="4"/>
  <c r="H41" i="7" s="1"/>
  <c r="U18" i="4"/>
  <c r="H40" i="7" s="1"/>
  <c r="U17" i="4"/>
  <c r="H39" i="7" s="1"/>
  <c r="U16" i="4"/>
  <c r="H38" i="7" s="1"/>
  <c r="U15" i="4"/>
  <c r="H37" i="7" s="1"/>
  <c r="U14" i="4"/>
  <c r="H36" i="7" s="1"/>
  <c r="U13" i="4"/>
  <c r="H35" i="7" s="1"/>
  <c r="U12" i="4"/>
  <c r="H34" i="7" s="1"/>
  <c r="U11" i="4"/>
  <c r="H33" i="7" s="1"/>
  <c r="U10" i="4"/>
  <c r="H32" i="7" s="1"/>
  <c r="U9" i="4"/>
  <c r="H31" i="7" s="1"/>
  <c r="U8" i="4"/>
  <c r="H30" i="7" s="1"/>
  <c r="U7" i="4"/>
  <c r="H29" i="7" s="1"/>
  <c r="U6" i="4"/>
  <c r="H28" i="7" s="1"/>
  <c r="U5" i="4"/>
  <c r="H27" i="7" s="1"/>
  <c r="U4" i="4"/>
  <c r="H26" i="7" s="1"/>
  <c r="U3" i="4"/>
  <c r="H25" i="7" s="1"/>
  <c r="AC26" i="4" l="1"/>
  <c r="U26" i="4"/>
  <c r="D4" i="4"/>
  <c r="D5" i="4"/>
  <c r="F5" i="4" s="1"/>
  <c r="G27" i="7" s="1"/>
  <c r="D6" i="4"/>
  <c r="F6" i="4" s="1"/>
  <c r="G28" i="7" s="1"/>
  <c r="D7" i="4"/>
  <c r="D8" i="4"/>
  <c r="D9" i="4"/>
  <c r="D10" i="4"/>
  <c r="D11" i="4"/>
  <c r="D12" i="4"/>
  <c r="E12" i="4" s="1"/>
  <c r="G11" i="7" s="1"/>
  <c r="D13" i="4"/>
  <c r="D14" i="4"/>
  <c r="D15" i="4"/>
  <c r="E15" i="4" s="1"/>
  <c r="G14" i="7" s="1"/>
  <c r="D16" i="4"/>
  <c r="D17" i="4"/>
  <c r="F17" i="4" s="1"/>
  <c r="G39" i="7" s="1"/>
  <c r="D18" i="4"/>
  <c r="E18" i="4" s="1"/>
  <c r="G17" i="7" s="1"/>
  <c r="D19" i="4"/>
  <c r="D20" i="4"/>
  <c r="D21" i="4"/>
  <c r="E21" i="4" s="1"/>
  <c r="G20" i="7" s="1"/>
  <c r="D22" i="4"/>
  <c r="E22" i="4" s="1"/>
  <c r="G21" i="7" s="1"/>
  <c r="D23" i="4"/>
  <c r="E23" i="4" s="1"/>
  <c r="G22" i="7" s="1"/>
  <c r="D24" i="4"/>
  <c r="D25" i="4"/>
  <c r="G25" i="4" s="1"/>
  <c r="G70" i="7" s="1"/>
  <c r="F19" i="4" l="1"/>
  <c r="G41" i="7" s="1"/>
  <c r="E19" i="4"/>
  <c r="G18" i="7" s="1"/>
  <c r="F13" i="4"/>
  <c r="G35" i="7" s="1"/>
  <c r="E13" i="4"/>
  <c r="G12" i="7" s="1"/>
  <c r="F11" i="4"/>
  <c r="G33" i="7" s="1"/>
  <c r="G11" i="4"/>
  <c r="G56" i="7" s="1"/>
  <c r="E11" i="4"/>
  <c r="G10" i="7" s="1"/>
  <c r="F9" i="4"/>
  <c r="G31" i="7" s="1"/>
  <c r="E9" i="4"/>
  <c r="G8" i="7" s="1"/>
  <c r="E24" i="4"/>
  <c r="G23" i="7" s="1"/>
  <c r="F24" i="4"/>
  <c r="G46" i="7" s="1"/>
  <c r="G20" i="4"/>
  <c r="G65" i="7" s="1"/>
  <c r="E20" i="4"/>
  <c r="G19" i="7" s="1"/>
  <c r="F20" i="4"/>
  <c r="G42" i="7" s="1"/>
  <c r="E16" i="4"/>
  <c r="G15" i="7" s="1"/>
  <c r="F16" i="4"/>
  <c r="G38" i="7" s="1"/>
  <c r="E14" i="4"/>
  <c r="G13" i="7" s="1"/>
  <c r="F14" i="4"/>
  <c r="G36" i="7" s="1"/>
  <c r="E10" i="4"/>
  <c r="G9" i="7" s="1"/>
  <c r="F10" i="4"/>
  <c r="G32" i="7" s="1"/>
  <c r="E4" i="4"/>
  <c r="G3" i="7" s="1"/>
  <c r="F4" i="4"/>
  <c r="D3" i="4"/>
  <c r="E3" i="4" s="1"/>
  <c r="G2" i="7" s="1"/>
  <c r="L53" i="1"/>
  <c r="H53" i="1"/>
  <c r="L52" i="1"/>
  <c r="H52" i="1"/>
  <c r="L51" i="1"/>
  <c r="H51" i="1"/>
  <c r="L50" i="1"/>
  <c r="H50" i="1"/>
  <c r="L49" i="1"/>
  <c r="H49" i="1"/>
  <c r="L48" i="1"/>
  <c r="H48" i="1"/>
  <c r="L47" i="1"/>
  <c r="H47" i="1"/>
  <c r="L46" i="1"/>
  <c r="H46" i="1"/>
  <c r="L45" i="1"/>
  <c r="H45" i="1"/>
  <c r="L44" i="1"/>
  <c r="H44" i="1"/>
  <c r="L43" i="1"/>
  <c r="H43" i="1"/>
  <c r="L42" i="1"/>
  <c r="H42" i="1"/>
  <c r="L41" i="1"/>
  <c r="H41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L31" i="1"/>
  <c r="H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8" i="1"/>
  <c r="H8" i="1"/>
  <c r="L7" i="1"/>
  <c r="H7" i="1"/>
  <c r="L6" i="1"/>
  <c r="H6" i="1"/>
  <c r="L5" i="1"/>
  <c r="H5" i="1"/>
  <c r="L4" i="1"/>
  <c r="H4" i="1"/>
  <c r="L3" i="1"/>
  <c r="H3" i="1"/>
  <c r="M25" i="4"/>
  <c r="H24" i="7" s="1"/>
  <c r="M24" i="4"/>
  <c r="H23" i="7" s="1"/>
  <c r="M23" i="4"/>
  <c r="H22" i="7" s="1"/>
  <c r="M22" i="4"/>
  <c r="H21" i="7" s="1"/>
  <c r="M21" i="4"/>
  <c r="H20" i="7" s="1"/>
  <c r="M19" i="4"/>
  <c r="H18" i="7" s="1"/>
  <c r="M18" i="4"/>
  <c r="H17" i="7" s="1"/>
  <c r="M17" i="4"/>
  <c r="H16" i="7" s="1"/>
  <c r="M20" i="4"/>
  <c r="H19" i="7" s="1"/>
  <c r="M13" i="4"/>
  <c r="H12" i="7" s="1"/>
  <c r="M15" i="4"/>
  <c r="H14" i="7" s="1"/>
  <c r="M10" i="4"/>
  <c r="H9" i="7" s="1"/>
  <c r="M9" i="4"/>
  <c r="H8" i="7" s="1"/>
  <c r="M11" i="4"/>
  <c r="H10" i="7" s="1"/>
  <c r="M12" i="4"/>
  <c r="H11" i="7" s="1"/>
  <c r="M8" i="4"/>
  <c r="H7" i="7" s="1"/>
  <c r="M7" i="4"/>
  <c r="H6" i="7" s="1"/>
  <c r="M14" i="4"/>
  <c r="H13" i="7" s="1"/>
  <c r="M6" i="4"/>
  <c r="H5" i="7" s="1"/>
  <c r="M5" i="4"/>
  <c r="H4" i="7" s="1"/>
  <c r="M4" i="4"/>
  <c r="H3" i="7" s="1"/>
  <c r="M3" i="4"/>
  <c r="H2" i="7" s="1"/>
  <c r="F26" i="4" l="1"/>
  <c r="G26" i="7"/>
  <c r="G26" i="4"/>
  <c r="M26" i="4"/>
  <c r="D1" i="4" s="1"/>
  <c r="E26" i="4" l="1"/>
  <c r="H26" i="4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2!$A$2:$B$24" type="102" refreshedVersion="5" minRefreshableVersion="5">
    <extLst>
      <ext xmlns:x15="http://schemas.microsoft.com/office/spreadsheetml/2010/11/main" uri="{DE250136-89BD-433C-8126-D09CA5730AF9}">
        <x15:connection id="Range-06a8a625-634b-453a-8a18-02cdb0e1a87a" autoDelete="1" usedByAddin="1">
          <x15:rangePr sourceName="_xlcn.WorksheetConnection_Sheet2A2B241"/>
        </x15:connection>
      </ext>
    </extLst>
  </connection>
</connections>
</file>

<file path=xl/sharedStrings.xml><?xml version="1.0" encoding="utf-8"?>
<sst xmlns="http://schemas.openxmlformats.org/spreadsheetml/2006/main" count="569" uniqueCount="310">
  <si>
    <t>Total Budget</t>
  </si>
  <si>
    <t>Threats to the Level Of Service</t>
  </si>
  <si>
    <t>Possibility</t>
  </si>
  <si>
    <t>Impact</t>
  </si>
  <si>
    <t>Cost of Threat</t>
  </si>
  <si>
    <t>Unit</t>
  </si>
  <si>
    <t>Min Unit</t>
  </si>
  <si>
    <t>Max Unit</t>
  </si>
  <si>
    <t>Max Cost</t>
  </si>
  <si>
    <t>Power Loss</t>
  </si>
  <si>
    <t>T1</t>
  </si>
  <si>
    <t>Buy USB</t>
  </si>
  <si>
    <t>Hardware Failure</t>
  </si>
  <si>
    <t>T2</t>
  </si>
  <si>
    <t>Replicate Hardware</t>
  </si>
  <si>
    <t>Software Crash</t>
  </si>
  <si>
    <t>T3</t>
  </si>
  <si>
    <t>Operator Errors</t>
  </si>
  <si>
    <t>System Operators</t>
  </si>
  <si>
    <t>T4</t>
  </si>
  <si>
    <t>Education and Assessment of Security Personal</t>
  </si>
  <si>
    <t>Authorized Users</t>
  </si>
  <si>
    <t>“</t>
  </si>
  <si>
    <t>Programmers</t>
  </si>
  <si>
    <t>The Rest Of The World</t>
  </si>
  <si>
    <t>Malicious Inside Action</t>
  </si>
  <si>
    <t>T5</t>
  </si>
  <si>
    <t>Functional Isolation</t>
  </si>
  <si>
    <t>Computer Viruses</t>
  </si>
  <si>
    <t>Viruses</t>
  </si>
  <si>
    <t>T6</t>
  </si>
  <si>
    <t>Anti Virus- Anti Spam</t>
  </si>
  <si>
    <t>Trojan</t>
  </si>
  <si>
    <t>Worms</t>
  </si>
  <si>
    <t>Fire</t>
  </si>
  <si>
    <t>T7</t>
  </si>
  <si>
    <t>Disaster Recovery Center</t>
  </si>
  <si>
    <t>Explosion</t>
  </si>
  <si>
    <t>Floods</t>
  </si>
  <si>
    <t>Earthquakes</t>
  </si>
  <si>
    <t>Sabotage&amp;Arson</t>
  </si>
  <si>
    <t>Availability Threats</t>
  </si>
  <si>
    <t>DDOS Attack</t>
  </si>
  <si>
    <t>T8</t>
  </si>
  <si>
    <t>Threats to the Information Base</t>
  </si>
  <si>
    <t>Disk Failure</t>
  </si>
  <si>
    <t>T9</t>
  </si>
  <si>
    <t>Data Corruption</t>
  </si>
  <si>
    <t>T10</t>
  </si>
  <si>
    <t>Inaccurate Data</t>
  </si>
  <si>
    <t>T11</t>
  </si>
  <si>
    <t>Unauthorized Access</t>
  </si>
  <si>
    <t>T12</t>
  </si>
  <si>
    <t>Firewall</t>
  </si>
  <si>
    <t>T13</t>
  </si>
  <si>
    <t>AntiVirus</t>
  </si>
  <si>
    <t>Spyware</t>
  </si>
  <si>
    <t>AntiSpam</t>
  </si>
  <si>
    <t>Threats to Information Leakage</t>
  </si>
  <si>
    <t>Access Control Problems- Unauthorized Access</t>
  </si>
  <si>
    <t>Access Control Communications Threat</t>
  </si>
  <si>
    <t>Covert Channel Threat</t>
  </si>
  <si>
    <t>Discretionary Access Control Threats</t>
  </si>
  <si>
    <t>Mandatory Access Control Threats</t>
  </si>
  <si>
    <t>Physical Access Control Threats</t>
  </si>
  <si>
    <t>Hacking</t>
  </si>
  <si>
    <t>T14</t>
  </si>
  <si>
    <t>Pretty Good Privacy, Firewall</t>
  </si>
  <si>
    <t>Keylogger</t>
  </si>
  <si>
    <t>Backdoor</t>
  </si>
  <si>
    <t>Media Leakage</t>
  </si>
  <si>
    <t>T15</t>
  </si>
  <si>
    <t>Theft of Media</t>
  </si>
  <si>
    <t>T16</t>
  </si>
  <si>
    <t>Increase Physical Security</t>
  </si>
  <si>
    <t>Tempest</t>
  </si>
  <si>
    <t>T17</t>
  </si>
  <si>
    <t>Botnet</t>
  </si>
  <si>
    <t>T18</t>
  </si>
  <si>
    <t>Dialer</t>
  </si>
  <si>
    <t>Accountability Threats</t>
  </si>
  <si>
    <t>Authentication Threats</t>
  </si>
  <si>
    <t>T19</t>
  </si>
  <si>
    <t>Non Repudiation Threats</t>
  </si>
  <si>
    <t>T20</t>
  </si>
  <si>
    <t>Separation of Duties Threats</t>
  </si>
  <si>
    <t>T21</t>
  </si>
  <si>
    <t>Configuration Threats</t>
  </si>
  <si>
    <t>T22</t>
  </si>
  <si>
    <t>Software Signatures</t>
  </si>
  <si>
    <t>Hardware Signatures</t>
  </si>
  <si>
    <t>Tamper Resistant Construction</t>
  </si>
  <si>
    <t>Tamper Evident Construction</t>
  </si>
  <si>
    <t>Limit the transfer of executable objects</t>
  </si>
  <si>
    <t>Communication Threats</t>
  </si>
  <si>
    <t>Digital Signatures</t>
  </si>
  <si>
    <t>T23</t>
  </si>
  <si>
    <t>Integrity Check Value</t>
  </si>
  <si>
    <t>Trusted Communications Channels</t>
  </si>
  <si>
    <t>Storage Threats</t>
  </si>
  <si>
    <t>Is Prevented?</t>
  </si>
  <si>
    <t>20161191455918968162</t>
  </si>
  <si>
    <t>5aBufdizcLalXd0z</t>
  </si>
  <si>
    <t>cjMF</t>
  </si>
  <si>
    <t>Other Environmental Disasters</t>
  </si>
  <si>
    <t>Communication Preventer Threats</t>
  </si>
  <si>
    <t>Threat</t>
  </si>
  <si>
    <t>Threats to The Level of Service</t>
  </si>
  <si>
    <t>Selected Sample PCounterMeasures</t>
  </si>
  <si>
    <t>Unit Cost of CounterMeasure</t>
  </si>
  <si>
    <t>Cost of Counter Measure</t>
  </si>
  <si>
    <t>Backup tapes</t>
  </si>
  <si>
    <t xml:space="preserve">Improvement in Data Governance and Data Distribution techniques </t>
  </si>
  <si>
    <t>Firewall, Central Access Control, Improvement in Access Control Policies,</t>
  </si>
  <si>
    <t xml:space="preserve">Load- Unload Device Drivers,Turn off Auto Run, </t>
  </si>
  <si>
    <t>Strong passwords, Regular software patches, use of 64 bit OS</t>
  </si>
  <si>
    <t>Increasing bandwidth, Bandwidth throttling techniques, Traffic Management, Filtering (Firewall). Cache servers</t>
  </si>
  <si>
    <t>Numerical Risk Value of Threat</t>
  </si>
  <si>
    <t>Calculated Cost</t>
  </si>
  <si>
    <t>Name</t>
  </si>
  <si>
    <t>Description</t>
  </si>
  <si>
    <t>P1</t>
  </si>
  <si>
    <t>Install UPS</t>
  </si>
  <si>
    <t>P12</t>
  </si>
  <si>
    <t>Traffic Management</t>
  </si>
  <si>
    <t>P23</t>
  </si>
  <si>
    <t>Service level software agreement, PAAS</t>
  </si>
  <si>
    <t>P2</t>
  </si>
  <si>
    <t>Replicate Servers</t>
  </si>
  <si>
    <t>P13</t>
  </si>
  <si>
    <t>Backup Tapes</t>
  </si>
  <si>
    <t>P24</t>
  </si>
  <si>
    <t>Cache Servers in Virtual Machines</t>
  </si>
  <si>
    <t>P3</t>
  </si>
  <si>
    <t>Add validation to forms in enterprise software</t>
  </si>
  <si>
    <t>P14</t>
  </si>
  <si>
    <t>P25</t>
  </si>
  <si>
    <t>Pre-employment screening</t>
  </si>
  <si>
    <t>P4</t>
  </si>
  <si>
    <t>P15</t>
  </si>
  <si>
    <t>Improvement in Data Distribution and Data Governance Policies</t>
  </si>
  <si>
    <t>P26</t>
  </si>
  <si>
    <t>Mandatory vacations</t>
  </si>
  <si>
    <t>P5</t>
  </si>
  <si>
    <t>P16</t>
  </si>
  <si>
    <t>Pretty Good Privacy</t>
  </si>
  <si>
    <t>P27</t>
  </si>
  <si>
    <t>Identity and Access Management (IAM) Systems</t>
  </si>
  <si>
    <t>P6</t>
  </si>
  <si>
    <t>Anti-Virus</t>
  </si>
  <si>
    <t>P17</t>
  </si>
  <si>
    <t>Strong passwords</t>
  </si>
  <si>
    <t>P28</t>
  </si>
  <si>
    <t>Encryption Solutions</t>
  </si>
  <si>
    <t>P7</t>
  </si>
  <si>
    <t>Anti-Spam</t>
  </si>
  <si>
    <t>P18</t>
  </si>
  <si>
    <t>Regular software patches</t>
  </si>
  <si>
    <t>P29</t>
  </si>
  <si>
    <t>Intrusion Detection and Prevention Systems</t>
  </si>
  <si>
    <t>P8</t>
  </si>
  <si>
    <t>Disaster Recovery Center on Cloud Systems</t>
  </si>
  <si>
    <t>P19</t>
  </si>
  <si>
    <t>Use of 64 bit OS</t>
  </si>
  <si>
    <t>P30</t>
  </si>
  <si>
    <t>P13-Backup Tapes</t>
  </si>
  <si>
    <t>P25-Pre Employment Screening</t>
  </si>
  <si>
    <t>P1-Install USB</t>
  </si>
  <si>
    <t>P2-Replicate Servers</t>
  </si>
  <si>
    <t>P18-Regular Software Patches</t>
  </si>
  <si>
    <t>P4-Education and Assessment of Security Personal</t>
  </si>
  <si>
    <t>P5-Functional Isolation</t>
  </si>
  <si>
    <t>P9-FHM System</t>
  </si>
  <si>
    <t>P8-Disaster Recovery on Cloud</t>
  </si>
  <si>
    <t>P3-Add validation to forms</t>
  </si>
  <si>
    <t>P14-Firewall</t>
  </si>
  <si>
    <t>P6-AntiVirus</t>
  </si>
  <si>
    <t>P22-Increase Physical Security</t>
  </si>
  <si>
    <t>P17-Strong Passwords</t>
  </si>
  <si>
    <t>P30-Digital Signatures</t>
  </si>
  <si>
    <t>P20-Turn off AutoRun</t>
  </si>
  <si>
    <t>Non</t>
  </si>
  <si>
    <t>P23-Service Level Software Agreement</t>
  </si>
  <si>
    <t>P26-Mandatory vacations</t>
  </si>
  <si>
    <t>P7-Anti spam</t>
  </si>
  <si>
    <t>P15-Improvement in Data Distribution and Governance</t>
  </si>
  <si>
    <t>P33-Limit Transfer of Executables</t>
  </si>
  <si>
    <t>P27-Identity and Access Management System</t>
  </si>
  <si>
    <t>P32-Integrity Check</t>
  </si>
  <si>
    <t>P21-Load Unload Drivers</t>
  </si>
  <si>
    <t>P10-Increase Bandwidth</t>
  </si>
  <si>
    <t>T22- Communications Threats</t>
  </si>
  <si>
    <t>T23-Storage Threats</t>
  </si>
  <si>
    <t>T21-Configuration Threats</t>
  </si>
  <si>
    <t>T20-Separation of Duties</t>
  </si>
  <si>
    <t>T19-Non Repudiation Threats</t>
  </si>
  <si>
    <t>P28-Cryptologic Solutions(Digital Signatures)</t>
  </si>
  <si>
    <t>T18-Authentication Threats</t>
  </si>
  <si>
    <t>T17-Communication Preventers(Botnet, Dialer)</t>
  </si>
  <si>
    <t>T16-Media Leakage</t>
  </si>
  <si>
    <t>T15-Hacking</t>
  </si>
  <si>
    <t>T14-Virus and Spyware</t>
  </si>
  <si>
    <t>T13-Un-authorized Access</t>
  </si>
  <si>
    <t>T12-Inaccurrate Data</t>
  </si>
  <si>
    <t>T1-Power Loss</t>
  </si>
  <si>
    <t>T2-Hardware Failure</t>
  </si>
  <si>
    <t>T3-Software Crash</t>
  </si>
  <si>
    <t>T4-Operator Errors</t>
  </si>
  <si>
    <t>T5-Malicious Inside Action</t>
  </si>
  <si>
    <t>T6-Trojan and Worms</t>
  </si>
  <si>
    <t>T7-Fire</t>
  </si>
  <si>
    <t>T8-Other Enviromental Disasters</t>
  </si>
  <si>
    <t>T9-Availability Threats(DDOS)</t>
  </si>
  <si>
    <t>T10-Disk Failure</t>
  </si>
  <si>
    <t>T11-Data Corruption</t>
  </si>
  <si>
    <t>P19-Use of 64 bit OS's</t>
  </si>
  <si>
    <t>P15-Improvement in Data Distribution and Governance Systems</t>
  </si>
  <si>
    <t>P28-Cryptologic Solutions(Encryption)</t>
  </si>
  <si>
    <t>P24-Auditing</t>
  </si>
  <si>
    <t>P12-Traffic Management</t>
  </si>
  <si>
    <t>P11-Bandwidth Throtting Techniques</t>
  </si>
  <si>
    <t>P29-Intrusion Detection System</t>
  </si>
  <si>
    <t>P31-Trusted Communication Channels</t>
  </si>
  <si>
    <t>P16-Pretty Good Privacy</t>
  </si>
  <si>
    <t>Prevented Amount of Risk by Px</t>
  </si>
  <si>
    <t>Prevented Amount of Risk by Py</t>
  </si>
  <si>
    <t>Prevented Amount of Risk by Pz</t>
  </si>
  <si>
    <t>Offered Precaution x</t>
  </si>
  <si>
    <t>Unit Cost of Precaution x</t>
  </si>
  <si>
    <t>Unit x</t>
  </si>
  <si>
    <t>Cost of Precaution x</t>
  </si>
  <si>
    <t>Min Unit x</t>
  </si>
  <si>
    <t>Max Unit x</t>
  </si>
  <si>
    <t>Max Cost x</t>
  </si>
  <si>
    <t>Offered Precaution y</t>
  </si>
  <si>
    <t>Unit Cost of Precaution y</t>
  </si>
  <si>
    <t>Unit y</t>
  </si>
  <si>
    <t>Cost of Precaution y</t>
  </si>
  <si>
    <t>Min Unit y</t>
  </si>
  <si>
    <t>Max Unit y</t>
  </si>
  <si>
    <t>Max Cost y</t>
  </si>
  <si>
    <t>Offered Precaution z</t>
  </si>
  <si>
    <t>Unit Cost of Precaution z</t>
  </si>
  <si>
    <t>Unit z</t>
  </si>
  <si>
    <t>Cost of Precaution z</t>
  </si>
  <si>
    <t>Min Unit z</t>
  </si>
  <si>
    <t>Max Unit z</t>
  </si>
  <si>
    <t>Max Cost z</t>
  </si>
  <si>
    <t>Percentage of Risk  Prevented x</t>
  </si>
  <si>
    <t>Percentage of Risk  Prevented y</t>
  </si>
  <si>
    <t>Percentage of Risk  Prevented z</t>
  </si>
  <si>
    <t>CTQ'S</t>
  </si>
  <si>
    <t>COL. TOTAL</t>
  </si>
  <si>
    <t>CUMULATIVE NORMALIZED SCORE OR ROW SUM</t>
  </si>
  <si>
    <t>NORMALIZED PERCENTAGE OR PERCENT RATIO SCALE OF PRIORITY</t>
  </si>
  <si>
    <t>AHP MATRIX TEMPLATE  TO ANALYZE POSSIBILTY OF THREATS</t>
  </si>
  <si>
    <t>FILL THE SCORES ALLOCATED IN THE CELLS SHADED AS THIS BACKGROUND COLOR</t>
  </si>
  <si>
    <t>Corresponding Threat Group</t>
  </si>
  <si>
    <t>Threat Group Likelihood/Priority Calculation Result</t>
  </si>
  <si>
    <t>Threat Likelihood Overall Result</t>
  </si>
  <si>
    <t>Threat_Group4</t>
  </si>
  <si>
    <t>Threat_Group5</t>
  </si>
  <si>
    <t>Consistency Index (CI)=</t>
  </si>
  <si>
    <t>Random Index(RI)=</t>
  </si>
  <si>
    <t>Consistency Ration (CR)=</t>
  </si>
  <si>
    <t>Consistency Measure For Threats</t>
  </si>
  <si>
    <t>Consistency Measure for Threat Groups</t>
  </si>
  <si>
    <t>GUIDE FOR PAIRWISE COMPARISON</t>
  </si>
  <si>
    <t>Consistency Measure for 3 Threat Groups</t>
  </si>
  <si>
    <t>RI Values based on published article</t>
  </si>
  <si>
    <t>CONSISTENCY IN THE ANALYTIC HIERARCHY PROCESS: A NEW APPROACH</t>
  </si>
  <si>
    <t>JOSÉ ANTONIO ALONSO and M. TERESA LAMATA</t>
  </si>
  <si>
    <t>International Journal of Uncertainty, Fuzziness and Knowledge-Based Systems 2006 14:04, 445-459 </t>
  </si>
  <si>
    <t>RI</t>
  </si>
  <si>
    <t>n</t>
  </si>
  <si>
    <t>Random Index</t>
  </si>
  <si>
    <t># of comparison items</t>
  </si>
  <si>
    <t>Consistency Ratio (CR)=</t>
  </si>
  <si>
    <t>Thread Names</t>
  </si>
  <si>
    <t>Extreme</t>
  </si>
  <si>
    <t>Very Strong</t>
  </si>
  <si>
    <t>Strong</t>
  </si>
  <si>
    <t>Moderate</t>
  </si>
  <si>
    <t>Equal</t>
  </si>
  <si>
    <t>1/3</t>
  </si>
  <si>
    <t>1/5</t>
  </si>
  <si>
    <t>1/7</t>
  </si>
  <si>
    <t>1/9</t>
  </si>
  <si>
    <t>A</t>
  </si>
  <si>
    <t xml:space="preserve">Extreme </t>
  </si>
  <si>
    <t>B</t>
  </si>
  <si>
    <t>Comparison Values</t>
  </si>
  <si>
    <t>Thread Groups</t>
  </si>
  <si>
    <t>Not Related to</t>
  </si>
  <si>
    <t>RI Values For The # of Threats For Each Group</t>
  </si>
  <si>
    <t>Average Values For Consistency Calc</t>
  </si>
  <si>
    <t>Consistency Index (CI)</t>
  </si>
  <si>
    <t>Group 1 (CI)=</t>
  </si>
  <si>
    <t>Group 2 (CI)=</t>
  </si>
  <si>
    <t>Group 3 (CI)=</t>
  </si>
  <si>
    <t>Group 4 (CI)=</t>
  </si>
  <si>
    <t>Group 5 (CI)=</t>
  </si>
  <si>
    <t>Threat Impact Overall Result</t>
  </si>
  <si>
    <t>Accepted Consistency Level</t>
  </si>
  <si>
    <t>Likelyhood</t>
  </si>
  <si>
    <t>Risk</t>
  </si>
  <si>
    <t>Threat Group</t>
  </si>
  <si>
    <t xml:space="preserve">Precaution </t>
  </si>
  <si>
    <t>Cost of Precaution</t>
  </si>
  <si>
    <t>Prevented Amount of Risk By Precaution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</si>
</sst>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2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Times New Roman"/>
      <family val="1"/>
    </font>
    <font>
      <sz val="10"/>
      <name val="Arial"/>
      <family val="2"/>
    </font>
    <font>
      <b/>
      <sz val="22"/>
      <name val="Arial"/>
      <family val="2"/>
    </font>
    <font>
      <b/>
      <i/>
      <u/>
      <sz val="16"/>
      <name val="Arial"/>
      <family val="2"/>
    </font>
    <font>
      <b/>
      <i/>
      <sz val="10"/>
      <name val="Arial"/>
      <family val="2"/>
    </font>
    <font>
      <b/>
      <sz val="18"/>
      <name val="Arial"/>
      <family val="2"/>
    </font>
    <font>
      <b/>
      <sz val="10"/>
      <color theme="0" tint="-4.9989318521683403E-2"/>
      <name val="Arial"/>
      <family val="2"/>
    </font>
    <font>
      <b/>
      <sz val="10"/>
      <name val="Segoe UI Light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i/>
      <sz val="14"/>
      <color rgb="FFFF0000"/>
      <name val="Arial"/>
      <family val="2"/>
    </font>
    <font>
      <sz val="7"/>
      <color rgb="FF000000"/>
      <name val="Verdana"/>
      <family val="2"/>
    </font>
    <font>
      <u/>
      <sz val="10"/>
      <color theme="10"/>
      <name val="Arial"/>
      <family val="2"/>
    </font>
    <font>
      <b/>
      <sz val="12"/>
      <color rgb="FF000000"/>
      <name val="Arial"/>
      <family val="2"/>
    </font>
    <font>
      <b/>
      <sz val="11"/>
      <color theme="0" tint="-4.9989318521683403E-2"/>
      <name val="Arial"/>
      <family val="2"/>
    </font>
    <font>
      <b/>
      <sz val="10"/>
      <color theme="1"/>
      <name val="Arial"/>
      <family val="2"/>
    </font>
    <font>
      <b/>
      <sz val="10"/>
      <color rgb="FF282828"/>
      <name val="Georgia"/>
      <family val="1"/>
    </font>
    <font>
      <b/>
      <sz val="11"/>
      <color rgb="FF00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rgb="FFFEE6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</borders>
  <cellStyleXfs count="4">
    <xf numFmtId="0" fontId="0" fillId="0" borderId="0"/>
    <xf numFmtId="0" fontId="12" fillId="0" borderId="0"/>
    <xf numFmtId="0" fontId="22" fillId="34" borderId="33" applyNumberFormat="0" applyAlignment="0" applyProtection="0"/>
    <xf numFmtId="0" fontId="26" fillId="0" borderId="0" applyNumberFormat="0" applyFill="0" applyBorder="0" applyAlignment="0" applyProtection="0"/>
  </cellStyleXfs>
  <cellXfs count="392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1" xfId="0" applyFont="1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1" xfId="0" applyFont="1" applyBorder="1"/>
    <xf numFmtId="0" fontId="0" fillId="0" borderId="1" xfId="0" applyFont="1" applyBorder="1"/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0" fillId="0" borderId="0" xfId="0" applyFont="1"/>
    <xf numFmtId="0" fontId="0" fillId="0" borderId="0" xfId="0" applyFo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0" xfId="0" applyFont="1" applyAlignment="1"/>
    <xf numFmtId="0" fontId="3" fillId="0" borderId="0" xfId="0" applyFont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2" fillId="0" borderId="5" xfId="0" applyFont="1" applyBorder="1" applyAlignment="1"/>
    <xf numFmtId="0" fontId="4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7" fillId="0" borderId="0" xfId="0" applyFont="1" applyAlignment="1"/>
    <xf numFmtId="0" fontId="4" fillId="0" borderId="1" xfId="0" applyFont="1" applyBorder="1"/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6" fillId="0" borderId="0" xfId="3" applyAlignment="1">
      <alignment horizontal="left" vertical="top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/>
    <xf numFmtId="0" fontId="5" fillId="0" borderId="0" xfId="0" applyFont="1" applyAlignment="1"/>
    <xf numFmtId="12" fontId="21" fillId="9" borderId="7" xfId="0" applyNumberFormat="1" applyFont="1" applyFill="1" applyBorder="1" applyAlignment="1" applyProtection="1">
      <alignment horizontal="center" vertical="center"/>
      <protection locked="0"/>
    </xf>
    <xf numFmtId="12" fontId="21" fillId="11" borderId="7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vertical="top" wrapText="1"/>
      <protection locked="0"/>
    </xf>
    <xf numFmtId="0" fontId="19" fillId="5" borderId="1" xfId="0" applyFont="1" applyFill="1" applyBorder="1" applyAlignment="1" applyProtection="1">
      <alignment vertical="top" wrapText="1"/>
      <protection locked="0"/>
    </xf>
    <xf numFmtId="0" fontId="19" fillId="33" borderId="1" xfId="0" applyFont="1" applyFill="1" applyBorder="1" applyAlignment="1" applyProtection="1">
      <alignment vertical="top" wrapText="1"/>
      <protection locked="0"/>
    </xf>
    <xf numFmtId="0" fontId="0" fillId="0" borderId="0" xfId="0" applyFont="1" applyAlignment="1" applyProtection="1">
      <protection locked="0"/>
    </xf>
    <xf numFmtId="0" fontId="19" fillId="2" borderId="2" xfId="0" applyFont="1" applyFill="1" applyBorder="1" applyAlignment="1" applyProtection="1">
      <alignment vertical="top" wrapText="1"/>
      <protection locked="0"/>
    </xf>
    <xf numFmtId="0" fontId="0" fillId="0" borderId="0" xfId="0" applyFont="1" applyAlignment="1" applyProtection="1"/>
    <xf numFmtId="0" fontId="2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2" fillId="0" borderId="0" xfId="1" applyProtection="1"/>
    <xf numFmtId="0" fontId="0" fillId="0" borderId="0" xfId="0" applyFont="1" applyProtection="1"/>
    <xf numFmtId="0" fontId="0" fillId="0" borderId="0" xfId="0" applyProtection="1"/>
    <xf numFmtId="0" fontId="0" fillId="3" borderId="0" xfId="0" applyFont="1" applyFill="1" applyAlignment="1" applyProtection="1"/>
    <xf numFmtId="0" fontId="1" fillId="5" borderId="7" xfId="1" applyFont="1" applyFill="1" applyBorder="1" applyProtection="1"/>
    <xf numFmtId="0" fontId="1" fillId="7" borderId="7" xfId="1" applyFont="1" applyFill="1" applyBorder="1" applyAlignment="1" applyProtection="1">
      <alignment textRotation="45" wrapText="1"/>
    </xf>
    <xf numFmtId="0" fontId="12" fillId="3" borderId="25" xfId="1" applyFill="1" applyBorder="1" applyProtection="1"/>
    <xf numFmtId="0" fontId="12" fillId="3" borderId="0" xfId="1" applyFill="1" applyProtection="1"/>
    <xf numFmtId="0" fontId="1" fillId="7" borderId="27" xfId="1" applyFont="1" applyFill="1" applyBorder="1" applyProtection="1"/>
    <xf numFmtId="12" fontId="1" fillId="8" borderId="38" xfId="0" applyNumberFormat="1" applyFont="1" applyFill="1" applyBorder="1" applyAlignment="1" applyProtection="1">
      <alignment horizontal="center" vertical="center"/>
    </xf>
    <xf numFmtId="164" fontId="18" fillId="9" borderId="7" xfId="0" applyNumberFormat="1" applyFont="1" applyFill="1" applyBorder="1" applyAlignment="1" applyProtection="1">
      <alignment horizontal="center" vertical="center"/>
    </xf>
    <xf numFmtId="0" fontId="1" fillId="0" borderId="0" xfId="1" applyFont="1" applyFill="1" applyBorder="1" applyProtection="1"/>
    <xf numFmtId="0" fontId="12" fillId="0" borderId="0" xfId="1" applyFill="1" applyBorder="1" applyProtection="1"/>
    <xf numFmtId="0" fontId="1" fillId="7" borderId="7" xfId="1" applyFont="1" applyFill="1" applyBorder="1" applyProtection="1"/>
    <xf numFmtId="12" fontId="1" fillId="10" borderId="22" xfId="0" applyNumberFormat="1" applyFont="1" applyFill="1" applyBorder="1" applyAlignment="1" applyProtection="1">
      <alignment horizontal="center" vertical="center"/>
    </xf>
    <xf numFmtId="12" fontId="21" fillId="8" borderId="38" xfId="0" applyNumberFormat="1" applyFont="1" applyFill="1" applyBorder="1" applyAlignment="1" applyProtection="1">
      <alignment horizontal="center" vertical="center"/>
    </xf>
    <xf numFmtId="164" fontId="1" fillId="11" borderId="7" xfId="0" applyNumberFormat="1" applyFont="1" applyFill="1" applyBorder="1" applyAlignment="1" applyProtection="1">
      <alignment horizontal="center" vertical="center"/>
    </xf>
    <xf numFmtId="12" fontId="1" fillId="10" borderId="7" xfId="0" applyNumberFormat="1" applyFont="1" applyFill="1" applyBorder="1" applyAlignment="1" applyProtection="1">
      <alignment horizontal="center" vertical="center"/>
    </xf>
    <xf numFmtId="12" fontId="21" fillId="10" borderId="22" xfId="0" applyNumberFormat="1" applyFont="1" applyFill="1" applyBorder="1" applyAlignment="1" applyProtection="1">
      <alignment horizontal="center" vertical="center"/>
    </xf>
    <xf numFmtId="164" fontId="1" fillId="7" borderId="7" xfId="0" applyNumberFormat="1" applyFont="1" applyFill="1" applyBorder="1" applyAlignment="1" applyProtection="1">
      <alignment horizontal="center" vertical="center"/>
    </xf>
    <xf numFmtId="12" fontId="21" fillId="10" borderId="7" xfId="0" applyNumberFormat="1" applyFont="1" applyFill="1" applyBorder="1" applyAlignment="1" applyProtection="1">
      <alignment horizontal="center" vertical="center"/>
    </xf>
    <xf numFmtId="164" fontId="1" fillId="12" borderId="7" xfId="0" applyNumberFormat="1" applyFont="1" applyFill="1" applyBorder="1" applyAlignment="1" applyProtection="1">
      <alignment horizontal="center" vertical="center"/>
    </xf>
    <xf numFmtId="164" fontId="1" fillId="16" borderId="7" xfId="0" applyNumberFormat="1" applyFont="1" applyFill="1" applyBorder="1" applyAlignment="1" applyProtection="1">
      <alignment horizontal="center" vertical="center"/>
    </xf>
    <xf numFmtId="164" fontId="1" fillId="17" borderId="7" xfId="0" applyNumberFormat="1" applyFont="1" applyFill="1" applyBorder="1" applyAlignment="1" applyProtection="1">
      <alignment horizontal="center" vertical="center"/>
    </xf>
    <xf numFmtId="164" fontId="1" fillId="18" borderId="7" xfId="0" applyNumberFormat="1" applyFont="1" applyFill="1" applyBorder="1" applyAlignment="1" applyProtection="1">
      <alignment horizontal="center" vertical="center"/>
    </xf>
    <xf numFmtId="164" fontId="1" fillId="19" borderId="7" xfId="0" applyNumberFormat="1" applyFont="1" applyFill="1" applyBorder="1" applyAlignment="1" applyProtection="1">
      <alignment horizontal="center" vertical="center"/>
    </xf>
    <xf numFmtId="164" fontId="1" fillId="20" borderId="7" xfId="0" applyNumberFormat="1" applyFont="1" applyFill="1" applyBorder="1" applyAlignment="1" applyProtection="1">
      <alignment horizontal="center" vertical="center"/>
    </xf>
    <xf numFmtId="164" fontId="1" fillId="15" borderId="7" xfId="0" applyNumberFormat="1" applyFont="1" applyFill="1" applyBorder="1" applyAlignment="1" applyProtection="1">
      <alignment horizontal="center" vertical="center"/>
    </xf>
    <xf numFmtId="164" fontId="1" fillId="4" borderId="7" xfId="0" applyNumberFormat="1" applyFont="1" applyFill="1" applyBorder="1" applyAlignment="1" applyProtection="1">
      <alignment horizontal="center" vertical="center"/>
    </xf>
    <xf numFmtId="164" fontId="1" fillId="21" borderId="7" xfId="0" applyNumberFormat="1" applyFont="1" applyFill="1" applyBorder="1" applyAlignment="1" applyProtection="1">
      <alignment horizontal="center" vertical="center"/>
    </xf>
    <xf numFmtId="164" fontId="1" fillId="22" borderId="7" xfId="0" applyNumberFormat="1" applyFont="1" applyFill="1" applyBorder="1" applyAlignment="1" applyProtection="1">
      <alignment horizontal="center" vertical="center"/>
    </xf>
    <xf numFmtId="164" fontId="1" fillId="3" borderId="7" xfId="0" applyNumberFormat="1" applyFont="1" applyFill="1" applyBorder="1" applyAlignment="1" applyProtection="1">
      <alignment horizontal="center" vertical="center"/>
    </xf>
    <xf numFmtId="164" fontId="1" fillId="23" borderId="7" xfId="0" applyNumberFormat="1" applyFont="1" applyFill="1" applyBorder="1" applyAlignment="1" applyProtection="1">
      <alignment horizontal="center" vertical="center"/>
    </xf>
    <xf numFmtId="164" fontId="17" fillId="24" borderId="7" xfId="0" applyNumberFormat="1" applyFont="1" applyFill="1" applyBorder="1" applyAlignment="1" applyProtection="1">
      <alignment horizontal="center" vertical="center"/>
    </xf>
    <xf numFmtId="164" fontId="1" fillId="25" borderId="7" xfId="0" applyNumberFormat="1" applyFont="1" applyFill="1" applyBorder="1" applyAlignment="1" applyProtection="1">
      <alignment horizontal="center" vertical="center"/>
    </xf>
    <xf numFmtId="164" fontId="1" fillId="26" borderId="7" xfId="0" applyNumberFormat="1" applyFont="1" applyFill="1" applyBorder="1" applyAlignment="1" applyProtection="1">
      <alignment horizontal="center" vertical="center"/>
    </xf>
    <xf numFmtId="164" fontId="17" fillId="27" borderId="7" xfId="0" applyNumberFormat="1" applyFont="1" applyFill="1" applyBorder="1" applyAlignment="1" applyProtection="1">
      <alignment horizontal="center" vertical="center"/>
    </xf>
    <xf numFmtId="164" fontId="1" fillId="28" borderId="7" xfId="0" applyNumberFormat="1" applyFont="1" applyFill="1" applyBorder="1" applyAlignment="1" applyProtection="1">
      <alignment horizontal="center" vertical="center"/>
    </xf>
    <xf numFmtId="164" fontId="17" fillId="29" borderId="7" xfId="0" applyNumberFormat="1" applyFont="1" applyFill="1" applyBorder="1" applyAlignment="1" applyProtection="1">
      <alignment horizontal="center" vertical="center"/>
    </xf>
    <xf numFmtId="164" fontId="17" fillId="30" borderId="7" xfId="0" applyNumberFormat="1" applyFont="1" applyFill="1" applyBorder="1" applyAlignment="1" applyProtection="1">
      <alignment horizontal="center" vertical="center"/>
    </xf>
    <xf numFmtId="0" fontId="1" fillId="13" borderId="7" xfId="1" applyFont="1" applyFill="1" applyBorder="1" applyAlignment="1" applyProtection="1">
      <alignment horizontal="center" vertical="center"/>
    </xf>
    <xf numFmtId="0" fontId="17" fillId="31" borderId="7" xfId="0" applyFont="1" applyFill="1" applyBorder="1" applyAlignment="1" applyProtection="1">
      <alignment horizontal="center" vertical="center"/>
    </xf>
    <xf numFmtId="164" fontId="17" fillId="31" borderId="7" xfId="0" applyNumberFormat="1" applyFont="1" applyFill="1" applyBorder="1" applyAlignment="1" applyProtection="1">
      <alignment horizontal="center" vertical="center"/>
    </xf>
    <xf numFmtId="164" fontId="28" fillId="31" borderId="7" xfId="0" applyNumberFormat="1" applyFont="1" applyFill="1" applyBorder="1" applyAlignment="1" applyProtection="1">
      <alignment horizontal="center" vertical="center"/>
    </xf>
    <xf numFmtId="164" fontId="28" fillId="31" borderId="13" xfId="0" applyNumberFormat="1" applyFont="1" applyFill="1" applyBorder="1" applyAlignment="1" applyProtection="1">
      <alignment horizontal="center" vertical="center"/>
    </xf>
    <xf numFmtId="0" fontId="0" fillId="3" borderId="0" xfId="0" applyFont="1" applyFill="1" applyProtection="1"/>
    <xf numFmtId="0" fontId="17" fillId="3" borderId="21" xfId="0" applyFont="1" applyFill="1" applyBorder="1" applyAlignment="1" applyProtection="1">
      <alignment horizontal="center" vertical="center"/>
    </xf>
    <xf numFmtId="164" fontId="17" fillId="3" borderId="7" xfId="0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3" borderId="0" xfId="1" applyFont="1" applyFill="1" applyBorder="1" applyProtection="1"/>
    <xf numFmtId="0" fontId="12" fillId="3" borderId="0" xfId="1" applyFill="1" applyBorder="1" applyProtection="1"/>
    <xf numFmtId="0" fontId="19" fillId="7" borderId="21" xfId="1" applyFont="1" applyFill="1" applyBorder="1" applyAlignment="1" applyProtection="1">
      <alignment horizontal="center" wrapText="1"/>
    </xf>
    <xf numFmtId="0" fontId="19" fillId="7" borderId="32" xfId="1" applyFont="1" applyFill="1" applyBorder="1" applyAlignment="1" applyProtection="1">
      <alignment horizontal="center" wrapText="1"/>
    </xf>
    <xf numFmtId="0" fontId="19" fillId="7" borderId="23" xfId="1" applyFont="1" applyFill="1" applyBorder="1" applyAlignment="1" applyProtection="1">
      <alignment horizontal="center" wrapText="1"/>
    </xf>
    <xf numFmtId="0" fontId="1" fillId="7" borderId="22" xfId="1" applyFont="1" applyFill="1" applyBorder="1" applyAlignment="1" applyProtection="1">
      <alignment horizontal="center" wrapText="1"/>
    </xf>
    <xf numFmtId="0" fontId="1" fillId="7" borderId="12" xfId="1" applyFont="1" applyFill="1" applyBorder="1" applyAlignment="1" applyProtection="1">
      <alignment horizontal="center" vertical="center" wrapText="1"/>
    </xf>
    <xf numFmtId="0" fontId="1" fillId="7" borderId="0" xfId="1" applyFont="1" applyFill="1" applyBorder="1" applyAlignment="1" applyProtection="1">
      <alignment horizontal="center" vertical="center" wrapText="1"/>
    </xf>
    <xf numFmtId="0" fontId="20" fillId="7" borderId="24" xfId="1" applyFont="1" applyFill="1" applyBorder="1" applyAlignment="1" applyProtection="1">
      <alignment horizontal="center" vertical="center" wrapText="1"/>
    </xf>
    <xf numFmtId="0" fontId="2" fillId="0" borderId="0" xfId="1" applyFont="1" applyProtection="1"/>
    <xf numFmtId="0" fontId="21" fillId="7" borderId="7" xfId="1" applyFont="1" applyFill="1" applyBorder="1" applyProtection="1"/>
    <xf numFmtId="164" fontId="1" fillId="9" borderId="7" xfId="0" applyNumberFormat="1" applyFont="1" applyFill="1" applyBorder="1" applyAlignment="1" applyProtection="1">
      <alignment horizontal="center" vertical="center"/>
    </xf>
    <xf numFmtId="165" fontId="1" fillId="9" borderId="7" xfId="0" applyNumberFormat="1" applyFont="1" applyFill="1" applyBorder="1" applyAlignment="1" applyProtection="1">
      <alignment horizontal="center" vertical="center"/>
    </xf>
    <xf numFmtId="164" fontId="1" fillId="9" borderId="27" xfId="0" applyNumberFormat="1" applyFont="1" applyFill="1" applyBorder="1" applyAlignment="1" applyProtection="1">
      <alignment horizontal="center" vertical="center"/>
    </xf>
    <xf numFmtId="164" fontId="1" fillId="9" borderId="28" xfId="0" applyNumberFormat="1" applyFont="1" applyFill="1" applyBorder="1" applyAlignment="1" applyProtection="1">
      <alignment horizontal="center" vertical="center"/>
    </xf>
    <xf numFmtId="0" fontId="22" fillId="35" borderId="33" xfId="2" applyFill="1" applyAlignment="1" applyProtection="1"/>
    <xf numFmtId="165" fontId="1" fillId="11" borderId="7" xfId="0" applyNumberFormat="1" applyFont="1" applyFill="1" applyBorder="1" applyAlignment="1" applyProtection="1">
      <alignment horizontal="center" vertical="center"/>
    </xf>
    <xf numFmtId="164" fontId="1" fillId="11" borderId="28" xfId="0" applyNumberFormat="1" applyFont="1" applyFill="1" applyBorder="1" applyAlignment="1" applyProtection="1">
      <alignment horizontal="center" vertical="center"/>
    </xf>
    <xf numFmtId="165" fontId="1" fillId="7" borderId="7" xfId="0" applyNumberFormat="1" applyFont="1" applyFill="1" applyBorder="1" applyAlignment="1" applyProtection="1">
      <alignment horizontal="center" vertical="center"/>
    </xf>
    <xf numFmtId="164" fontId="1" fillId="7" borderId="28" xfId="0" applyNumberFormat="1" applyFont="1" applyFill="1" applyBorder="1" applyAlignment="1" applyProtection="1">
      <alignment horizontal="center" vertical="center"/>
    </xf>
    <xf numFmtId="165" fontId="1" fillId="12" borderId="7" xfId="0" applyNumberFormat="1" applyFont="1" applyFill="1" applyBorder="1" applyAlignment="1" applyProtection="1">
      <alignment horizontal="center" vertical="center"/>
    </xf>
    <xf numFmtId="164" fontId="1" fillId="12" borderId="28" xfId="0" applyNumberFormat="1" applyFont="1" applyFill="1" applyBorder="1" applyAlignment="1" applyProtection="1">
      <alignment horizontal="center" vertical="center"/>
    </xf>
    <xf numFmtId="165" fontId="1" fillId="16" borderId="7" xfId="0" applyNumberFormat="1" applyFont="1" applyFill="1" applyBorder="1" applyAlignment="1" applyProtection="1">
      <alignment horizontal="center" vertical="center"/>
    </xf>
    <xf numFmtId="164" fontId="1" fillId="16" borderId="28" xfId="0" applyNumberFormat="1" applyFont="1" applyFill="1" applyBorder="1" applyAlignment="1" applyProtection="1">
      <alignment horizontal="center" vertical="center"/>
    </xf>
    <xf numFmtId="165" fontId="1" fillId="17" borderId="7" xfId="0" applyNumberFormat="1" applyFont="1" applyFill="1" applyBorder="1" applyAlignment="1" applyProtection="1">
      <alignment horizontal="center" vertical="center"/>
    </xf>
    <xf numFmtId="164" fontId="1" fillId="17" borderId="28" xfId="0" applyNumberFormat="1" applyFont="1" applyFill="1" applyBorder="1" applyAlignment="1" applyProtection="1">
      <alignment horizontal="center" vertical="center"/>
    </xf>
    <xf numFmtId="165" fontId="1" fillId="18" borderId="7" xfId="0" applyNumberFormat="1" applyFont="1" applyFill="1" applyBorder="1" applyAlignment="1" applyProtection="1">
      <alignment horizontal="center" vertical="center"/>
    </xf>
    <xf numFmtId="164" fontId="1" fillId="18" borderId="28" xfId="0" applyNumberFormat="1" applyFont="1" applyFill="1" applyBorder="1" applyAlignment="1" applyProtection="1">
      <alignment horizontal="center" vertical="center"/>
    </xf>
    <xf numFmtId="165" fontId="1" fillId="19" borderId="7" xfId="0" applyNumberFormat="1" applyFont="1" applyFill="1" applyBorder="1" applyAlignment="1" applyProtection="1">
      <alignment horizontal="center" vertical="center"/>
    </xf>
    <xf numFmtId="164" fontId="1" fillId="19" borderId="28" xfId="0" applyNumberFormat="1" applyFont="1" applyFill="1" applyBorder="1" applyAlignment="1" applyProtection="1">
      <alignment horizontal="center" vertical="center"/>
    </xf>
    <xf numFmtId="165" fontId="1" fillId="20" borderId="7" xfId="0" applyNumberFormat="1" applyFont="1" applyFill="1" applyBorder="1" applyAlignment="1" applyProtection="1">
      <alignment horizontal="center" vertical="center"/>
    </xf>
    <xf numFmtId="164" fontId="1" fillId="20" borderId="28" xfId="0" applyNumberFormat="1" applyFont="1" applyFill="1" applyBorder="1" applyAlignment="1" applyProtection="1">
      <alignment horizontal="center" vertical="center"/>
    </xf>
    <xf numFmtId="165" fontId="1" fillId="15" borderId="7" xfId="0" applyNumberFormat="1" applyFont="1" applyFill="1" applyBorder="1" applyAlignment="1" applyProtection="1">
      <alignment horizontal="center" vertical="center"/>
    </xf>
    <xf numFmtId="164" fontId="1" fillId="15" borderId="28" xfId="0" applyNumberFormat="1" applyFont="1" applyFill="1" applyBorder="1" applyAlignment="1" applyProtection="1">
      <alignment horizontal="center" vertical="center"/>
    </xf>
    <xf numFmtId="165" fontId="1" fillId="4" borderId="7" xfId="0" applyNumberFormat="1" applyFont="1" applyFill="1" applyBorder="1" applyAlignment="1" applyProtection="1">
      <alignment horizontal="center" vertical="center"/>
    </xf>
    <xf numFmtId="164" fontId="1" fillId="4" borderId="28" xfId="0" applyNumberFormat="1" applyFont="1" applyFill="1" applyBorder="1" applyAlignment="1" applyProtection="1">
      <alignment horizontal="center" vertical="center"/>
    </xf>
    <xf numFmtId="165" fontId="1" fillId="21" borderId="7" xfId="0" applyNumberFormat="1" applyFont="1" applyFill="1" applyBorder="1" applyAlignment="1" applyProtection="1">
      <alignment horizontal="center" vertical="center"/>
    </xf>
    <xf numFmtId="164" fontId="1" fillId="21" borderId="28" xfId="0" applyNumberFormat="1" applyFont="1" applyFill="1" applyBorder="1" applyAlignment="1" applyProtection="1">
      <alignment horizontal="center" vertical="center"/>
    </xf>
    <xf numFmtId="165" fontId="1" fillId="22" borderId="7" xfId="0" applyNumberFormat="1" applyFont="1" applyFill="1" applyBorder="1" applyAlignment="1" applyProtection="1">
      <alignment horizontal="center" vertical="center"/>
    </xf>
    <xf numFmtId="164" fontId="1" fillId="22" borderId="28" xfId="0" applyNumberFormat="1" applyFont="1" applyFill="1" applyBorder="1" applyAlignment="1" applyProtection="1">
      <alignment horizontal="center" vertical="center"/>
    </xf>
    <xf numFmtId="165" fontId="1" fillId="3" borderId="7" xfId="0" applyNumberFormat="1" applyFont="1" applyFill="1" applyBorder="1" applyAlignment="1" applyProtection="1">
      <alignment horizontal="center" vertical="center"/>
    </xf>
    <xf numFmtId="164" fontId="1" fillId="3" borderId="28" xfId="0" applyNumberFormat="1" applyFont="1" applyFill="1" applyBorder="1" applyAlignment="1" applyProtection="1">
      <alignment horizontal="center" vertical="center"/>
    </xf>
    <xf numFmtId="165" fontId="1" fillId="23" borderId="7" xfId="0" applyNumberFormat="1" applyFont="1" applyFill="1" applyBorder="1" applyAlignment="1" applyProtection="1">
      <alignment horizontal="center" vertical="center"/>
    </xf>
    <xf numFmtId="164" fontId="1" fillId="23" borderId="28" xfId="0" applyNumberFormat="1" applyFont="1" applyFill="1" applyBorder="1" applyAlignment="1" applyProtection="1">
      <alignment horizontal="center" vertical="center"/>
    </xf>
    <xf numFmtId="165" fontId="17" fillId="24" borderId="7" xfId="0" applyNumberFormat="1" applyFont="1" applyFill="1" applyBorder="1" applyAlignment="1" applyProtection="1">
      <alignment horizontal="center" vertical="center"/>
    </xf>
    <xf numFmtId="164" fontId="17" fillId="24" borderId="28" xfId="0" applyNumberFormat="1" applyFont="1" applyFill="1" applyBorder="1" applyAlignment="1" applyProtection="1">
      <alignment horizontal="center" vertical="center"/>
    </xf>
    <xf numFmtId="165" fontId="1" fillId="25" borderId="7" xfId="0" applyNumberFormat="1" applyFont="1" applyFill="1" applyBorder="1" applyAlignment="1" applyProtection="1">
      <alignment horizontal="center" vertical="center"/>
    </xf>
    <xf numFmtId="164" fontId="1" fillId="25" borderId="28" xfId="0" applyNumberFormat="1" applyFont="1" applyFill="1" applyBorder="1" applyAlignment="1" applyProtection="1">
      <alignment horizontal="center" vertical="center"/>
    </xf>
    <xf numFmtId="165" fontId="1" fillId="26" borderId="7" xfId="0" applyNumberFormat="1" applyFont="1" applyFill="1" applyBorder="1" applyAlignment="1" applyProtection="1">
      <alignment horizontal="center" vertical="center"/>
    </xf>
    <xf numFmtId="164" fontId="1" fillId="26" borderId="28" xfId="0" applyNumberFormat="1" applyFont="1" applyFill="1" applyBorder="1" applyAlignment="1" applyProtection="1">
      <alignment horizontal="center" vertical="center"/>
    </xf>
    <xf numFmtId="165" fontId="17" fillId="27" borderId="7" xfId="0" applyNumberFormat="1" applyFont="1" applyFill="1" applyBorder="1" applyAlignment="1" applyProtection="1">
      <alignment horizontal="center" vertical="center"/>
    </xf>
    <xf numFmtId="164" fontId="17" fillId="27" borderId="28" xfId="0" applyNumberFormat="1" applyFont="1" applyFill="1" applyBorder="1" applyAlignment="1" applyProtection="1">
      <alignment horizontal="center" vertical="center"/>
    </xf>
    <xf numFmtId="165" fontId="1" fillId="28" borderId="7" xfId="0" applyNumberFormat="1" applyFont="1" applyFill="1" applyBorder="1" applyAlignment="1" applyProtection="1">
      <alignment horizontal="center" vertical="center"/>
    </xf>
    <xf numFmtId="164" fontId="1" fillId="28" borderId="28" xfId="0" applyNumberFormat="1" applyFont="1" applyFill="1" applyBorder="1" applyAlignment="1" applyProtection="1">
      <alignment horizontal="center" vertical="center"/>
    </xf>
    <xf numFmtId="164" fontId="17" fillId="29" borderId="28" xfId="0" applyNumberFormat="1" applyFont="1" applyFill="1" applyBorder="1" applyAlignment="1" applyProtection="1">
      <alignment horizontal="center" vertical="center"/>
    </xf>
    <xf numFmtId="165" fontId="17" fillId="30" borderId="7" xfId="0" applyNumberFormat="1" applyFont="1" applyFill="1" applyBorder="1" applyAlignment="1" applyProtection="1">
      <alignment horizontal="center" vertical="center"/>
    </xf>
    <xf numFmtId="164" fontId="17" fillId="30" borderId="28" xfId="0" applyNumberFormat="1" applyFont="1" applyFill="1" applyBorder="1" applyAlignment="1" applyProtection="1">
      <alignment horizontal="center" vertical="center"/>
    </xf>
    <xf numFmtId="165" fontId="1" fillId="13" borderId="7" xfId="0" applyNumberFormat="1" applyFont="1" applyFill="1" applyBorder="1" applyAlignment="1" applyProtection="1">
      <alignment horizontal="center" vertical="center"/>
    </xf>
    <xf numFmtId="165" fontId="1" fillId="13" borderId="27" xfId="0" applyNumberFormat="1" applyFont="1" applyFill="1" applyBorder="1" applyAlignment="1" applyProtection="1">
      <alignment horizontal="center" vertical="center"/>
    </xf>
    <xf numFmtId="165" fontId="1" fillId="13" borderId="29" xfId="0" applyNumberFormat="1" applyFont="1" applyFill="1" applyBorder="1" applyAlignment="1" applyProtection="1">
      <alignment horizontal="center" vertical="center"/>
    </xf>
    <xf numFmtId="0" fontId="1" fillId="13" borderId="7" xfId="1" applyFont="1" applyFill="1" applyBorder="1" applyProtection="1"/>
    <xf numFmtId="164" fontId="1" fillId="13" borderId="7" xfId="1" applyNumberFormat="1" applyFont="1" applyFill="1" applyBorder="1" applyProtection="1"/>
    <xf numFmtId="164" fontId="1" fillId="13" borderId="27" xfId="1" applyNumberFormat="1" applyFont="1" applyFill="1" applyBorder="1" applyProtection="1"/>
    <xf numFmtId="0" fontId="1" fillId="13" borderId="31" xfId="1" applyFont="1" applyFill="1" applyBorder="1" applyAlignment="1" applyProtection="1">
      <alignment horizontal="right"/>
    </xf>
    <xf numFmtId="0" fontId="1" fillId="0" borderId="0" xfId="1" applyFont="1" applyProtection="1"/>
    <xf numFmtId="0" fontId="7" fillId="0" borderId="0" xfId="0" applyFont="1" applyAlignment="1" applyProtection="1">
      <alignment horizontal="center" vertical="center"/>
    </xf>
    <xf numFmtId="0" fontId="1" fillId="0" borderId="0" xfId="1" applyFont="1" applyAlignment="1" applyProtection="1">
      <alignment horizontal="right"/>
    </xf>
    <xf numFmtId="0" fontId="1" fillId="37" borderId="7" xfId="1" applyFont="1" applyFill="1" applyBorder="1" applyProtection="1"/>
    <xf numFmtId="0" fontId="5" fillId="37" borderId="7" xfId="0" applyFont="1" applyFill="1" applyBorder="1" applyAlignment="1" applyProtection="1">
      <alignment horizontal="right" vertical="top" wrapText="1"/>
    </xf>
    <xf numFmtId="0" fontId="1" fillId="6" borderId="7" xfId="1" applyFont="1" applyFill="1" applyBorder="1" applyProtection="1"/>
    <xf numFmtId="0" fontId="1" fillId="19" borderId="7" xfId="1" applyFont="1" applyFill="1" applyBorder="1" applyAlignment="1" applyProtection="1">
      <alignment vertical="center"/>
    </xf>
    <xf numFmtId="0" fontId="1" fillId="19" borderId="7" xfId="1" applyFont="1" applyFill="1" applyBorder="1" applyAlignment="1" applyProtection="1">
      <alignment vertical="center" wrapText="1"/>
    </xf>
    <xf numFmtId="0" fontId="14" fillId="3" borderId="26" xfId="1" applyFont="1" applyFill="1" applyBorder="1" applyProtection="1"/>
    <xf numFmtId="0" fontId="2" fillId="3" borderId="0" xfId="1" applyFont="1" applyFill="1" applyProtection="1"/>
    <xf numFmtId="0" fontId="7" fillId="0" borderId="0" xfId="0" applyFont="1" applyAlignment="1" applyProtection="1"/>
    <xf numFmtId="0" fontId="1" fillId="37" borderId="7" xfId="1" applyFont="1" applyFill="1" applyBorder="1" applyAlignment="1" applyProtection="1">
      <alignment horizontal="right"/>
    </xf>
    <xf numFmtId="0" fontId="1" fillId="19" borderId="7" xfId="1" applyFont="1" applyFill="1" applyBorder="1" applyProtection="1"/>
    <xf numFmtId="12" fontId="21" fillId="8" borderId="7" xfId="0" applyNumberFormat="1" applyFont="1" applyFill="1" applyBorder="1" applyAlignment="1" applyProtection="1">
      <alignment horizontal="center" vertical="center"/>
    </xf>
    <xf numFmtId="0" fontId="15" fillId="0" borderId="0" xfId="1" applyFont="1" applyProtection="1"/>
    <xf numFmtId="0" fontId="5" fillId="0" borderId="0" xfId="0" applyFont="1" applyAlignment="1" applyProtection="1">
      <alignment horizontal="right" vertical="top"/>
    </xf>
    <xf numFmtId="0" fontId="19" fillId="19" borderId="21" xfId="1" applyFont="1" applyFill="1" applyBorder="1" applyAlignment="1" applyProtection="1">
      <alignment horizontal="center" wrapText="1"/>
    </xf>
    <xf numFmtId="0" fontId="1" fillId="19" borderId="22" xfId="1" applyFont="1" applyFill="1" applyBorder="1" applyAlignment="1" applyProtection="1">
      <alignment horizontal="center" wrapText="1"/>
    </xf>
    <xf numFmtId="165" fontId="18" fillId="11" borderId="7" xfId="0" applyNumberFormat="1" applyFont="1" applyFill="1" applyBorder="1" applyAlignment="1" applyProtection="1">
      <alignment horizontal="center" vertical="center"/>
    </xf>
    <xf numFmtId="164" fontId="18" fillId="11" borderId="7" xfId="0" applyNumberFormat="1" applyFont="1" applyFill="1" applyBorder="1" applyAlignment="1" applyProtection="1">
      <alignment horizontal="center" vertical="center"/>
    </xf>
    <xf numFmtId="0" fontId="23" fillId="35" borderId="33" xfId="2" applyFont="1" applyFill="1" applyAlignment="1" applyProtection="1"/>
    <xf numFmtId="165" fontId="18" fillId="7" borderId="7" xfId="0" applyNumberFormat="1" applyFont="1" applyFill="1" applyBorder="1" applyAlignment="1" applyProtection="1">
      <alignment horizontal="center" vertical="center"/>
    </xf>
    <xf numFmtId="164" fontId="18" fillId="7" borderId="7" xfId="0" applyNumberFormat="1" applyFont="1" applyFill="1" applyBorder="1" applyAlignment="1" applyProtection="1">
      <alignment horizontal="center" vertical="center"/>
    </xf>
    <xf numFmtId="165" fontId="18" fillId="12" borderId="7" xfId="0" applyNumberFormat="1" applyFont="1" applyFill="1" applyBorder="1" applyAlignment="1" applyProtection="1">
      <alignment horizontal="center" vertical="center"/>
    </xf>
    <xf numFmtId="164" fontId="18" fillId="12" borderId="7" xfId="0" applyNumberFormat="1" applyFont="1" applyFill="1" applyBorder="1" applyAlignment="1" applyProtection="1">
      <alignment horizontal="center" vertical="center"/>
    </xf>
    <xf numFmtId="165" fontId="18" fillId="16" borderId="7" xfId="0" applyNumberFormat="1" applyFont="1" applyFill="1" applyBorder="1" applyAlignment="1" applyProtection="1">
      <alignment horizontal="center" vertical="center"/>
    </xf>
    <xf numFmtId="164" fontId="18" fillId="16" borderId="7" xfId="0" applyNumberFormat="1" applyFont="1" applyFill="1" applyBorder="1" applyAlignment="1" applyProtection="1">
      <alignment horizontal="center" vertical="center"/>
    </xf>
    <xf numFmtId="165" fontId="18" fillId="17" borderId="7" xfId="0" applyNumberFormat="1" applyFont="1" applyFill="1" applyBorder="1" applyAlignment="1" applyProtection="1">
      <alignment horizontal="center" vertical="center"/>
    </xf>
    <xf numFmtId="164" fontId="18" fillId="17" borderId="7" xfId="0" applyNumberFormat="1" applyFont="1" applyFill="1" applyBorder="1" applyAlignment="1" applyProtection="1">
      <alignment horizontal="center" vertical="center"/>
    </xf>
    <xf numFmtId="0" fontId="1" fillId="13" borderId="31" xfId="1" applyFont="1" applyFill="1" applyBorder="1" applyAlignment="1" applyProtection="1">
      <alignment horizontal="right" wrapText="1"/>
    </xf>
    <xf numFmtId="0" fontId="1" fillId="0" borderId="7" xfId="1" applyFont="1" applyBorder="1" applyAlignment="1" applyProtection="1">
      <alignment horizontal="right" wrapText="1"/>
    </xf>
    <xf numFmtId="0" fontId="5" fillId="0" borderId="7" xfId="0" applyFont="1" applyBorder="1" applyAlignment="1" applyProtection="1">
      <alignment horizontal="right" vertical="top" wrapText="1"/>
    </xf>
    <xf numFmtId="0" fontId="16" fillId="12" borderId="7" xfId="0" applyFont="1" applyFill="1" applyBorder="1" applyAlignment="1" applyProtection="1">
      <alignment horizontal="center"/>
    </xf>
    <xf numFmtId="0" fontId="1" fillId="14" borderId="7" xfId="0" applyFont="1" applyFill="1" applyBorder="1" applyAlignment="1" applyProtection="1">
      <alignment horizontal="center"/>
    </xf>
    <xf numFmtId="0" fontId="16" fillId="36" borderId="7" xfId="0" applyFont="1" applyFill="1" applyBorder="1" applyAlignment="1" applyProtection="1">
      <alignment horizontal="center"/>
    </xf>
    <xf numFmtId="12" fontId="21" fillId="7" borderId="7" xfId="0" applyNumberFormat="1" applyFont="1" applyFill="1" applyBorder="1" applyAlignment="1" applyProtection="1">
      <alignment horizontal="center" vertical="center"/>
      <protection locked="0"/>
    </xf>
    <xf numFmtId="12" fontId="21" fillId="12" borderId="7" xfId="0" applyNumberFormat="1" applyFont="1" applyFill="1" applyBorder="1" applyAlignment="1" applyProtection="1">
      <alignment horizontal="center" vertical="center"/>
      <protection locked="0"/>
    </xf>
    <xf numFmtId="12" fontId="21" fillId="16" borderId="7" xfId="0" applyNumberFormat="1" applyFont="1" applyFill="1" applyBorder="1" applyAlignment="1" applyProtection="1">
      <alignment horizontal="center" vertical="center"/>
      <protection locked="0"/>
    </xf>
    <xf numFmtId="12" fontId="21" fillId="17" borderId="7" xfId="0" applyNumberFormat="1" applyFont="1" applyFill="1" applyBorder="1" applyAlignment="1" applyProtection="1">
      <alignment horizontal="center" vertical="center"/>
      <protection locked="0"/>
    </xf>
    <xf numFmtId="12" fontId="21" fillId="18" borderId="7" xfId="0" applyNumberFormat="1" applyFont="1" applyFill="1" applyBorder="1" applyAlignment="1" applyProtection="1">
      <alignment horizontal="center" vertical="center"/>
      <protection locked="0"/>
    </xf>
    <xf numFmtId="12" fontId="21" fillId="19" borderId="7" xfId="0" applyNumberFormat="1" applyFont="1" applyFill="1" applyBorder="1" applyAlignment="1" applyProtection="1">
      <alignment horizontal="center" vertical="center"/>
      <protection locked="0"/>
    </xf>
    <xf numFmtId="12" fontId="21" fillId="20" borderId="7" xfId="0" applyNumberFormat="1" applyFont="1" applyFill="1" applyBorder="1" applyAlignment="1" applyProtection="1">
      <alignment horizontal="center" vertical="center"/>
      <protection locked="0"/>
    </xf>
    <xf numFmtId="12" fontId="21" fillId="15" borderId="7" xfId="0" applyNumberFormat="1" applyFont="1" applyFill="1" applyBorder="1" applyAlignment="1" applyProtection="1">
      <alignment horizontal="center" vertical="center"/>
      <protection locked="0"/>
    </xf>
    <xf numFmtId="12" fontId="21" fillId="4" borderId="7" xfId="0" applyNumberFormat="1" applyFont="1" applyFill="1" applyBorder="1" applyAlignment="1" applyProtection="1">
      <alignment horizontal="center" vertical="center"/>
      <protection locked="0"/>
    </xf>
    <xf numFmtId="12" fontId="21" fillId="21" borderId="7" xfId="0" applyNumberFormat="1" applyFont="1" applyFill="1" applyBorder="1" applyAlignment="1" applyProtection="1">
      <alignment horizontal="center" vertical="center"/>
      <protection locked="0"/>
    </xf>
    <xf numFmtId="12" fontId="21" fillId="22" borderId="7" xfId="0" applyNumberFormat="1" applyFont="1" applyFill="1" applyBorder="1" applyAlignment="1" applyProtection="1">
      <alignment horizontal="center" vertical="center"/>
      <protection locked="0"/>
    </xf>
    <xf numFmtId="12" fontId="21" fillId="3" borderId="7" xfId="0" applyNumberFormat="1" applyFont="1" applyFill="1" applyBorder="1" applyAlignment="1" applyProtection="1">
      <alignment horizontal="center" vertical="center"/>
      <protection locked="0"/>
    </xf>
    <xf numFmtId="12" fontId="21" fillId="23" borderId="7" xfId="0" applyNumberFormat="1" applyFont="1" applyFill="1" applyBorder="1" applyAlignment="1" applyProtection="1">
      <alignment horizontal="center" vertical="center"/>
      <protection locked="0"/>
    </xf>
    <xf numFmtId="12" fontId="28" fillId="24" borderId="7" xfId="0" applyNumberFormat="1" applyFont="1" applyFill="1" applyBorder="1" applyAlignment="1" applyProtection="1">
      <alignment horizontal="center" vertical="center"/>
      <protection locked="0"/>
    </xf>
    <xf numFmtId="12" fontId="21" fillId="25" borderId="7" xfId="0" applyNumberFormat="1" applyFont="1" applyFill="1" applyBorder="1" applyAlignment="1" applyProtection="1">
      <alignment horizontal="center" vertical="center"/>
      <protection locked="0"/>
    </xf>
    <xf numFmtId="12" fontId="21" fillId="26" borderId="7" xfId="0" applyNumberFormat="1" applyFont="1" applyFill="1" applyBorder="1" applyAlignment="1" applyProtection="1">
      <alignment horizontal="center" vertical="center"/>
      <protection locked="0"/>
    </xf>
    <xf numFmtId="12" fontId="28" fillId="27" borderId="7" xfId="0" applyNumberFormat="1" applyFont="1" applyFill="1" applyBorder="1" applyAlignment="1" applyProtection="1">
      <alignment horizontal="center" vertical="center"/>
      <protection locked="0"/>
    </xf>
    <xf numFmtId="12" fontId="21" fillId="28" borderId="7" xfId="0" applyNumberFormat="1" applyFont="1" applyFill="1" applyBorder="1" applyAlignment="1" applyProtection="1">
      <alignment horizontal="center" vertical="center"/>
      <protection locked="0"/>
    </xf>
    <xf numFmtId="12" fontId="28" fillId="29" borderId="7" xfId="0" applyNumberFormat="1" applyFont="1" applyFill="1" applyBorder="1" applyAlignment="1" applyProtection="1">
      <alignment horizontal="center" vertical="center"/>
      <protection locked="0"/>
    </xf>
    <xf numFmtId="12" fontId="28" fillId="30" borderId="7" xfId="0" applyNumberFormat="1" applyFont="1" applyFill="1" applyBorder="1" applyAlignment="1" applyProtection="1">
      <alignment horizontal="center" vertical="center"/>
      <protection locked="0"/>
    </xf>
    <xf numFmtId="0" fontId="5" fillId="33" borderId="7" xfId="0" applyFont="1" applyFill="1" applyBorder="1" applyAlignment="1">
      <alignment wrapText="1"/>
    </xf>
    <xf numFmtId="0" fontId="5" fillId="33" borderId="7" xfId="0" applyFont="1" applyFill="1" applyBorder="1" applyAlignment="1"/>
    <xf numFmtId="0" fontId="7" fillId="33" borderId="7" xfId="0" applyFont="1" applyFill="1" applyBorder="1" applyAlignment="1"/>
    <xf numFmtId="0" fontId="2" fillId="39" borderId="45" xfId="0" applyFont="1" applyFill="1" applyBorder="1" applyAlignment="1">
      <alignment vertical="top"/>
    </xf>
    <xf numFmtId="0" fontId="2" fillId="39" borderId="0" xfId="0" applyFont="1" applyFill="1" applyBorder="1" applyAlignment="1">
      <alignment vertical="top"/>
    </xf>
    <xf numFmtId="0" fontId="2" fillId="39" borderId="43" xfId="0" applyFont="1" applyFill="1" applyBorder="1" applyAlignment="1">
      <alignment vertical="top"/>
    </xf>
    <xf numFmtId="165" fontId="2" fillId="38" borderId="2" xfId="0" applyNumberFormat="1" applyFont="1" applyFill="1" applyBorder="1" applyAlignment="1">
      <alignment vertical="top"/>
    </xf>
    <xf numFmtId="165" fontId="2" fillId="38" borderId="45" xfId="0" applyNumberFormat="1" applyFont="1" applyFill="1" applyBorder="1" applyAlignment="1">
      <alignment vertical="top"/>
    </xf>
    <xf numFmtId="165" fontId="2" fillId="40" borderId="47" xfId="0" applyNumberFormat="1" applyFont="1" applyFill="1" applyBorder="1" applyAlignment="1">
      <alignment vertical="top"/>
    </xf>
    <xf numFmtId="165" fontId="2" fillId="39" borderId="42" xfId="0" applyNumberFormat="1" applyFont="1" applyFill="1" applyBorder="1" applyAlignment="1">
      <alignment vertical="top"/>
    </xf>
    <xf numFmtId="165" fontId="2" fillId="39" borderId="2" xfId="0" applyNumberFormat="1" applyFont="1" applyFill="1" applyBorder="1" applyAlignment="1">
      <alignment vertical="top"/>
    </xf>
    <xf numFmtId="165" fontId="2" fillId="40" borderId="48" xfId="0" applyNumberFormat="1" applyFont="1" applyFill="1" applyBorder="1" applyAlignment="1">
      <alignment vertical="top"/>
    </xf>
    <xf numFmtId="165" fontId="2" fillId="39" borderId="44" xfId="0" applyNumberFormat="1" applyFont="1" applyFill="1" applyBorder="1" applyAlignment="1">
      <alignment vertical="top"/>
    </xf>
    <xf numFmtId="165" fontId="6" fillId="38" borderId="0" xfId="0" applyNumberFormat="1" applyFont="1" applyFill="1" applyBorder="1" applyAlignment="1">
      <alignment vertical="top"/>
    </xf>
    <xf numFmtId="165" fontId="2" fillId="40" borderId="49" xfId="0" applyNumberFormat="1" applyFont="1" applyFill="1" applyBorder="1" applyAlignment="1">
      <alignment vertical="top"/>
    </xf>
    <xf numFmtId="165" fontId="2" fillId="38" borderId="43" xfId="0" applyNumberFormat="1" applyFont="1" applyFill="1" applyBorder="1" applyAlignment="1">
      <alignment vertical="top"/>
    </xf>
    <xf numFmtId="0" fontId="6" fillId="5" borderId="42" xfId="0" applyFont="1" applyFill="1" applyBorder="1" applyAlignment="1" applyProtection="1">
      <alignment vertical="top" wrapText="1"/>
      <protection locked="0"/>
    </xf>
    <xf numFmtId="0" fontId="6" fillId="5" borderId="30" xfId="0" applyFont="1" applyFill="1" applyBorder="1" applyAlignment="1" applyProtection="1">
      <alignment vertical="top" wrapText="1"/>
      <protection locked="0"/>
    </xf>
    <xf numFmtId="0" fontId="2" fillId="5" borderId="30" xfId="0" applyFont="1" applyFill="1" applyBorder="1" applyAlignment="1" applyProtection="1">
      <alignment vertical="top"/>
      <protection locked="0"/>
    </xf>
    <xf numFmtId="1" fontId="0" fillId="5" borderId="1" xfId="0" applyNumberFormat="1" applyFont="1" applyFill="1" applyBorder="1" applyAlignment="1" applyProtection="1">
      <alignment vertical="top"/>
      <protection locked="0"/>
    </xf>
    <xf numFmtId="0" fontId="0" fillId="5" borderId="1" xfId="0" applyFont="1" applyFill="1" applyBorder="1" applyAlignment="1" applyProtection="1">
      <alignment vertical="top"/>
      <protection locked="0"/>
    </xf>
    <xf numFmtId="0" fontId="0" fillId="5" borderId="39" xfId="0" applyFont="1" applyFill="1" applyBorder="1" applyAlignment="1" applyProtection="1">
      <alignment vertical="top"/>
      <protection locked="0"/>
    </xf>
    <xf numFmtId="0" fontId="6" fillId="5" borderId="44" xfId="0" applyFont="1" applyFill="1" applyBorder="1" applyAlignment="1" applyProtection="1">
      <alignment vertical="top" wrapText="1"/>
      <protection locked="0"/>
    </xf>
    <xf numFmtId="0" fontId="6" fillId="5" borderId="2" xfId="0" applyFont="1" applyFill="1" applyBorder="1" applyAlignment="1" applyProtection="1">
      <alignment vertical="top" wrapText="1"/>
      <protection locked="0"/>
    </xf>
    <xf numFmtId="0" fontId="2" fillId="5" borderId="2" xfId="0" applyFont="1" applyFill="1" applyBorder="1" applyAlignment="1" applyProtection="1">
      <alignment vertical="top"/>
      <protection locked="0"/>
    </xf>
    <xf numFmtId="1" fontId="2" fillId="5" borderId="2" xfId="0" applyNumberFormat="1" applyFont="1" applyFill="1" applyBorder="1" applyAlignment="1" applyProtection="1">
      <alignment vertical="top"/>
      <protection locked="0"/>
    </xf>
    <xf numFmtId="0" fontId="8" fillId="5" borderId="44" xfId="0" applyFont="1" applyFill="1" applyBorder="1" applyAlignment="1" applyProtection="1">
      <alignment vertical="top" wrapText="1"/>
      <protection locked="0"/>
    </xf>
    <xf numFmtId="0" fontId="8" fillId="5" borderId="2" xfId="0" applyFont="1" applyFill="1" applyBorder="1" applyAlignment="1" applyProtection="1">
      <alignment vertical="top" wrapText="1"/>
      <protection locked="0"/>
    </xf>
    <xf numFmtId="1" fontId="6" fillId="5" borderId="2" xfId="0" applyNumberFormat="1" applyFont="1" applyFill="1" applyBorder="1" applyAlignment="1" applyProtection="1">
      <alignment vertical="top" wrapText="1"/>
      <protection locked="0"/>
    </xf>
    <xf numFmtId="0" fontId="6" fillId="5" borderId="46" xfId="0" applyFont="1" applyFill="1" applyBorder="1" applyAlignment="1" applyProtection="1">
      <alignment vertical="top" wrapText="1"/>
      <protection locked="0"/>
    </xf>
    <xf numFmtId="0" fontId="6" fillId="5" borderId="3" xfId="0" applyFont="1" applyFill="1" applyBorder="1" applyAlignment="1" applyProtection="1">
      <alignment vertical="top" wrapText="1"/>
      <protection locked="0"/>
    </xf>
    <xf numFmtId="1" fontId="6" fillId="5" borderId="3" xfId="0" applyNumberFormat="1" applyFont="1" applyFill="1" applyBorder="1" applyAlignment="1" applyProtection="1">
      <alignment vertical="top" wrapText="1"/>
      <protection locked="0"/>
    </xf>
    <xf numFmtId="0" fontId="0" fillId="5" borderId="4" xfId="0" applyFont="1" applyFill="1" applyBorder="1" applyAlignment="1" applyProtection="1">
      <alignment vertical="top"/>
      <protection locked="0"/>
    </xf>
    <xf numFmtId="0" fontId="0" fillId="5" borderId="40" xfId="0" applyFont="1" applyFill="1" applyBorder="1" applyAlignment="1" applyProtection="1">
      <alignment vertical="top"/>
      <protection locked="0"/>
    </xf>
    <xf numFmtId="0" fontId="6" fillId="5" borderId="1" xfId="0" applyFont="1" applyFill="1" applyBorder="1" applyAlignment="1" applyProtection="1">
      <alignment vertical="top" wrapText="1"/>
      <protection locked="0"/>
    </xf>
    <xf numFmtId="1" fontId="6" fillId="5" borderId="1" xfId="0" applyNumberFormat="1" applyFont="1" applyFill="1" applyBorder="1" applyAlignment="1" applyProtection="1">
      <alignment vertical="top" wrapText="1"/>
      <protection locked="0"/>
    </xf>
    <xf numFmtId="0" fontId="0" fillId="5" borderId="6" xfId="0" applyFont="1" applyFill="1" applyBorder="1" applyAlignment="1" applyProtection="1">
      <alignment vertical="top"/>
      <protection locked="0"/>
    </xf>
    <xf numFmtId="0" fontId="0" fillId="5" borderId="41" xfId="0" applyFont="1" applyFill="1" applyBorder="1" applyAlignment="1" applyProtection="1">
      <alignment vertical="top"/>
      <protection locked="0"/>
    </xf>
    <xf numFmtId="0" fontId="2" fillId="5" borderId="44" xfId="0" applyFont="1" applyFill="1" applyBorder="1" applyAlignment="1" applyProtection="1">
      <alignment vertical="top" wrapText="1"/>
      <protection locked="0"/>
    </xf>
    <xf numFmtId="0" fontId="2" fillId="5" borderId="2" xfId="0" applyFont="1" applyFill="1" applyBorder="1" applyAlignment="1" applyProtection="1">
      <alignment vertical="top" wrapText="1"/>
      <protection locked="0"/>
    </xf>
    <xf numFmtId="0" fontId="2" fillId="5" borderId="42" xfId="0" applyFon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 applyProtection="1">
      <alignment vertical="top" wrapText="1"/>
      <protection locked="0"/>
    </xf>
    <xf numFmtId="0" fontId="6" fillId="4" borderId="2" xfId="0" applyFont="1" applyFill="1" applyBorder="1" applyAlignment="1" applyProtection="1">
      <alignment vertical="top" wrapText="1"/>
      <protection locked="0"/>
    </xf>
    <xf numFmtId="0" fontId="2" fillId="4" borderId="2" xfId="0" applyFont="1" applyFill="1" applyBorder="1" applyAlignment="1" applyProtection="1">
      <alignment vertical="top"/>
      <protection locked="0"/>
    </xf>
    <xf numFmtId="1" fontId="0" fillId="4" borderId="1" xfId="0" applyNumberFormat="1" applyFont="1" applyFill="1" applyBorder="1" applyAlignment="1" applyProtection="1">
      <alignment vertical="top"/>
      <protection locked="0"/>
    </xf>
    <xf numFmtId="0" fontId="0" fillId="4" borderId="1" xfId="0" applyFont="1" applyFill="1" applyBorder="1" applyAlignment="1" applyProtection="1">
      <alignment vertical="top"/>
      <protection locked="0"/>
    </xf>
    <xf numFmtId="0" fontId="0" fillId="4" borderId="43" xfId="0" applyFont="1" applyFill="1" applyBorder="1" applyAlignment="1" applyProtection="1">
      <alignment vertical="top"/>
      <protection locked="0"/>
    </xf>
    <xf numFmtId="1" fontId="2" fillId="4" borderId="2" xfId="0" applyNumberFormat="1" applyFont="1" applyFill="1" applyBorder="1" applyAlignment="1" applyProtection="1">
      <alignment vertical="top"/>
      <protection locked="0"/>
    </xf>
    <xf numFmtId="0" fontId="2" fillId="4" borderId="2" xfId="0" applyFont="1" applyFill="1" applyBorder="1" applyAlignment="1" applyProtection="1">
      <alignment vertical="top" wrapText="1"/>
      <protection locked="0"/>
    </xf>
    <xf numFmtId="0" fontId="2" fillId="4" borderId="3" xfId="0" applyFont="1" applyFill="1" applyBorder="1" applyAlignment="1" applyProtection="1">
      <alignment vertical="top" wrapText="1"/>
      <protection locked="0"/>
    </xf>
    <xf numFmtId="0" fontId="2" fillId="4" borderId="3" xfId="0" applyFont="1" applyFill="1" applyBorder="1" applyAlignment="1" applyProtection="1">
      <alignment vertical="top"/>
      <protection locked="0"/>
    </xf>
    <xf numFmtId="1" fontId="0" fillId="4" borderId="4" xfId="0" applyNumberFormat="1" applyFont="1" applyFill="1" applyBorder="1" applyAlignment="1" applyProtection="1">
      <alignment vertical="top"/>
      <protection locked="0"/>
    </xf>
    <xf numFmtId="0" fontId="0" fillId="4" borderId="4" xfId="0" applyFont="1" applyFill="1" applyBorder="1" applyAlignment="1" applyProtection="1">
      <alignment vertical="top"/>
      <protection locked="0"/>
    </xf>
    <xf numFmtId="0" fontId="0" fillId="4" borderId="30" xfId="0" applyFont="1" applyFill="1" applyBorder="1" applyAlignment="1" applyProtection="1">
      <alignment vertical="top"/>
      <protection locked="0"/>
    </xf>
    <xf numFmtId="0" fontId="2" fillId="4" borderId="1" xfId="0" applyFont="1" applyFill="1" applyBorder="1" applyAlignment="1" applyProtection="1">
      <alignment vertical="top"/>
      <protection locked="0"/>
    </xf>
    <xf numFmtId="1" fontId="0" fillId="4" borderId="6" xfId="0" applyNumberFormat="1" applyFont="1" applyFill="1" applyBorder="1" applyAlignment="1" applyProtection="1">
      <alignment vertical="top"/>
      <protection locked="0"/>
    </xf>
    <xf numFmtId="0" fontId="0" fillId="4" borderId="6" xfId="0" applyFont="1" applyFill="1" applyBorder="1" applyAlignment="1" applyProtection="1">
      <alignment vertical="top"/>
      <protection locked="0"/>
    </xf>
    <xf numFmtId="0" fontId="6" fillId="4" borderId="30" xfId="0" applyFont="1" applyFill="1" applyBorder="1" applyAlignment="1" applyProtection="1">
      <alignment vertical="top" wrapText="1"/>
      <protection locked="0"/>
    </xf>
    <xf numFmtId="0" fontId="7" fillId="4" borderId="30" xfId="0" applyFont="1" applyFill="1" applyBorder="1" applyAlignment="1" applyProtection="1">
      <alignment vertical="top"/>
      <protection locked="0"/>
    </xf>
    <xf numFmtId="0" fontId="7" fillId="4" borderId="2" xfId="0" applyFont="1" applyFill="1" applyBorder="1" applyAlignment="1" applyProtection="1">
      <alignment vertical="top"/>
      <protection locked="0"/>
    </xf>
    <xf numFmtId="0" fontId="7" fillId="4" borderId="1" xfId="0" applyFont="1" applyFill="1" applyBorder="1" applyAlignment="1" applyProtection="1">
      <alignment vertical="top"/>
      <protection locked="0"/>
    </xf>
    <xf numFmtId="0" fontId="6" fillId="41" borderId="42" xfId="0" applyFont="1" applyFill="1" applyBorder="1" applyAlignment="1" applyProtection="1">
      <alignment vertical="top"/>
      <protection locked="0"/>
    </xf>
    <xf numFmtId="0" fontId="6" fillId="41" borderId="2" xfId="0" applyFont="1" applyFill="1" applyBorder="1" applyAlignment="1" applyProtection="1">
      <alignment vertical="top"/>
      <protection locked="0"/>
    </xf>
    <xf numFmtId="0" fontId="2" fillId="41" borderId="2" xfId="0" applyFont="1" applyFill="1" applyBorder="1" applyAlignment="1" applyProtection="1">
      <alignment vertical="top"/>
      <protection locked="0"/>
    </xf>
    <xf numFmtId="1" fontId="0" fillId="41" borderId="1" xfId="0" applyNumberFormat="1" applyFont="1" applyFill="1" applyBorder="1" applyAlignment="1" applyProtection="1">
      <alignment vertical="top"/>
      <protection locked="0"/>
    </xf>
    <xf numFmtId="0" fontId="0" fillId="41" borderId="1" xfId="0" applyFont="1" applyFill="1" applyBorder="1" applyAlignment="1" applyProtection="1">
      <alignment vertical="top"/>
      <protection locked="0"/>
    </xf>
    <xf numFmtId="0" fontId="6" fillId="41" borderId="44" xfId="0" applyFont="1" applyFill="1" applyBorder="1" applyAlignment="1" applyProtection="1">
      <alignment vertical="top"/>
      <protection locked="0"/>
    </xf>
    <xf numFmtId="1" fontId="2" fillId="41" borderId="2" xfId="0" applyNumberFormat="1" applyFont="1" applyFill="1" applyBorder="1" applyAlignment="1" applyProtection="1">
      <alignment vertical="top"/>
      <protection locked="0"/>
    </xf>
    <xf numFmtId="0" fontId="6" fillId="41" borderId="44" xfId="0" applyFont="1" applyFill="1" applyBorder="1" applyAlignment="1" applyProtection="1">
      <alignment vertical="top" wrapText="1"/>
      <protection locked="0"/>
    </xf>
    <xf numFmtId="0" fontId="6" fillId="41" borderId="2" xfId="0" applyFont="1" applyFill="1" applyBorder="1" applyAlignment="1" applyProtection="1">
      <alignment vertical="top" wrapText="1"/>
      <protection locked="0"/>
    </xf>
    <xf numFmtId="0" fontId="2" fillId="41" borderId="44" xfId="0" applyFont="1" applyFill="1" applyBorder="1" applyAlignment="1" applyProtection="1">
      <alignment vertical="top"/>
      <protection locked="0"/>
    </xf>
    <xf numFmtId="0" fontId="2" fillId="41" borderId="44" xfId="0" applyFont="1" applyFill="1" applyBorder="1" applyAlignment="1" applyProtection="1">
      <alignment vertical="top" wrapText="1"/>
      <protection locked="0"/>
    </xf>
    <xf numFmtId="0" fontId="2" fillId="41" borderId="2" xfId="0" applyFont="1" applyFill="1" applyBorder="1" applyAlignment="1" applyProtection="1">
      <alignment vertical="top" wrapText="1"/>
      <protection locked="0"/>
    </xf>
    <xf numFmtId="0" fontId="1" fillId="42" borderId="1" xfId="0" applyFont="1" applyFill="1" applyBorder="1" applyAlignment="1">
      <alignment textRotation="45"/>
    </xf>
    <xf numFmtId="0" fontId="4" fillId="43" borderId="1" xfId="0" applyFont="1" applyFill="1" applyBorder="1" applyAlignment="1">
      <alignment textRotation="45"/>
    </xf>
    <xf numFmtId="0" fontId="1" fillId="44" borderId="1" xfId="0" applyFont="1" applyFill="1" applyBorder="1" applyAlignment="1">
      <alignment textRotation="45"/>
    </xf>
    <xf numFmtId="0" fontId="1" fillId="45" borderId="1" xfId="0" applyFont="1" applyFill="1" applyBorder="1" applyAlignment="1">
      <alignment textRotation="45"/>
    </xf>
    <xf numFmtId="0" fontId="1" fillId="46" borderId="1" xfId="0" applyFont="1" applyFill="1" applyBorder="1" applyAlignment="1">
      <alignment textRotation="45"/>
    </xf>
    <xf numFmtId="0" fontId="1" fillId="47" borderId="1" xfId="0" applyFont="1" applyFill="1" applyBorder="1" applyAlignment="1">
      <alignment textRotation="45"/>
    </xf>
    <xf numFmtId="0" fontId="30" fillId="48" borderId="7" xfId="0" applyFont="1" applyFill="1" applyBorder="1" applyAlignment="1" applyProtection="1">
      <alignment horizontal="right"/>
    </xf>
    <xf numFmtId="0" fontId="5" fillId="36" borderId="7" xfId="0" applyFont="1" applyFill="1" applyBorder="1" applyAlignment="1"/>
    <xf numFmtId="0" fontId="19" fillId="19" borderId="1" xfId="0" applyFont="1" applyFill="1" applyBorder="1" applyAlignment="1" applyProtection="1">
      <alignment vertical="top" wrapText="1"/>
      <protection locked="0"/>
    </xf>
    <xf numFmtId="0" fontId="29" fillId="26" borderId="1" xfId="0" applyFont="1" applyFill="1" applyBorder="1" applyAlignment="1" applyProtection="1">
      <protection locked="0"/>
    </xf>
    <xf numFmtId="0" fontId="0" fillId="0" borderId="0" xfId="0" applyFont="1" applyProtection="1">
      <protection hidden="1"/>
    </xf>
    <xf numFmtId="165" fontId="4" fillId="0" borderId="2" xfId="0" applyNumberFormat="1" applyFont="1" applyBorder="1" applyAlignment="1" applyProtection="1">
      <alignment vertical="top"/>
      <protection hidden="1"/>
    </xf>
    <xf numFmtId="165" fontId="7" fillId="0" borderId="0" xfId="0" applyNumberFormat="1" applyFont="1" applyProtection="1">
      <protection hidden="1"/>
    </xf>
    <xf numFmtId="0" fontId="5" fillId="0" borderId="5" xfId="0" applyFont="1" applyFill="1" applyBorder="1" applyProtection="1">
      <protection hidden="1"/>
    </xf>
    <xf numFmtId="0" fontId="7" fillId="0" borderId="0" xfId="0" applyFont="1" applyAlignment="1" applyProtection="1">
      <protection hidden="1"/>
    </xf>
    <xf numFmtId="0" fontId="0" fillId="0" borderId="5" xfId="0" applyFont="1" applyFill="1" applyBorder="1" applyAlignment="1" applyProtection="1">
      <protection hidden="1"/>
    </xf>
    <xf numFmtId="0" fontId="1" fillId="19" borderId="7" xfId="1" applyFont="1" applyFill="1" applyBorder="1" applyAlignment="1" applyProtection="1">
      <alignment wrapText="1"/>
    </xf>
    <xf numFmtId="164" fontId="1" fillId="50" borderId="7" xfId="0" applyNumberFormat="1" applyFont="1" applyFill="1" applyBorder="1" applyAlignment="1" applyProtection="1">
      <alignment horizontal="right" vertical="center"/>
    </xf>
    <xf numFmtId="164" fontId="1" fillId="37" borderId="7" xfId="0" applyNumberFormat="1" applyFont="1" applyFill="1" applyBorder="1" applyAlignment="1" applyProtection="1">
      <alignment horizontal="right" vertical="center"/>
    </xf>
    <xf numFmtId="0" fontId="19" fillId="5" borderId="7" xfId="0" applyFont="1" applyFill="1" applyBorder="1" applyAlignment="1" applyProtection="1">
      <alignment vertical="top" wrapText="1"/>
    </xf>
    <xf numFmtId="0" fontId="19" fillId="33" borderId="7" xfId="0" applyFont="1" applyFill="1" applyBorder="1" applyAlignment="1" applyProtection="1">
      <alignment vertical="top" wrapText="1"/>
    </xf>
    <xf numFmtId="0" fontId="0" fillId="41" borderId="7" xfId="0" applyFont="1" applyFill="1" applyBorder="1" applyAlignment="1" applyProtection="1"/>
    <xf numFmtId="0" fontId="0" fillId="49" borderId="7" xfId="0" applyFont="1" applyFill="1" applyBorder="1" applyAlignment="1" applyProtection="1"/>
    <xf numFmtId="0" fontId="31" fillId="0" borderId="7" xfId="0" applyFont="1" applyBorder="1" applyAlignment="1" applyProtection="1">
      <alignment wrapText="1"/>
    </xf>
    <xf numFmtId="0" fontId="31" fillId="0" borderId="12" xfId="0" applyFont="1" applyBorder="1" applyAlignment="1" applyProtection="1">
      <alignment wrapText="1"/>
    </xf>
    <xf numFmtId="0" fontId="31" fillId="0" borderId="12" xfId="0" applyFont="1" applyFill="1" applyBorder="1" applyAlignment="1" applyProtection="1">
      <alignment wrapText="1"/>
    </xf>
    <xf numFmtId="0" fontId="0" fillId="46" borderId="7" xfId="0" applyFont="1" applyFill="1" applyBorder="1" applyAlignment="1" applyProtection="1"/>
    <xf numFmtId="0" fontId="27" fillId="5" borderId="27" xfId="0" applyFont="1" applyFill="1" applyBorder="1" applyAlignment="1" applyProtection="1">
      <alignment horizontal="center"/>
    </xf>
    <xf numFmtId="0" fontId="27" fillId="5" borderId="36" xfId="0" applyFont="1" applyFill="1" applyBorder="1" applyAlignment="1" applyProtection="1">
      <alignment horizontal="center"/>
    </xf>
    <xf numFmtId="0" fontId="27" fillId="5" borderId="37" xfId="0" applyFont="1" applyFill="1" applyBorder="1" applyAlignment="1" applyProtection="1">
      <alignment horizontal="center"/>
    </xf>
    <xf numFmtId="164" fontId="1" fillId="12" borderId="26" xfId="0" applyNumberFormat="1" applyFont="1" applyFill="1" applyBorder="1" applyAlignment="1" applyProtection="1">
      <alignment horizontal="center" vertical="center" wrapText="1"/>
    </xf>
    <xf numFmtId="164" fontId="1" fillId="12" borderId="0" xfId="0" applyNumberFormat="1" applyFont="1" applyFill="1" applyBorder="1" applyAlignment="1" applyProtection="1">
      <alignment horizontal="center" vertical="center" wrapText="1"/>
    </xf>
    <xf numFmtId="0" fontId="13" fillId="13" borderId="14" xfId="1" applyFont="1" applyFill="1" applyBorder="1" applyAlignment="1" applyProtection="1">
      <alignment horizontal="center" wrapText="1"/>
    </xf>
    <xf numFmtId="0" fontId="13" fillId="13" borderId="15" xfId="1" applyFont="1" applyFill="1" applyBorder="1" applyAlignment="1" applyProtection="1">
      <alignment horizontal="center" wrapText="1"/>
    </xf>
    <xf numFmtId="0" fontId="13" fillId="13" borderId="16" xfId="1" applyFont="1" applyFill="1" applyBorder="1" applyAlignment="1" applyProtection="1">
      <alignment horizontal="center" wrapText="1"/>
    </xf>
    <xf numFmtId="0" fontId="13" fillId="13" borderId="20" xfId="1" applyFont="1" applyFill="1" applyBorder="1" applyAlignment="1" applyProtection="1">
      <alignment horizontal="center" wrapText="1"/>
    </xf>
    <xf numFmtId="0" fontId="13" fillId="13" borderId="0" xfId="1" applyFont="1" applyFill="1" applyBorder="1" applyAlignment="1" applyProtection="1">
      <alignment horizontal="center" wrapText="1"/>
    </xf>
    <xf numFmtId="0" fontId="13" fillId="13" borderId="19" xfId="1" applyFont="1" applyFill="1" applyBorder="1" applyAlignment="1" applyProtection="1">
      <alignment horizontal="center" wrapText="1"/>
    </xf>
    <xf numFmtId="0" fontId="13" fillId="13" borderId="17" xfId="1" applyFont="1" applyFill="1" applyBorder="1" applyAlignment="1" applyProtection="1">
      <alignment horizontal="center" wrapText="1"/>
    </xf>
    <xf numFmtId="0" fontId="13" fillId="13" borderId="18" xfId="1" applyFont="1" applyFill="1" applyBorder="1" applyAlignment="1" applyProtection="1">
      <alignment horizontal="center" wrapText="1"/>
    </xf>
    <xf numFmtId="0" fontId="13" fillId="13" borderId="11" xfId="1" applyFont="1" applyFill="1" applyBorder="1" applyAlignment="1" applyProtection="1">
      <alignment horizontal="center" wrapText="1"/>
    </xf>
    <xf numFmtId="0" fontId="24" fillId="6" borderId="0" xfId="0" applyFont="1" applyFill="1" applyBorder="1" applyAlignment="1" applyProtection="1">
      <alignment horizontal="left" wrapText="1"/>
    </xf>
    <xf numFmtId="164" fontId="1" fillId="9" borderId="26" xfId="0" applyNumberFormat="1" applyFont="1" applyFill="1" applyBorder="1" applyAlignment="1" applyProtection="1">
      <alignment horizontal="center" vertical="center" wrapText="1"/>
    </xf>
    <xf numFmtId="164" fontId="1" fillId="9" borderId="0" xfId="0" applyNumberFormat="1" applyFont="1" applyFill="1" applyBorder="1" applyAlignment="1" applyProtection="1">
      <alignment horizontal="center" vertical="center" wrapText="1"/>
    </xf>
    <xf numFmtId="164" fontId="1" fillId="11" borderId="26" xfId="0" applyNumberFormat="1" applyFont="1" applyFill="1" applyBorder="1" applyAlignment="1" applyProtection="1">
      <alignment horizontal="center" vertical="center" wrapText="1"/>
    </xf>
    <xf numFmtId="164" fontId="1" fillId="11" borderId="0" xfId="0" applyNumberFormat="1" applyFont="1" applyFill="1" applyBorder="1" applyAlignment="1" applyProtection="1">
      <alignment horizontal="center" vertical="center" wrapText="1"/>
    </xf>
    <xf numFmtId="164" fontId="1" fillId="7" borderId="26" xfId="0" applyNumberFormat="1" applyFont="1" applyFill="1" applyBorder="1" applyAlignment="1" applyProtection="1">
      <alignment horizontal="center" vertical="center" wrapText="1"/>
    </xf>
    <xf numFmtId="164" fontId="1" fillId="7" borderId="0" xfId="0" applyNumberFormat="1" applyFont="1" applyFill="1" applyBorder="1" applyAlignment="1" applyProtection="1">
      <alignment horizontal="center" vertical="center" wrapText="1"/>
    </xf>
    <xf numFmtId="164" fontId="17" fillId="24" borderId="26" xfId="0" applyNumberFormat="1" applyFont="1" applyFill="1" applyBorder="1" applyAlignment="1" applyProtection="1">
      <alignment horizontal="center" vertical="center" wrapText="1"/>
    </xf>
    <xf numFmtId="164" fontId="17" fillId="24" borderId="0" xfId="0" applyNumberFormat="1" applyFont="1" applyFill="1" applyBorder="1" applyAlignment="1" applyProtection="1">
      <alignment horizontal="center" vertical="center" wrapText="1"/>
    </xf>
    <xf numFmtId="164" fontId="1" fillId="16" borderId="26" xfId="0" applyNumberFormat="1" applyFont="1" applyFill="1" applyBorder="1" applyAlignment="1" applyProtection="1">
      <alignment horizontal="center" vertical="center" wrapText="1"/>
    </xf>
    <xf numFmtId="164" fontId="1" fillId="16" borderId="0" xfId="0" applyNumberFormat="1" applyFont="1" applyFill="1" applyBorder="1" applyAlignment="1" applyProtection="1">
      <alignment horizontal="center" vertical="center" wrapText="1"/>
    </xf>
    <xf numFmtId="164" fontId="1" fillId="17" borderId="26" xfId="0" applyNumberFormat="1" applyFont="1" applyFill="1" applyBorder="1" applyAlignment="1" applyProtection="1">
      <alignment horizontal="center" vertical="center" wrapText="1"/>
    </xf>
    <xf numFmtId="164" fontId="1" fillId="17" borderId="0" xfId="0" applyNumberFormat="1" applyFont="1" applyFill="1" applyBorder="1" applyAlignment="1" applyProtection="1">
      <alignment horizontal="center" vertical="center" wrapText="1"/>
    </xf>
    <xf numFmtId="164" fontId="1" fillId="18" borderId="26" xfId="0" applyNumberFormat="1" applyFont="1" applyFill="1" applyBorder="1" applyAlignment="1" applyProtection="1">
      <alignment horizontal="center" vertical="center" wrapText="1"/>
    </xf>
    <xf numFmtId="164" fontId="1" fillId="18" borderId="0" xfId="0" applyNumberFormat="1" applyFont="1" applyFill="1" applyBorder="1" applyAlignment="1" applyProtection="1">
      <alignment horizontal="center" vertical="center" wrapText="1"/>
    </xf>
    <xf numFmtId="164" fontId="1" fillId="19" borderId="26" xfId="0" applyNumberFormat="1" applyFont="1" applyFill="1" applyBorder="1" applyAlignment="1" applyProtection="1">
      <alignment horizontal="center" vertical="center" wrapText="1"/>
    </xf>
    <xf numFmtId="164" fontId="1" fillId="19" borderId="0" xfId="0" applyNumberFormat="1" applyFont="1" applyFill="1" applyBorder="1" applyAlignment="1" applyProtection="1">
      <alignment horizontal="center" vertical="center" wrapText="1"/>
    </xf>
    <xf numFmtId="164" fontId="1" fillId="20" borderId="26" xfId="0" applyNumberFormat="1" applyFont="1" applyFill="1" applyBorder="1" applyAlignment="1" applyProtection="1">
      <alignment horizontal="center" vertical="center" wrapText="1"/>
    </xf>
    <xf numFmtId="164" fontId="1" fillId="20" borderId="0" xfId="0" applyNumberFormat="1" applyFont="1" applyFill="1" applyBorder="1" applyAlignment="1" applyProtection="1">
      <alignment horizontal="center" vertical="center" wrapText="1"/>
    </xf>
    <xf numFmtId="164" fontId="1" fillId="15" borderId="26" xfId="0" applyNumberFormat="1" applyFont="1" applyFill="1" applyBorder="1" applyAlignment="1" applyProtection="1">
      <alignment horizontal="center" vertical="center" wrapText="1"/>
    </xf>
    <xf numFmtId="164" fontId="1" fillId="15" borderId="0" xfId="0" applyNumberFormat="1" applyFont="1" applyFill="1" applyBorder="1" applyAlignment="1" applyProtection="1">
      <alignment horizontal="center" vertical="center" wrapText="1"/>
    </xf>
    <xf numFmtId="164" fontId="1" fillId="4" borderId="26" xfId="0" applyNumberFormat="1" applyFont="1" applyFill="1" applyBorder="1" applyAlignment="1" applyProtection="1">
      <alignment horizontal="center" vertical="center" wrapText="1"/>
    </xf>
    <xf numFmtId="164" fontId="1" fillId="4" borderId="0" xfId="0" applyNumberFormat="1" applyFont="1" applyFill="1" applyBorder="1" applyAlignment="1" applyProtection="1">
      <alignment horizontal="center" vertical="center" wrapText="1"/>
    </xf>
    <xf numFmtId="164" fontId="1" fillId="21" borderId="26" xfId="0" applyNumberFormat="1" applyFont="1" applyFill="1" applyBorder="1" applyAlignment="1" applyProtection="1">
      <alignment horizontal="center" vertical="center" wrapText="1"/>
    </xf>
    <xf numFmtId="164" fontId="1" fillId="21" borderId="0" xfId="0" applyNumberFormat="1" applyFont="1" applyFill="1" applyBorder="1" applyAlignment="1" applyProtection="1">
      <alignment horizontal="center" vertical="center" wrapText="1"/>
    </xf>
    <xf numFmtId="164" fontId="1" fillId="22" borderId="26" xfId="0" applyNumberFormat="1" applyFont="1" applyFill="1" applyBorder="1" applyAlignment="1" applyProtection="1">
      <alignment horizontal="center" vertical="center" wrapText="1"/>
    </xf>
    <xf numFmtId="164" fontId="1" fillId="22" borderId="0" xfId="0" applyNumberFormat="1" applyFont="1" applyFill="1" applyBorder="1" applyAlignment="1" applyProtection="1">
      <alignment horizontal="center" vertical="center" wrapText="1"/>
    </xf>
    <xf numFmtId="164" fontId="1" fillId="3" borderId="26" xfId="0" applyNumberFormat="1" applyFont="1" applyFill="1" applyBorder="1" applyAlignment="1" applyProtection="1">
      <alignment horizontal="center" vertical="center" wrapText="1"/>
    </xf>
    <xf numFmtId="164" fontId="1" fillId="3" borderId="0" xfId="0" applyNumberFormat="1" applyFont="1" applyFill="1" applyBorder="1" applyAlignment="1" applyProtection="1">
      <alignment horizontal="center" vertical="center" wrapText="1"/>
    </xf>
    <xf numFmtId="164" fontId="1" fillId="23" borderId="26" xfId="0" applyNumberFormat="1" applyFont="1" applyFill="1" applyBorder="1" applyAlignment="1" applyProtection="1">
      <alignment horizontal="center" vertical="center" wrapText="1"/>
    </xf>
    <xf numFmtId="164" fontId="1" fillId="23" borderId="0" xfId="0" applyNumberFormat="1" applyFont="1" applyFill="1" applyBorder="1" applyAlignment="1" applyProtection="1">
      <alignment horizontal="center" vertical="center" wrapText="1"/>
    </xf>
    <xf numFmtId="0" fontId="1" fillId="7" borderId="21" xfId="1" applyFont="1" applyFill="1" applyBorder="1" applyAlignment="1" applyProtection="1">
      <alignment horizontal="center" wrapText="1"/>
    </xf>
    <xf numFmtId="0" fontId="1" fillId="7" borderId="13" xfId="1" applyFont="1" applyFill="1" applyBorder="1" applyAlignment="1" applyProtection="1">
      <alignment horizontal="center" wrapText="1"/>
    </xf>
    <xf numFmtId="164" fontId="1" fillId="25" borderId="26" xfId="0" applyNumberFormat="1" applyFont="1" applyFill="1" applyBorder="1" applyAlignment="1" applyProtection="1">
      <alignment horizontal="center" vertical="center" wrapText="1"/>
    </xf>
    <xf numFmtId="164" fontId="1" fillId="25" borderId="0" xfId="0" applyNumberFormat="1" applyFont="1" applyFill="1" applyBorder="1" applyAlignment="1" applyProtection="1">
      <alignment horizontal="center" vertical="center" wrapText="1"/>
    </xf>
    <xf numFmtId="164" fontId="1" fillId="26" borderId="26" xfId="0" applyNumberFormat="1" applyFont="1" applyFill="1" applyBorder="1" applyAlignment="1" applyProtection="1">
      <alignment horizontal="center" vertical="center" wrapText="1"/>
    </xf>
    <xf numFmtId="164" fontId="1" fillId="26" borderId="0" xfId="0" applyNumberFormat="1" applyFont="1" applyFill="1" applyBorder="1" applyAlignment="1" applyProtection="1">
      <alignment horizontal="center" vertical="center" wrapText="1"/>
    </xf>
    <xf numFmtId="164" fontId="17" fillId="27" borderId="26" xfId="0" applyNumberFormat="1" applyFont="1" applyFill="1" applyBorder="1" applyAlignment="1" applyProtection="1">
      <alignment horizontal="center" vertical="center" wrapText="1"/>
    </xf>
    <xf numFmtId="164" fontId="17" fillId="27" borderId="0" xfId="0" applyNumberFormat="1" applyFont="1" applyFill="1" applyBorder="1" applyAlignment="1" applyProtection="1">
      <alignment horizontal="center" vertical="center" wrapText="1"/>
    </xf>
    <xf numFmtId="164" fontId="1" fillId="28" borderId="26" xfId="0" applyNumberFormat="1" applyFont="1" applyFill="1" applyBorder="1" applyAlignment="1" applyProtection="1">
      <alignment horizontal="center" vertical="center" wrapText="1"/>
    </xf>
    <xf numFmtId="164" fontId="1" fillId="28" borderId="0" xfId="0" applyNumberFormat="1" applyFont="1" applyFill="1" applyBorder="1" applyAlignment="1" applyProtection="1">
      <alignment horizontal="center" vertical="center" wrapText="1"/>
    </xf>
    <xf numFmtId="164" fontId="17" fillId="29" borderId="26" xfId="0" applyNumberFormat="1" applyFont="1" applyFill="1" applyBorder="1" applyAlignment="1" applyProtection="1">
      <alignment horizontal="center" vertical="center" wrapText="1"/>
    </xf>
    <xf numFmtId="164" fontId="17" fillId="29" borderId="0" xfId="0" applyNumberFormat="1" applyFont="1" applyFill="1" applyBorder="1" applyAlignment="1" applyProtection="1">
      <alignment horizontal="center" vertical="center" wrapText="1"/>
    </xf>
    <xf numFmtId="164" fontId="17" fillId="30" borderId="26" xfId="0" applyNumberFormat="1" applyFont="1" applyFill="1" applyBorder="1" applyAlignment="1" applyProtection="1">
      <alignment horizontal="center" vertical="center" wrapText="1"/>
    </xf>
    <xf numFmtId="164" fontId="17" fillId="30" borderId="0" xfId="0" applyNumberFormat="1" applyFont="1" applyFill="1" applyBorder="1" applyAlignment="1" applyProtection="1">
      <alignment horizontal="center" vertical="center" wrapText="1"/>
    </xf>
    <xf numFmtId="0" fontId="1" fillId="5" borderId="21" xfId="1" applyFont="1" applyFill="1" applyBorder="1" applyAlignment="1" applyProtection="1">
      <alignment horizontal="center" vertical="center"/>
    </xf>
    <xf numFmtId="0" fontId="1" fillId="5" borderId="13" xfId="1" applyFont="1" applyFill="1" applyBorder="1" applyAlignment="1" applyProtection="1">
      <alignment horizontal="center" vertical="center"/>
    </xf>
    <xf numFmtId="0" fontId="1" fillId="0" borderId="0" xfId="1" applyFont="1" applyFill="1" applyBorder="1" applyAlignment="1" applyProtection="1">
      <alignment horizontal="center" vertical="center" wrapText="1"/>
    </xf>
    <xf numFmtId="0" fontId="24" fillId="6" borderId="0" xfId="0" applyFont="1" applyFill="1" applyBorder="1" applyAlignment="1" applyProtection="1">
      <alignment horizontal="center" wrapText="1"/>
    </xf>
    <xf numFmtId="0" fontId="21" fillId="32" borderId="21" xfId="1" applyFont="1" applyFill="1" applyBorder="1" applyAlignment="1" applyProtection="1">
      <alignment horizontal="center" wrapText="1"/>
    </xf>
    <xf numFmtId="0" fontId="21" fillId="32" borderId="13" xfId="1" applyFont="1" applyFill="1" applyBorder="1" applyAlignment="1" applyProtection="1">
      <alignment horizontal="center" wrapText="1"/>
    </xf>
    <xf numFmtId="0" fontId="1" fillId="7" borderId="34" xfId="1" applyFont="1" applyFill="1" applyBorder="1" applyAlignment="1" applyProtection="1">
      <alignment horizontal="center" vertical="center" wrapText="1"/>
    </xf>
    <xf numFmtId="0" fontId="1" fillId="7" borderId="35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19" borderId="21" xfId="1" applyFont="1" applyFill="1" applyBorder="1" applyAlignment="1" applyProtection="1">
      <alignment horizontal="center" wrapText="1"/>
    </xf>
    <xf numFmtId="0" fontId="1" fillId="19" borderId="13" xfId="1" applyFont="1" applyFill="1" applyBorder="1" applyAlignment="1" applyProtection="1">
      <alignment horizontal="center" wrapText="1"/>
    </xf>
    <xf numFmtId="0" fontId="1" fillId="6" borderId="21" xfId="1" applyFont="1" applyFill="1" applyBorder="1" applyAlignment="1" applyProtection="1">
      <alignment horizontal="center" vertical="center"/>
    </xf>
    <xf numFmtId="0" fontId="1" fillId="6" borderId="13" xfId="1" applyFont="1" applyFill="1" applyBorder="1" applyAlignment="1" applyProtection="1">
      <alignment horizontal="center" vertical="center"/>
    </xf>
    <xf numFmtId="0" fontId="2" fillId="0" borderId="3" xfId="0" applyFont="1" applyBorder="1" applyAlignment="1">
      <alignment vertical="top"/>
    </xf>
    <xf numFmtId="0" fontId="3" fillId="0" borderId="3" xfId="0" applyFont="1" applyBorder="1"/>
    <xf numFmtId="0" fontId="3" fillId="0" borderId="2" xfId="0" applyFont="1" applyBorder="1"/>
  </cellXfs>
  <cellStyles count="4">
    <cellStyle name="Calculation" xfId="2" builtinId="22"/>
    <cellStyle name="Hyperlink" xfId="3" builtinId="8"/>
    <cellStyle name="Normal" xfId="0" builtinId="0"/>
    <cellStyle name="Normal 2" xfId="1"/>
  </cellStyles>
  <dxfs count="1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strike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strike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7"/>
      <tableStyleElement type="headerRow" dxfId="166"/>
    </tableStyle>
  </tableStyles>
  <colors>
    <mruColors>
      <color rgb="FFCC6600"/>
      <color rgb="FFFF33CC"/>
      <color rgb="FFC0C0C0"/>
      <color rgb="FFCC9900"/>
      <color rgb="FFFEE6FE"/>
      <color rgb="FFFF99FF"/>
      <color rgb="FF996600"/>
      <color rgb="FFCC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'AHP Likelihood Calculation'!$AO$58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'AHP Likelihood Calculation'!$AM$59:$AM$81</c:f>
              <c:numCache>
                <c:formatCode>General</c:formatCode>
                <c:ptCount val="23"/>
              </c:numCache>
            </c:numRef>
          </c:cat>
          <c:val>
            <c:numRef>
              <c:f>'AHP Likelihood Calculation'!$AO$59:$AO$81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A3AC-46F9-99E6-CDE0C293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68849760"/>
        <c:axId val="-1368849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'AHP Likelihood Calculation'!$AN$58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'AHP Likelihood Calculation'!$AM$59:$AM$81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'AHP Likelihood Calculation'!$AN$59:$AN$81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3AC-46F9-99E6-CDE0C2935753}"/>
                  </c:ext>
                </c:extLst>
              </c15:ser>
            </c15:filteredBarSeries>
          </c:ext>
        </c:extLst>
      </c:barChart>
      <c:catAx>
        <c:axId val="-136884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849216"/>
        <c:crosses val="autoZero"/>
        <c:auto val="1"/>
        <c:lblAlgn val="ctr"/>
        <c:lblOffset val="100"/>
        <c:noMultiLvlLbl val="0"/>
      </c:catAx>
      <c:valAx>
        <c:axId val="-13688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8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'AHP Likelihood Calculation'!$AO$58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'AHP Likelihood Calculation'!$AM$59:$AM$81</c:f>
              <c:numCache>
                <c:formatCode>General</c:formatCode>
                <c:ptCount val="23"/>
              </c:numCache>
            </c:numRef>
          </c:cat>
          <c:val>
            <c:numRef>
              <c:f>'AHP Likelihood Calculation'!$AO$59:$AO$81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BFAD-41AA-99A5-04F37FD6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25117616"/>
        <c:axId val="-103319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'AHP Likelihood Calculation'!$AN$58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'AHP Likelihood Calculation'!$AM$59:$AM$81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'AHP Likelihood Calculation'!$AN$59:$AN$81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AD-41AA-99A5-04F37FD6E288}"/>
                  </c:ext>
                </c:extLst>
              </c15:ser>
            </c15:filteredBarSeries>
          </c:ext>
        </c:extLst>
      </c:barChart>
      <c:catAx>
        <c:axId val="-152511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198272"/>
        <c:crosses val="autoZero"/>
        <c:auto val="1"/>
        <c:lblAlgn val="ctr"/>
        <c:lblOffset val="100"/>
        <c:noMultiLvlLbl val="0"/>
      </c:catAx>
      <c:valAx>
        <c:axId val="-10331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11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'AHP Likelihood Calculation'!$AO$58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'AHP Likelihood Calculation'!$AM$59:$AM$81</c:f>
              <c:numCache>
                <c:formatCode>General</c:formatCode>
                <c:ptCount val="23"/>
              </c:numCache>
            </c:numRef>
          </c:cat>
          <c:val>
            <c:numRef>
              <c:f>'AHP Likelihood Calculation'!$AO$59:$AO$81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B5FE-4681-A9A5-DBAE3961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33185760"/>
        <c:axId val="-103319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'AHP Likelihood Calculation'!$AN$58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'AHP Likelihood Calculation'!$AM$59:$AM$81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'AHP Likelihood Calculation'!$AN$59:$AN$81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FE-4681-A9A5-DBAE3961BE8D}"/>
                  </c:ext>
                </c:extLst>
              </c15:ser>
            </c15:filteredBarSeries>
          </c:ext>
        </c:extLst>
      </c:barChart>
      <c:catAx>
        <c:axId val="-103318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193376"/>
        <c:crosses val="autoZero"/>
        <c:auto val="1"/>
        <c:lblAlgn val="ctr"/>
        <c:lblOffset val="100"/>
        <c:noMultiLvlLbl val="0"/>
      </c:catAx>
      <c:valAx>
        <c:axId val="-10331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1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586740</xdr:colOff>
      <xdr:row>75</xdr:row>
      <xdr:rowOff>11430</xdr:rowOff>
    </xdr:from>
    <xdr:to>
      <xdr:col>47</xdr:col>
      <xdr:colOff>403860</xdr:colOff>
      <xdr:row>84</xdr:row>
      <xdr:rowOff>213360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586740</xdr:colOff>
      <xdr:row>75</xdr:row>
      <xdr:rowOff>11430</xdr:rowOff>
    </xdr:from>
    <xdr:to>
      <xdr:col>47</xdr:col>
      <xdr:colOff>403860</xdr:colOff>
      <xdr:row>84</xdr:row>
      <xdr:rowOff>213360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586740</xdr:colOff>
      <xdr:row>75</xdr:row>
      <xdr:rowOff>11430</xdr:rowOff>
    </xdr:from>
    <xdr:to>
      <xdr:col>47</xdr:col>
      <xdr:colOff>403860</xdr:colOff>
      <xdr:row>84</xdr:row>
      <xdr:rowOff>213360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rda%20S&#246;nmez\Dropbox\Security_Cost_Makale\Linear_Programming_For_Security_Cos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ats"/>
      <sheetName val="AHP_Threat_Likelihood_Calc"/>
      <sheetName val="AHP_Threat_Impact_Calculation"/>
      <sheetName val="Threats_Case_Study"/>
      <sheetName val="Linear Programming"/>
      <sheetName val="Sheet2"/>
      <sheetName val="Sheet4"/>
      <sheetName val="__Solver__"/>
    </sheetNames>
    <sheetDataSet>
      <sheetData sheetId="0" refreshError="1">
        <row r="1">
          <cell r="C1" t="str">
            <v>Threat_Group1</v>
          </cell>
        </row>
        <row r="2">
          <cell r="C2" t="str">
            <v>Threat_Group2</v>
          </cell>
        </row>
        <row r="3">
          <cell r="C3" t="str">
            <v>Threat_Group3</v>
          </cell>
        </row>
        <row r="4">
          <cell r="C4" t="str">
            <v>Threat_Group4</v>
          </cell>
        </row>
        <row r="5">
          <cell r="C5" t="str">
            <v>Threat_Group5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worldscientific.com/doi/abs/10.1142/S021848850600411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A3" sqref="A3"/>
    </sheetView>
  </sheetViews>
  <sheetFormatPr defaultRowHeight="13.2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00"/>
  <sheetViews>
    <sheetView topLeftCell="A4" zoomScale="70" zoomScaleNormal="70" workbookViewId="0">
      <selection activeCell="D32" sqref="D32:D34"/>
    </sheetView>
  </sheetViews>
  <sheetFormatPr defaultColWidth="17.33203125" defaultRowHeight="15" customHeight="1" x14ac:dyDescent="0.25"/>
  <cols>
    <col min="1" max="1" width="33.88671875" customWidth="1"/>
    <col min="2" max="2" width="41" customWidth="1"/>
    <col min="3" max="3" width="36" customWidth="1"/>
    <col min="4" max="4" width="33.88671875" customWidth="1"/>
    <col min="5" max="5" width="20.5546875" customWidth="1"/>
    <col min="6" max="6" width="12.109375" customWidth="1"/>
    <col min="7" max="7" width="9.109375" customWidth="1"/>
    <col min="8" max="8" width="16.6640625" customWidth="1"/>
    <col min="9" max="9" width="64" bestFit="1" customWidth="1"/>
    <col min="10" max="10" width="22.44140625" customWidth="1"/>
    <col min="11" max="11" width="6.5546875" customWidth="1"/>
    <col min="12" max="12" width="19.6640625" customWidth="1"/>
    <col min="13" max="26" width="14.44140625" customWidth="1"/>
  </cols>
  <sheetData>
    <row r="1" spans="1:15" ht="15.75" customHeight="1" x14ac:dyDescent="0.25">
      <c r="A1" s="1" t="s">
        <v>0</v>
      </c>
      <c r="B1" s="2">
        <v>100000</v>
      </c>
      <c r="C1" s="2"/>
      <c r="D1" s="2"/>
      <c r="E1" s="2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5" ht="15.75" customHeight="1" x14ac:dyDescent="0.25">
      <c r="A2" s="4" t="s">
        <v>1</v>
      </c>
      <c r="B2" s="25" t="s">
        <v>106</v>
      </c>
      <c r="C2" s="5"/>
      <c r="D2" s="5"/>
      <c r="E2" s="5"/>
      <c r="F2" s="4" t="s">
        <v>2</v>
      </c>
      <c r="G2" s="4" t="s">
        <v>3</v>
      </c>
      <c r="H2" s="4" t="s">
        <v>4</v>
      </c>
      <c r="I2" s="25" t="s">
        <v>108</v>
      </c>
      <c r="J2" s="25" t="s">
        <v>109</v>
      </c>
      <c r="K2" s="6" t="s">
        <v>5</v>
      </c>
      <c r="L2" s="28" t="s">
        <v>110</v>
      </c>
      <c r="M2" s="6" t="s">
        <v>6</v>
      </c>
      <c r="N2" s="6" t="s">
        <v>7</v>
      </c>
      <c r="O2" s="6" t="s">
        <v>8</v>
      </c>
    </row>
    <row r="3" spans="1:15" ht="15.75" customHeight="1" x14ac:dyDescent="0.25">
      <c r="A3" s="5"/>
      <c r="B3" s="7" t="s">
        <v>9</v>
      </c>
      <c r="C3" s="7"/>
      <c r="D3" s="7"/>
      <c r="E3" s="7" t="s">
        <v>10</v>
      </c>
      <c r="F3" s="7"/>
      <c r="G3" s="7"/>
      <c r="H3" s="8">
        <f t="shared" ref="H3:H18" si="0">F3*G3</f>
        <v>0</v>
      </c>
      <c r="I3" s="7" t="s">
        <v>11</v>
      </c>
      <c r="J3" s="7"/>
      <c r="K3" s="9"/>
      <c r="L3" s="10">
        <f t="shared" ref="L3:L18" si="1">J3*K3</f>
        <v>0</v>
      </c>
      <c r="M3" s="9"/>
      <c r="N3" s="9"/>
      <c r="O3" s="9"/>
    </row>
    <row r="4" spans="1:15" ht="15.75" customHeight="1" x14ac:dyDescent="0.25">
      <c r="A4" s="5"/>
      <c r="B4" s="7" t="s">
        <v>12</v>
      </c>
      <c r="C4" s="7"/>
      <c r="D4" s="7"/>
      <c r="E4" s="7" t="s">
        <v>13</v>
      </c>
      <c r="F4" s="7"/>
      <c r="G4" s="7"/>
      <c r="H4" s="8">
        <f t="shared" si="0"/>
        <v>0</v>
      </c>
      <c r="I4" s="7" t="s">
        <v>14</v>
      </c>
      <c r="J4" s="7"/>
      <c r="K4" s="9"/>
      <c r="L4" s="10">
        <f t="shared" si="1"/>
        <v>0</v>
      </c>
      <c r="M4" s="9"/>
      <c r="N4" s="9"/>
      <c r="O4" s="9"/>
    </row>
    <row r="5" spans="1:15" ht="15.75" customHeight="1" x14ac:dyDescent="0.25">
      <c r="A5" s="5"/>
      <c r="B5" s="7" t="s">
        <v>15</v>
      </c>
      <c r="C5" s="7"/>
      <c r="D5" s="7"/>
      <c r="E5" s="7" t="s">
        <v>16</v>
      </c>
      <c r="F5" s="7"/>
      <c r="G5" s="7"/>
      <c r="H5" s="8">
        <f t="shared" si="0"/>
        <v>0</v>
      </c>
      <c r="I5" s="7"/>
      <c r="J5" s="7"/>
      <c r="K5" s="9"/>
      <c r="L5" s="10">
        <f t="shared" si="1"/>
        <v>0</v>
      </c>
      <c r="M5" s="9"/>
      <c r="N5" s="9"/>
      <c r="O5" s="9"/>
    </row>
    <row r="6" spans="1:15" ht="15.75" customHeight="1" x14ac:dyDescent="0.25">
      <c r="A6" s="5"/>
      <c r="B6" s="389" t="s">
        <v>17</v>
      </c>
      <c r="C6" s="7" t="s">
        <v>18</v>
      </c>
      <c r="D6" s="7"/>
      <c r="E6" s="389" t="s">
        <v>19</v>
      </c>
      <c r="F6" s="7"/>
      <c r="G6" s="7"/>
      <c r="H6" s="8">
        <f t="shared" si="0"/>
        <v>0</v>
      </c>
      <c r="I6" s="7" t="s">
        <v>20</v>
      </c>
      <c r="J6" s="7"/>
      <c r="K6" s="9"/>
      <c r="L6" s="10">
        <f t="shared" si="1"/>
        <v>0</v>
      </c>
      <c r="M6" s="9"/>
      <c r="N6" s="9"/>
      <c r="O6" s="9"/>
    </row>
    <row r="7" spans="1:15" ht="15.75" customHeight="1" x14ac:dyDescent="0.25">
      <c r="A7" s="5"/>
      <c r="B7" s="390"/>
      <c r="C7" s="7" t="s">
        <v>21</v>
      </c>
      <c r="D7" s="7"/>
      <c r="E7" s="390"/>
      <c r="F7" s="7"/>
      <c r="G7" s="7"/>
      <c r="H7" s="8">
        <f t="shared" si="0"/>
        <v>0</v>
      </c>
      <c r="I7" s="7" t="s">
        <v>22</v>
      </c>
      <c r="J7" s="7"/>
      <c r="K7" s="9"/>
      <c r="L7" s="10">
        <f t="shared" si="1"/>
        <v>0</v>
      </c>
      <c r="M7" s="9"/>
      <c r="N7" s="9"/>
      <c r="O7" s="9"/>
    </row>
    <row r="8" spans="1:15" ht="15.75" customHeight="1" x14ac:dyDescent="0.25">
      <c r="A8" s="5"/>
      <c r="B8" s="390"/>
      <c r="C8" s="7" t="s">
        <v>23</v>
      </c>
      <c r="D8" s="7"/>
      <c r="E8" s="390"/>
      <c r="F8" s="7"/>
      <c r="G8" s="7"/>
      <c r="H8" s="8">
        <f t="shared" si="0"/>
        <v>0</v>
      </c>
      <c r="I8" s="7" t="s">
        <v>22</v>
      </c>
      <c r="J8" s="7"/>
      <c r="K8" s="9"/>
      <c r="L8" s="10">
        <f t="shared" si="1"/>
        <v>0</v>
      </c>
      <c r="M8" s="9"/>
      <c r="N8" s="9"/>
      <c r="O8" s="9"/>
    </row>
    <row r="9" spans="1:15" ht="15.75" customHeight="1" x14ac:dyDescent="0.25">
      <c r="A9" s="5"/>
      <c r="B9" s="391"/>
      <c r="C9" s="7" t="s">
        <v>24</v>
      </c>
      <c r="D9" s="7"/>
      <c r="E9" s="391"/>
      <c r="F9" s="7"/>
      <c r="G9" s="7"/>
      <c r="H9" s="8">
        <f t="shared" si="0"/>
        <v>0</v>
      </c>
      <c r="I9" s="7" t="s">
        <v>22</v>
      </c>
      <c r="J9" s="7"/>
      <c r="K9" s="9"/>
      <c r="L9" s="10">
        <f t="shared" si="1"/>
        <v>0</v>
      </c>
      <c r="M9" s="9"/>
      <c r="N9" s="9"/>
      <c r="O9" s="9"/>
    </row>
    <row r="10" spans="1:15" ht="15.75" customHeight="1" x14ac:dyDescent="0.25">
      <c r="A10" s="5"/>
      <c r="B10" s="7" t="s">
        <v>25</v>
      </c>
      <c r="C10" s="7"/>
      <c r="D10" s="7"/>
      <c r="E10" s="7" t="s">
        <v>26</v>
      </c>
      <c r="F10" s="7"/>
      <c r="G10" s="7"/>
      <c r="H10" s="8">
        <f t="shared" si="0"/>
        <v>0</v>
      </c>
      <c r="I10" s="7" t="s">
        <v>27</v>
      </c>
      <c r="J10" s="7"/>
      <c r="K10" s="9"/>
      <c r="L10" s="10">
        <f t="shared" si="1"/>
        <v>0</v>
      </c>
      <c r="M10" s="9"/>
      <c r="N10" s="9"/>
      <c r="O10" s="9"/>
    </row>
    <row r="11" spans="1:15" ht="15.75" customHeight="1" x14ac:dyDescent="0.25">
      <c r="A11" s="5"/>
      <c r="B11" s="7" t="s">
        <v>28</v>
      </c>
      <c r="C11" s="7" t="s">
        <v>29</v>
      </c>
      <c r="D11" s="7"/>
      <c r="E11" s="7" t="s">
        <v>30</v>
      </c>
      <c r="F11" s="7"/>
      <c r="G11" s="7"/>
      <c r="H11" s="8">
        <f t="shared" si="0"/>
        <v>0</v>
      </c>
      <c r="I11" s="26" t="s">
        <v>31</v>
      </c>
      <c r="J11" s="7"/>
      <c r="K11" s="9"/>
      <c r="L11" s="10">
        <f t="shared" si="1"/>
        <v>0</v>
      </c>
      <c r="M11" s="9"/>
      <c r="N11" s="9"/>
      <c r="O11" s="9"/>
    </row>
    <row r="12" spans="1:15" ht="15.75" customHeight="1" x14ac:dyDescent="0.25">
      <c r="A12" s="5"/>
      <c r="B12" s="7"/>
      <c r="C12" s="7" t="s">
        <v>32</v>
      </c>
      <c r="D12" s="7"/>
      <c r="E12" s="5"/>
      <c r="F12" s="7"/>
      <c r="G12" s="7"/>
      <c r="H12" s="8">
        <f t="shared" si="0"/>
        <v>0</v>
      </c>
      <c r="I12" s="7" t="s">
        <v>31</v>
      </c>
      <c r="J12" s="7"/>
      <c r="K12" s="9"/>
      <c r="L12" s="10">
        <f t="shared" si="1"/>
        <v>0</v>
      </c>
      <c r="M12" s="9"/>
      <c r="N12" s="9"/>
      <c r="O12" s="9"/>
    </row>
    <row r="13" spans="1:15" ht="15.75" customHeight="1" x14ac:dyDescent="0.25">
      <c r="A13" s="5"/>
      <c r="B13" s="7"/>
      <c r="C13" s="7" t="s">
        <v>33</v>
      </c>
      <c r="D13" s="7"/>
      <c r="E13" s="5"/>
      <c r="F13" s="7"/>
      <c r="G13" s="7"/>
      <c r="H13" s="8">
        <f t="shared" si="0"/>
        <v>0</v>
      </c>
      <c r="I13" s="7" t="s">
        <v>31</v>
      </c>
      <c r="J13" s="7"/>
      <c r="K13" s="9"/>
      <c r="L13" s="10">
        <f t="shared" si="1"/>
        <v>0</v>
      </c>
      <c r="M13" s="9"/>
      <c r="N13" s="9"/>
      <c r="O13" s="9"/>
    </row>
    <row r="14" spans="1:15" ht="15.75" customHeight="1" x14ac:dyDescent="0.25">
      <c r="A14" s="5"/>
      <c r="B14" s="7" t="s">
        <v>34</v>
      </c>
      <c r="D14" s="7"/>
      <c r="E14" s="12" t="s">
        <v>35</v>
      </c>
      <c r="F14" s="7"/>
      <c r="G14" s="7"/>
      <c r="H14" s="8">
        <f t="shared" si="0"/>
        <v>0</v>
      </c>
      <c r="I14" s="7" t="s">
        <v>36</v>
      </c>
      <c r="J14" s="7"/>
      <c r="K14" s="9"/>
      <c r="L14" s="10">
        <f t="shared" si="1"/>
        <v>0</v>
      </c>
      <c r="M14" s="9"/>
      <c r="N14" s="9"/>
      <c r="O14" s="9"/>
    </row>
    <row r="15" spans="1:15" ht="15.75" customHeight="1" x14ac:dyDescent="0.25">
      <c r="A15" s="5"/>
      <c r="B15" s="7" t="s">
        <v>37</v>
      </c>
      <c r="C15" s="11" t="s">
        <v>104</v>
      </c>
      <c r="D15" s="7"/>
      <c r="E15" s="24" t="s">
        <v>43</v>
      </c>
      <c r="F15" s="7"/>
      <c r="G15" s="7"/>
      <c r="H15" s="8">
        <f t="shared" si="0"/>
        <v>0</v>
      </c>
      <c r="I15" s="7" t="s">
        <v>36</v>
      </c>
      <c r="J15" s="7"/>
      <c r="K15" s="9"/>
      <c r="L15" s="10">
        <f t="shared" si="1"/>
        <v>0</v>
      </c>
      <c r="M15" s="9"/>
      <c r="N15" s="9"/>
      <c r="O15" s="9"/>
    </row>
    <row r="16" spans="1:15" ht="15.75" customHeight="1" x14ac:dyDescent="0.25">
      <c r="A16" s="5"/>
      <c r="B16" s="7" t="s">
        <v>38</v>
      </c>
      <c r="C16" s="22"/>
      <c r="D16" s="7"/>
      <c r="E16" s="20"/>
      <c r="F16" s="7"/>
      <c r="G16" s="7"/>
      <c r="H16" s="8">
        <f t="shared" si="0"/>
        <v>0</v>
      </c>
      <c r="I16" s="26" t="s">
        <v>36</v>
      </c>
      <c r="J16" s="7"/>
      <c r="K16" s="9"/>
      <c r="L16" s="10">
        <f t="shared" si="1"/>
        <v>0</v>
      </c>
      <c r="M16" s="9"/>
      <c r="N16" s="9"/>
      <c r="O16" s="9"/>
    </row>
    <row r="17" spans="1:15" ht="15.75" customHeight="1" x14ac:dyDescent="0.25">
      <c r="A17" s="5"/>
      <c r="B17" s="7" t="s">
        <v>39</v>
      </c>
      <c r="C17" s="22"/>
      <c r="D17" s="7"/>
      <c r="E17" s="20"/>
      <c r="F17" s="7"/>
      <c r="G17" s="7"/>
      <c r="H17" s="8">
        <f t="shared" si="0"/>
        <v>0</v>
      </c>
      <c r="I17" s="7" t="s">
        <v>36</v>
      </c>
      <c r="J17" s="7"/>
      <c r="K17" s="9"/>
      <c r="L17" s="10">
        <f t="shared" si="1"/>
        <v>0</v>
      </c>
      <c r="M17" s="9"/>
      <c r="N17" s="9"/>
      <c r="O17" s="9"/>
    </row>
    <row r="18" spans="1:15" ht="15.75" customHeight="1" x14ac:dyDescent="0.25">
      <c r="A18" s="5"/>
      <c r="B18" s="7" t="s">
        <v>40</v>
      </c>
      <c r="C18" s="23"/>
      <c r="D18" s="7"/>
      <c r="E18" s="21"/>
      <c r="F18" s="7"/>
      <c r="G18" s="7"/>
      <c r="H18" s="8">
        <f t="shared" si="0"/>
        <v>0</v>
      </c>
      <c r="I18" s="7" t="s">
        <v>36</v>
      </c>
      <c r="J18" s="7"/>
      <c r="K18" s="9"/>
      <c r="L18" s="10">
        <f t="shared" si="1"/>
        <v>0</v>
      </c>
      <c r="M18" s="9"/>
      <c r="N18" s="9"/>
      <c r="O18" s="9"/>
    </row>
    <row r="19" spans="1:15" ht="15.75" customHeight="1" x14ac:dyDescent="0.25">
      <c r="A19" s="5"/>
      <c r="B19" s="5" t="s">
        <v>41</v>
      </c>
      <c r="C19" s="7"/>
      <c r="D19" s="7" t="s">
        <v>42</v>
      </c>
      <c r="E19" s="7" t="s">
        <v>46</v>
      </c>
      <c r="F19" s="7"/>
      <c r="G19" s="7"/>
      <c r="H19" s="7"/>
      <c r="I19" s="26" t="s">
        <v>116</v>
      </c>
      <c r="J19" s="7"/>
      <c r="K19" s="9"/>
      <c r="L19" s="9"/>
      <c r="M19" s="9"/>
      <c r="N19" s="9"/>
      <c r="O19" s="9"/>
    </row>
    <row r="20" spans="1:15" ht="15.75" customHeight="1" x14ac:dyDescent="0.25">
      <c r="A20" s="4" t="s">
        <v>44</v>
      </c>
      <c r="B20" s="7" t="s">
        <v>45</v>
      </c>
      <c r="C20" s="7"/>
      <c r="D20" s="7"/>
      <c r="E20" s="5" t="s">
        <v>48</v>
      </c>
      <c r="F20" s="7"/>
      <c r="G20" s="7"/>
      <c r="H20" s="8">
        <f t="shared" ref="H20:H53" si="2">F20*G20</f>
        <v>0</v>
      </c>
      <c r="I20" s="26" t="s">
        <v>111</v>
      </c>
      <c r="J20" s="7"/>
      <c r="K20" s="9"/>
      <c r="L20" s="10">
        <f t="shared" ref="L20:L53" si="3">J20*K20</f>
        <v>0</v>
      </c>
      <c r="M20" s="9"/>
      <c r="N20" s="9"/>
      <c r="O20" s="9"/>
    </row>
    <row r="21" spans="1:15" ht="15.75" customHeight="1" x14ac:dyDescent="0.25">
      <c r="A21" s="5"/>
      <c r="B21" s="7" t="s">
        <v>47</v>
      </c>
      <c r="C21" s="7"/>
      <c r="D21" s="7"/>
      <c r="E21" s="5" t="s">
        <v>50</v>
      </c>
      <c r="F21" s="7"/>
      <c r="G21" s="7"/>
      <c r="H21" s="8">
        <f t="shared" si="2"/>
        <v>0</v>
      </c>
      <c r="I21" s="26" t="s">
        <v>111</v>
      </c>
      <c r="J21" s="7"/>
      <c r="K21" s="9"/>
      <c r="L21" s="10">
        <f t="shared" si="3"/>
        <v>0</v>
      </c>
      <c r="M21" s="9"/>
      <c r="N21" s="9"/>
      <c r="O21" s="9"/>
    </row>
    <row r="22" spans="1:15" ht="15.75" customHeight="1" x14ac:dyDescent="0.25">
      <c r="A22" s="5"/>
      <c r="B22" s="7" t="s">
        <v>49</v>
      </c>
      <c r="C22" s="7"/>
      <c r="D22" s="7"/>
      <c r="E22" s="5" t="s">
        <v>52</v>
      </c>
      <c r="F22" s="7"/>
      <c r="G22" s="7"/>
      <c r="H22" s="8">
        <f t="shared" si="2"/>
        <v>0</v>
      </c>
      <c r="I22" s="26" t="s">
        <v>112</v>
      </c>
      <c r="J22" s="7"/>
      <c r="K22" s="9"/>
      <c r="L22" s="10">
        <f t="shared" si="3"/>
        <v>0</v>
      </c>
      <c r="M22" s="9"/>
      <c r="N22" s="9"/>
      <c r="O22" s="9"/>
    </row>
    <row r="23" spans="1:15" ht="15.75" customHeight="1" x14ac:dyDescent="0.25">
      <c r="A23" s="5"/>
      <c r="B23" s="7" t="s">
        <v>51</v>
      </c>
      <c r="C23" s="7"/>
      <c r="D23" s="7"/>
      <c r="E23" s="5" t="s">
        <v>54</v>
      </c>
      <c r="F23" s="7"/>
      <c r="G23" s="7"/>
      <c r="H23" s="8">
        <f t="shared" si="2"/>
        <v>0</v>
      </c>
      <c r="I23" s="7" t="s">
        <v>53</v>
      </c>
      <c r="J23" s="7"/>
      <c r="K23" s="9"/>
      <c r="L23" s="10">
        <f t="shared" si="3"/>
        <v>0</v>
      </c>
      <c r="M23" s="9"/>
      <c r="N23" s="9"/>
      <c r="O23" s="9"/>
    </row>
    <row r="24" spans="1:15" ht="15.75" customHeight="1" x14ac:dyDescent="0.25">
      <c r="A24" s="5"/>
      <c r="B24" s="7" t="s">
        <v>29</v>
      </c>
      <c r="C24" s="7" t="s">
        <v>29</v>
      </c>
      <c r="D24" s="7"/>
      <c r="E24" s="5" t="s">
        <v>66</v>
      </c>
      <c r="F24" s="7"/>
      <c r="G24" s="7"/>
      <c r="H24" s="8">
        <f t="shared" si="2"/>
        <v>0</v>
      </c>
      <c r="I24" s="7" t="s">
        <v>55</v>
      </c>
      <c r="J24" s="7"/>
      <c r="K24" s="9"/>
      <c r="L24" s="10">
        <f t="shared" si="3"/>
        <v>0</v>
      </c>
      <c r="M24" s="9"/>
      <c r="N24" s="9"/>
      <c r="O24" s="9"/>
    </row>
    <row r="25" spans="1:15" ht="12.75" customHeight="1" x14ac:dyDescent="0.25">
      <c r="A25" s="5"/>
      <c r="B25" s="7"/>
      <c r="C25" s="7" t="s">
        <v>56</v>
      </c>
      <c r="D25" s="7"/>
      <c r="E25" s="5"/>
      <c r="F25" s="7"/>
      <c r="G25" s="7"/>
      <c r="H25" s="8">
        <f t="shared" si="2"/>
        <v>0</v>
      </c>
      <c r="I25" s="7" t="s">
        <v>57</v>
      </c>
      <c r="J25" s="7"/>
      <c r="K25" s="9"/>
      <c r="L25" s="10">
        <f t="shared" si="3"/>
        <v>0</v>
      </c>
      <c r="M25" s="9"/>
      <c r="N25" s="9"/>
      <c r="O25" s="9"/>
    </row>
    <row r="26" spans="1:15" ht="12.75" customHeight="1" x14ac:dyDescent="0.25">
      <c r="A26" s="4" t="s">
        <v>58</v>
      </c>
      <c r="B26" s="7" t="s">
        <v>59</v>
      </c>
      <c r="C26" s="7"/>
      <c r="D26" s="7"/>
      <c r="E26" s="7" t="s">
        <v>54</v>
      </c>
      <c r="F26" s="7"/>
      <c r="G26" s="7"/>
      <c r="H26" s="8">
        <f t="shared" si="2"/>
        <v>0</v>
      </c>
      <c r="I26" s="26" t="s">
        <v>113</v>
      </c>
      <c r="J26" s="7"/>
      <c r="K26" s="9"/>
      <c r="L26" s="10">
        <f t="shared" si="3"/>
        <v>0</v>
      </c>
      <c r="M26" s="9"/>
      <c r="N26" s="9"/>
      <c r="O26" s="9"/>
    </row>
    <row r="27" spans="1:15" ht="12.75" customHeight="1" x14ac:dyDescent="0.25">
      <c r="A27" s="5"/>
      <c r="B27" s="7"/>
      <c r="C27" s="7" t="s">
        <v>60</v>
      </c>
      <c r="D27" s="7"/>
      <c r="E27" s="7"/>
      <c r="F27" s="7"/>
      <c r="G27" s="7"/>
      <c r="H27" s="8">
        <f t="shared" si="2"/>
        <v>0</v>
      </c>
      <c r="I27" s="7"/>
      <c r="J27" s="7"/>
      <c r="K27" s="9"/>
      <c r="L27" s="10">
        <f t="shared" si="3"/>
        <v>0</v>
      </c>
      <c r="M27" s="9"/>
      <c r="N27" s="9"/>
      <c r="O27" s="9"/>
    </row>
    <row r="28" spans="1:15" ht="12.75" customHeight="1" x14ac:dyDescent="0.25">
      <c r="A28" s="5"/>
      <c r="B28" s="7"/>
      <c r="C28" s="7" t="s">
        <v>61</v>
      </c>
      <c r="D28" s="7"/>
      <c r="E28" s="7"/>
      <c r="F28" s="7"/>
      <c r="G28" s="7"/>
      <c r="H28" s="8">
        <f t="shared" si="2"/>
        <v>0</v>
      </c>
      <c r="I28" s="7"/>
      <c r="J28" s="7"/>
      <c r="K28" s="9"/>
      <c r="L28" s="10">
        <f t="shared" si="3"/>
        <v>0</v>
      </c>
      <c r="M28" s="9"/>
      <c r="N28" s="9"/>
      <c r="O28" s="9"/>
    </row>
    <row r="29" spans="1:15" ht="12.75" customHeight="1" x14ac:dyDescent="0.25">
      <c r="A29" s="5"/>
      <c r="B29" s="7"/>
      <c r="C29" s="7" t="s">
        <v>62</v>
      </c>
      <c r="D29" s="7"/>
      <c r="E29" s="7"/>
      <c r="F29" s="7"/>
      <c r="G29" s="7"/>
      <c r="H29" s="8">
        <f t="shared" si="2"/>
        <v>0</v>
      </c>
      <c r="I29" s="7"/>
      <c r="J29" s="7"/>
      <c r="K29" s="9"/>
      <c r="L29" s="10">
        <f t="shared" si="3"/>
        <v>0</v>
      </c>
      <c r="M29" s="9"/>
      <c r="N29" s="9"/>
      <c r="O29" s="9"/>
    </row>
    <row r="30" spans="1:15" ht="12.75" customHeight="1" x14ac:dyDescent="0.25">
      <c r="A30" s="5"/>
      <c r="B30" s="7"/>
      <c r="C30" s="7" t="s">
        <v>63</v>
      </c>
      <c r="D30" s="7"/>
      <c r="E30" s="7"/>
      <c r="F30" s="7"/>
      <c r="G30" s="7"/>
      <c r="H30" s="8">
        <f t="shared" si="2"/>
        <v>0</v>
      </c>
      <c r="I30" s="7"/>
      <c r="J30" s="7"/>
      <c r="K30" s="9"/>
      <c r="L30" s="10">
        <f t="shared" si="3"/>
        <v>0</v>
      </c>
      <c r="M30" s="9"/>
      <c r="N30" s="9"/>
      <c r="O30" s="9"/>
    </row>
    <row r="31" spans="1:15" ht="12.75" customHeight="1" x14ac:dyDescent="0.25">
      <c r="A31" s="5"/>
      <c r="B31" s="7"/>
      <c r="C31" s="7" t="s">
        <v>64</v>
      </c>
      <c r="D31" s="7"/>
      <c r="E31" s="7"/>
      <c r="F31" s="7"/>
      <c r="G31" s="7"/>
      <c r="H31" s="8">
        <f t="shared" si="2"/>
        <v>0</v>
      </c>
      <c r="I31" s="7"/>
      <c r="J31" s="7"/>
      <c r="K31" s="9"/>
      <c r="L31" s="10">
        <f t="shared" si="3"/>
        <v>0</v>
      </c>
      <c r="M31" s="9"/>
      <c r="N31" s="9"/>
      <c r="O31" s="9"/>
    </row>
    <row r="32" spans="1:15" ht="12.75" customHeight="1" x14ac:dyDescent="0.25">
      <c r="A32" s="5"/>
      <c r="B32" s="7" t="s">
        <v>65</v>
      </c>
      <c r="C32" s="7" t="s">
        <v>65</v>
      </c>
      <c r="D32" s="7"/>
      <c r="E32" s="7" t="s">
        <v>71</v>
      </c>
      <c r="F32" s="7"/>
      <c r="G32" s="7"/>
      <c r="H32" s="8">
        <f t="shared" si="2"/>
        <v>0</v>
      </c>
      <c r="I32" s="7" t="s">
        <v>67</v>
      </c>
      <c r="J32" s="7"/>
      <c r="K32" s="9"/>
      <c r="L32" s="10">
        <f t="shared" si="3"/>
        <v>0</v>
      </c>
      <c r="M32" s="9"/>
      <c r="N32" s="9"/>
      <c r="O32" s="9"/>
    </row>
    <row r="33" spans="1:15" ht="12.75" customHeight="1" x14ac:dyDescent="0.25">
      <c r="A33" s="5"/>
      <c r="B33" s="7"/>
      <c r="C33" s="7" t="s">
        <v>68</v>
      </c>
      <c r="D33" s="7"/>
      <c r="E33" s="7"/>
      <c r="F33" s="7"/>
      <c r="G33" s="7"/>
      <c r="H33" s="8">
        <f t="shared" si="2"/>
        <v>0</v>
      </c>
      <c r="I33" s="7"/>
      <c r="J33" s="7"/>
      <c r="K33" s="9"/>
      <c r="L33" s="10">
        <f t="shared" si="3"/>
        <v>0</v>
      </c>
      <c r="M33" s="9"/>
      <c r="N33" s="9"/>
      <c r="O33" s="9"/>
    </row>
    <row r="34" spans="1:15" ht="12.75" customHeight="1" x14ac:dyDescent="0.25">
      <c r="A34" s="5"/>
      <c r="B34" s="7"/>
      <c r="C34" s="7" t="s">
        <v>69</v>
      </c>
      <c r="D34" s="7"/>
      <c r="E34" s="7"/>
      <c r="F34" s="7"/>
      <c r="G34" s="7"/>
      <c r="H34" s="8">
        <f t="shared" si="2"/>
        <v>0</v>
      </c>
      <c r="I34" s="7"/>
      <c r="J34" s="7"/>
      <c r="K34" s="9"/>
      <c r="L34" s="10">
        <f t="shared" si="3"/>
        <v>0</v>
      </c>
      <c r="M34" s="9"/>
      <c r="N34" s="9"/>
      <c r="O34" s="9"/>
    </row>
    <row r="35" spans="1:15" ht="12.75" customHeight="1" x14ac:dyDescent="0.25">
      <c r="A35" s="5"/>
      <c r="B35" s="7" t="s">
        <v>70</v>
      </c>
      <c r="C35" s="7"/>
      <c r="D35" s="7"/>
      <c r="E35" s="7" t="s">
        <v>73</v>
      </c>
      <c r="F35" s="7"/>
      <c r="G35" s="7"/>
      <c r="H35" s="8">
        <f t="shared" si="2"/>
        <v>0</v>
      </c>
      <c r="I35" s="17" t="s">
        <v>74</v>
      </c>
      <c r="J35" s="7"/>
      <c r="K35" s="9"/>
      <c r="L35" s="10">
        <f t="shared" si="3"/>
        <v>0</v>
      </c>
      <c r="M35" s="9"/>
      <c r="N35" s="9"/>
      <c r="O35" s="9"/>
    </row>
    <row r="36" spans="1:15" ht="12.75" customHeight="1" x14ac:dyDescent="0.25">
      <c r="A36" s="5"/>
      <c r="C36" s="7" t="s">
        <v>72</v>
      </c>
      <c r="D36" s="7"/>
      <c r="F36" s="7"/>
      <c r="G36" s="7"/>
      <c r="H36" s="8">
        <f t="shared" si="2"/>
        <v>0</v>
      </c>
      <c r="I36" s="7"/>
      <c r="J36" s="7"/>
      <c r="K36" s="9"/>
      <c r="L36" s="10">
        <f t="shared" si="3"/>
        <v>0</v>
      </c>
      <c r="M36" s="9"/>
      <c r="N36" s="9"/>
      <c r="O36" s="9"/>
    </row>
    <row r="37" spans="1:15" ht="12.75" customHeight="1" x14ac:dyDescent="0.25">
      <c r="A37" s="5"/>
      <c r="C37" s="7" t="s">
        <v>75</v>
      </c>
      <c r="D37" s="7"/>
      <c r="E37" s="7"/>
      <c r="F37" s="7"/>
      <c r="G37" s="7"/>
      <c r="H37" s="8">
        <f t="shared" si="2"/>
        <v>0</v>
      </c>
      <c r="I37" s="7"/>
      <c r="J37" s="7"/>
      <c r="K37" s="9"/>
      <c r="L37" s="10">
        <f t="shared" si="3"/>
        <v>0</v>
      </c>
      <c r="M37" s="9"/>
      <c r="N37" s="9"/>
      <c r="O37" s="9"/>
    </row>
    <row r="38" spans="1:15" ht="12.75" customHeight="1" x14ac:dyDescent="0.25">
      <c r="A38" s="5"/>
      <c r="B38" s="7" t="s">
        <v>105</v>
      </c>
      <c r="C38" s="7" t="s">
        <v>77</v>
      </c>
      <c r="D38" s="7"/>
      <c r="E38" s="7" t="s">
        <v>76</v>
      </c>
      <c r="F38" s="7"/>
      <c r="G38" s="7"/>
      <c r="H38" s="8">
        <f t="shared" si="2"/>
        <v>0</v>
      </c>
      <c r="I38" s="7" t="s">
        <v>115</v>
      </c>
      <c r="J38" s="7"/>
      <c r="K38" s="9"/>
      <c r="L38" s="10">
        <f t="shared" si="3"/>
        <v>0</v>
      </c>
      <c r="M38" s="9"/>
      <c r="N38" s="9"/>
      <c r="O38" s="9"/>
    </row>
    <row r="39" spans="1:15" ht="12.75" customHeight="1" x14ac:dyDescent="0.25">
      <c r="A39" s="5"/>
      <c r="B39" s="7"/>
      <c r="C39" s="7" t="s">
        <v>79</v>
      </c>
      <c r="D39" s="7"/>
      <c r="E39" s="7"/>
      <c r="F39" s="7"/>
      <c r="G39" s="7"/>
      <c r="H39" s="8">
        <f t="shared" si="2"/>
        <v>0</v>
      </c>
      <c r="I39" s="7"/>
      <c r="J39" s="7"/>
      <c r="K39" s="9"/>
      <c r="L39" s="10">
        <f t="shared" si="3"/>
        <v>0</v>
      </c>
      <c r="M39" s="9"/>
      <c r="N39" s="9"/>
      <c r="O39" s="9"/>
    </row>
    <row r="40" spans="1:15" ht="12.75" customHeight="1" x14ac:dyDescent="0.25">
      <c r="A40" s="9"/>
      <c r="B40" s="5" t="s">
        <v>80</v>
      </c>
      <c r="C40" s="7" t="s">
        <v>81</v>
      </c>
      <c r="D40" s="7"/>
      <c r="E40" s="7" t="s">
        <v>78</v>
      </c>
      <c r="F40" s="7"/>
      <c r="G40" s="7"/>
      <c r="H40" s="8">
        <f t="shared" si="2"/>
        <v>0</v>
      </c>
      <c r="I40" s="7"/>
      <c r="J40" s="7"/>
      <c r="K40" s="9"/>
      <c r="L40" s="10">
        <f t="shared" si="3"/>
        <v>0</v>
      </c>
      <c r="M40" s="9"/>
      <c r="N40" s="9"/>
      <c r="O40" s="9"/>
    </row>
    <row r="41" spans="1:15" ht="12.75" customHeight="1" x14ac:dyDescent="0.25">
      <c r="A41" s="9"/>
      <c r="B41" s="5"/>
      <c r="C41" s="7" t="s">
        <v>83</v>
      </c>
      <c r="D41" s="7"/>
      <c r="E41" s="7" t="s">
        <v>82</v>
      </c>
      <c r="F41" s="7"/>
      <c r="G41" s="7"/>
      <c r="H41" s="8">
        <f t="shared" si="2"/>
        <v>0</v>
      </c>
      <c r="I41" s="7"/>
      <c r="J41" s="7"/>
      <c r="K41" s="9"/>
      <c r="L41" s="10">
        <f t="shared" si="3"/>
        <v>0</v>
      </c>
      <c r="M41" s="9"/>
      <c r="N41" s="9"/>
      <c r="O41" s="9"/>
    </row>
    <row r="42" spans="1:15" ht="12.75" customHeight="1" x14ac:dyDescent="0.25">
      <c r="A42" s="9"/>
      <c r="B42" s="5"/>
      <c r="C42" s="7" t="s">
        <v>85</v>
      </c>
      <c r="D42" s="7"/>
      <c r="E42" s="7" t="s">
        <v>84</v>
      </c>
      <c r="F42" s="7"/>
      <c r="G42" s="7"/>
      <c r="H42" s="8">
        <f t="shared" si="2"/>
        <v>0</v>
      </c>
      <c r="I42" s="7"/>
      <c r="J42" s="7"/>
      <c r="K42" s="9"/>
      <c r="L42" s="10">
        <f t="shared" si="3"/>
        <v>0</v>
      </c>
      <c r="M42" s="9"/>
      <c r="N42" s="9"/>
      <c r="O42" s="9"/>
    </row>
    <row r="43" spans="1:15" ht="12.75" customHeight="1" x14ac:dyDescent="0.25">
      <c r="A43" s="9"/>
      <c r="B43" s="5"/>
      <c r="C43" s="7" t="s">
        <v>87</v>
      </c>
      <c r="D43" s="13"/>
      <c r="E43" s="7" t="s">
        <v>86</v>
      </c>
      <c r="F43" s="7"/>
      <c r="G43" s="7"/>
      <c r="H43" s="8">
        <f t="shared" si="2"/>
        <v>0</v>
      </c>
      <c r="I43" s="7"/>
      <c r="J43" s="7"/>
      <c r="K43" s="9"/>
      <c r="L43" s="10">
        <f t="shared" si="3"/>
        <v>0</v>
      </c>
      <c r="M43" s="9"/>
      <c r="N43" s="9"/>
      <c r="O43" s="9"/>
    </row>
    <row r="44" spans="1:15" ht="12.75" customHeight="1" x14ac:dyDescent="0.25">
      <c r="A44" s="9"/>
      <c r="B44" s="5"/>
      <c r="C44" s="7"/>
      <c r="D44" s="7" t="s">
        <v>89</v>
      </c>
      <c r="E44" s="7"/>
      <c r="F44" s="7"/>
      <c r="G44" s="7"/>
      <c r="H44" s="8">
        <f t="shared" si="2"/>
        <v>0</v>
      </c>
      <c r="I44" s="7"/>
      <c r="J44" s="7"/>
      <c r="K44" s="9"/>
      <c r="L44" s="10">
        <f t="shared" si="3"/>
        <v>0</v>
      </c>
      <c r="M44" s="9"/>
      <c r="N44" s="9"/>
      <c r="O44" s="9"/>
    </row>
    <row r="45" spans="1:15" ht="12.75" customHeight="1" x14ac:dyDescent="0.25">
      <c r="A45" s="9"/>
      <c r="B45" s="5"/>
      <c r="C45" s="7"/>
      <c r="D45" s="7" t="s">
        <v>90</v>
      </c>
      <c r="E45" s="7"/>
      <c r="F45" s="7"/>
      <c r="G45" s="7"/>
      <c r="H45" s="8">
        <f t="shared" si="2"/>
        <v>0</v>
      </c>
      <c r="I45" s="7"/>
      <c r="J45" s="7"/>
      <c r="K45" s="9"/>
      <c r="L45" s="10">
        <f t="shared" si="3"/>
        <v>0</v>
      </c>
      <c r="M45" s="9"/>
      <c r="N45" s="9"/>
      <c r="O45" s="9"/>
    </row>
    <row r="46" spans="1:15" ht="12.75" customHeight="1" x14ac:dyDescent="0.25">
      <c r="A46" s="9"/>
      <c r="B46" s="5"/>
      <c r="C46" s="7"/>
      <c r="D46" s="7" t="s">
        <v>91</v>
      </c>
      <c r="E46" s="7"/>
      <c r="F46" s="7"/>
      <c r="G46" s="7"/>
      <c r="H46" s="8">
        <f t="shared" si="2"/>
        <v>0</v>
      </c>
      <c r="I46" s="7"/>
      <c r="J46" s="7"/>
      <c r="K46" s="9"/>
      <c r="L46" s="10">
        <f t="shared" si="3"/>
        <v>0</v>
      </c>
      <c r="M46" s="9"/>
      <c r="N46" s="9"/>
      <c r="O46" s="9"/>
    </row>
    <row r="47" spans="1:15" ht="12.75" customHeight="1" x14ac:dyDescent="0.25">
      <c r="A47" s="9"/>
      <c r="B47" s="5"/>
      <c r="C47" s="7"/>
      <c r="D47" s="7" t="s">
        <v>92</v>
      </c>
      <c r="E47" s="7"/>
      <c r="F47" s="7"/>
      <c r="G47" s="7"/>
      <c r="H47" s="8">
        <f t="shared" si="2"/>
        <v>0</v>
      </c>
      <c r="I47" s="7"/>
      <c r="J47" s="7"/>
      <c r="K47" s="9"/>
      <c r="L47" s="10">
        <f t="shared" si="3"/>
        <v>0</v>
      </c>
      <c r="M47" s="9"/>
      <c r="N47" s="9"/>
      <c r="O47" s="9"/>
    </row>
    <row r="48" spans="1:15" ht="12.75" customHeight="1" x14ac:dyDescent="0.25">
      <c r="A48" s="9"/>
      <c r="B48" s="5"/>
      <c r="C48" s="7"/>
      <c r="D48" s="7" t="s">
        <v>93</v>
      </c>
      <c r="E48" s="7"/>
      <c r="F48" s="7"/>
      <c r="G48" s="7"/>
      <c r="H48" s="8">
        <f t="shared" si="2"/>
        <v>0</v>
      </c>
      <c r="I48" s="7"/>
      <c r="J48" s="7"/>
      <c r="K48" s="9"/>
      <c r="L48" s="10">
        <f t="shared" si="3"/>
        <v>0</v>
      </c>
      <c r="M48" s="9"/>
      <c r="N48" s="9"/>
      <c r="O48" s="9"/>
    </row>
    <row r="49" spans="1:15" ht="12.75" customHeight="1" x14ac:dyDescent="0.25">
      <c r="A49" s="9"/>
      <c r="B49" s="5" t="s">
        <v>94</v>
      </c>
      <c r="C49" s="7" t="s">
        <v>95</v>
      </c>
      <c r="D49" s="7"/>
      <c r="E49" s="7" t="s">
        <v>88</v>
      </c>
      <c r="F49" s="7"/>
      <c r="G49" s="7"/>
      <c r="H49" s="8">
        <f t="shared" si="2"/>
        <v>0</v>
      </c>
      <c r="I49" s="7"/>
      <c r="J49" s="7"/>
      <c r="K49" s="9"/>
      <c r="L49" s="10">
        <f t="shared" si="3"/>
        <v>0</v>
      </c>
      <c r="M49" s="9"/>
      <c r="N49" s="9"/>
      <c r="O49" s="9"/>
    </row>
    <row r="50" spans="1:15" ht="12.75" customHeight="1" x14ac:dyDescent="0.25">
      <c r="A50" s="9"/>
      <c r="B50" s="5"/>
      <c r="C50" s="7" t="s">
        <v>97</v>
      </c>
      <c r="D50" s="7"/>
      <c r="E50" s="7"/>
      <c r="F50" s="7"/>
      <c r="G50" s="7"/>
      <c r="H50" s="8">
        <f t="shared" si="2"/>
        <v>0</v>
      </c>
      <c r="I50" s="7"/>
      <c r="J50" s="7"/>
      <c r="K50" s="9"/>
      <c r="L50" s="10">
        <f t="shared" si="3"/>
        <v>0</v>
      </c>
      <c r="M50" s="9"/>
      <c r="N50" s="9"/>
      <c r="O50" s="9"/>
    </row>
    <row r="51" spans="1:15" ht="12.75" customHeight="1" x14ac:dyDescent="0.25">
      <c r="A51" s="9"/>
      <c r="B51" s="5"/>
      <c r="C51" s="7" t="s">
        <v>98</v>
      </c>
      <c r="D51" s="7"/>
      <c r="E51" s="7"/>
      <c r="F51" s="7"/>
      <c r="G51" s="7"/>
      <c r="H51" s="8">
        <f t="shared" si="2"/>
        <v>0</v>
      </c>
      <c r="I51" s="26" t="s">
        <v>114</v>
      </c>
      <c r="J51" s="7"/>
      <c r="K51" s="9"/>
      <c r="L51" s="10">
        <f t="shared" si="3"/>
        <v>0</v>
      </c>
      <c r="M51" s="9"/>
      <c r="N51" s="9"/>
      <c r="O51" s="9"/>
    </row>
    <row r="52" spans="1:15" ht="12.75" customHeight="1" x14ac:dyDescent="0.25">
      <c r="A52" s="9"/>
      <c r="B52" s="5" t="s">
        <v>99</v>
      </c>
      <c r="C52" s="7"/>
      <c r="D52" s="7"/>
      <c r="E52" s="7" t="s">
        <v>96</v>
      </c>
      <c r="F52" s="7"/>
      <c r="G52" s="7"/>
      <c r="H52" s="8">
        <f t="shared" si="2"/>
        <v>0</v>
      </c>
      <c r="I52" s="7"/>
      <c r="J52" s="7"/>
      <c r="K52" s="9"/>
      <c r="L52" s="10">
        <f t="shared" si="3"/>
        <v>0</v>
      </c>
      <c r="M52" s="9"/>
      <c r="N52" s="9"/>
      <c r="O52" s="9"/>
    </row>
    <row r="53" spans="1:15" ht="12.75" customHeight="1" x14ac:dyDescent="0.25">
      <c r="A53" s="9"/>
      <c r="B53" s="13"/>
      <c r="C53" s="13"/>
      <c r="D53" s="13"/>
      <c r="E53" s="13"/>
      <c r="F53" s="7"/>
      <c r="G53" s="7"/>
      <c r="H53" s="8">
        <f t="shared" si="2"/>
        <v>0</v>
      </c>
      <c r="I53" s="7"/>
      <c r="J53" s="7"/>
      <c r="K53" s="9"/>
      <c r="L53" s="10">
        <f t="shared" si="3"/>
        <v>0</v>
      </c>
      <c r="M53" s="9"/>
      <c r="N53" s="9"/>
      <c r="O53" s="9"/>
    </row>
    <row r="54" spans="1:15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5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5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5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5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5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5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5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5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5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5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2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spans="1:12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spans="1:12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spans="1:12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spans="1:12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spans="1:12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spans="1:12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spans="1:12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spans="1:12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spans="1:12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spans="1:12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spans="1:12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spans="1:12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spans="1:12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spans="1:12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spans="1:12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spans="1:12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spans="1:12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spans="1:12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spans="1:12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spans="1:12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spans="1:12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 spans="1:12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 spans="1:12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 spans="1:12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 spans="1:12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 spans="1:12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 spans="1:12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spans="1:12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spans="1:12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 spans="1:12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 spans="1:12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 spans="1:12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 spans="1:12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 spans="1:12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spans="1:12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 spans="1:12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spans="1:12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spans="1:12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 spans="1:12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spans="1:12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 spans="1:12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 spans="1:12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spans="1:12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spans="1:12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 spans="1:12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 spans="1:12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 spans="1:12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 spans="1:12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 spans="1:12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 spans="1:12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spans="1:12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spans="1:12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spans="1:12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spans="1:12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spans="1:12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spans="1:12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 spans="1:12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 spans="1:12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 spans="1:12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 spans="1:12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 spans="1:12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 spans="1:12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 spans="1:12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 spans="1:12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 spans="1:12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 spans="1:12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 spans="1:12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 spans="1:12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 spans="1:12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 spans="1:12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 spans="1:12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 spans="1:12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 spans="1:12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 spans="1:12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 spans="1:12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 spans="1:12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 spans="1:12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 spans="1:12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 spans="1:12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 spans="1:12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 spans="1:12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 spans="1:12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spans="1:12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 spans="1:12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 spans="1:12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 spans="1:12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 spans="1:12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 spans="1:12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1:12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 spans="1:12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 spans="1:12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 spans="1:12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 spans="1:12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 spans="1:12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 spans="1:12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 spans="1:12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 spans="1:12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 spans="1:12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 spans="1:12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 spans="1:12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 spans="1:12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 spans="1:12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 spans="1:12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 spans="1:12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 spans="1:12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 spans="1:12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 spans="1:12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 spans="1:12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 spans="1:12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 spans="1:12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 spans="1:12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 spans="1:12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 spans="1:12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 spans="1:12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 spans="1:12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 spans="1:12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 spans="1:12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 spans="1:12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 spans="1:12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 spans="1:12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 spans="1:12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 spans="1:12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 spans="1:12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 spans="1:12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 spans="1:12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 spans="1:12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 spans="1:12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 spans="1:12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 spans="1:12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 spans="1:12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 spans="1:12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 spans="1:12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 spans="1:12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 spans="1:12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 spans="1:12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 spans="1:12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 spans="1:12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 spans="1:12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 spans="1:12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 spans="1:12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 spans="1:12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 spans="1:12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 spans="1:12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 spans="1:12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 spans="1:12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 spans="1:12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 spans="1:12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 spans="1:12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 spans="1:12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 spans="1:12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 spans="1:12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 spans="1:12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 spans="1:12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 spans="1:12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 spans="1:12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 spans="1:12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 spans="1:12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 spans="1:12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 spans="1:12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 spans="1:12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 spans="1:12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 spans="1:12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 spans="1:12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 spans="1:12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 spans="1:12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 spans="1:12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 spans="1:12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 spans="1:12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 spans="1:12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 spans="1:12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 spans="1:12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 spans="1:12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 spans="1:12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 spans="1:12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 spans="1:12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 spans="1:12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 spans="1:12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 spans="1:12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 spans="1:12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 spans="1:12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 spans="1:12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 spans="1:12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 spans="1:12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 spans="1:12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 spans="1:12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 spans="1:12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 spans="1:12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 spans="1:12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 spans="1:12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 spans="1:12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 spans="1:12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 spans="1:12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 spans="1:12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 spans="1:12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 spans="1:12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 spans="1:12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 spans="1:12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 spans="1:12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 spans="1:12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 spans="1:12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 spans="1:12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 spans="1:12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 spans="1:12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 spans="1:12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 spans="1:12" ht="15.7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 spans="1:12" ht="15.7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 spans="1:12" ht="15.7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 spans="1:12" ht="15.7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 spans="1:12" ht="15.7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 spans="1:12" ht="15.7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 spans="1:12" ht="15.7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 spans="1:12" ht="15.7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 spans="1:12" ht="15.7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 spans="1:12" ht="15.7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 spans="1:12" ht="15.7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 spans="1:12" ht="15.7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 spans="1:12" ht="15.7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 spans="1:12" ht="15.7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 spans="1:12" ht="15.7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 spans="1:12" ht="15.7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 spans="1:12" ht="15.7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 spans="1:12" ht="15.7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 spans="1:12" ht="15.7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 spans="1:12" ht="15.7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 spans="1:12" ht="15.7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 spans="1:12" ht="15.7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 spans="1:12" ht="15.7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 spans="1:12" ht="15.7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 spans="1:12" ht="15.7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 spans="1:12" ht="15.7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 spans="1:12" ht="15.7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 spans="1:12" ht="15.7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 spans="1:12" ht="15.7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 spans="1:12" ht="15.7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 spans="1:12" ht="15.7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 spans="1:12" ht="15.7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 spans="1:12" ht="15.7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 spans="1:12" ht="15.7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 spans="1:12" ht="15.7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 spans="1:12" ht="15.7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 spans="1:12" ht="15.7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 spans="1:12" ht="15.7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 spans="1:12" ht="15.7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 spans="1:12" ht="15.7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 spans="1:12" ht="15.7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 spans="1:12" ht="15.7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 spans="1:12" ht="15.7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 spans="1:12" ht="15.7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 spans="1:12" ht="15.7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 spans="1:12" ht="15.7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 spans="1:12" ht="15.7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 spans="1:12" ht="15.7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 spans="1:12" ht="15.7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 spans="1:12" ht="15.7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 spans="1:12" ht="15.7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 spans="1:12" ht="15.7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 spans="1:12" ht="15.7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 spans="1:12" ht="15.7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 spans="1:12" ht="15.7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 spans="1:12" ht="15.7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 spans="1:12" ht="15.7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 spans="1:12" ht="15.7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 spans="1:12" ht="15.7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 spans="1:12" ht="15.7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 spans="1:12" ht="15.7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 spans="1:12" ht="15.7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 spans="1:12" ht="15.7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 spans="1:12" ht="15.7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 spans="1:12" ht="15.7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 spans="1:12" ht="15.7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 spans="1:12" ht="15.7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 spans="1:12" ht="15.7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 spans="1:12" ht="15.7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 spans="1:12" ht="15.7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 spans="1:12" ht="15.7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 spans="1:12" ht="15.7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 spans="1:12" ht="15.7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 spans="1:12" ht="15.7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 spans="1:12" ht="15.7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 spans="1:12" ht="15.7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 spans="1:12" ht="15.7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 spans="1:12" ht="15.7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 spans="1:12" ht="15.7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 spans="1:12" ht="15.7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 spans="1:12" ht="15.7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 spans="1:12" ht="15.7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 spans="1:12" ht="15.7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 spans="1:12" ht="15.7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 spans="1:12" ht="15.7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 spans="1:12" ht="15.7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 spans="1:12" ht="15.7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 spans="1:12" ht="15.7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 spans="1:12" ht="15.7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 spans="1:12" ht="15.7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 spans="1:12" ht="15.7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 spans="1:12" ht="15.7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 spans="1:12" ht="15.7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 spans="1:12" ht="15.7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 spans="1:12" ht="15.7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 spans="1:12" ht="15.7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 spans="1:12" ht="15.7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 spans="1:12" ht="15.7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 spans="1:12" ht="15.7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 spans="1:12" ht="15.7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 spans="1:12" ht="15.7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 spans="1:12" ht="15.7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 spans="1:12" ht="15.7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 spans="1:12" ht="15.7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 spans="1:12" ht="15.7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 spans="1:12" ht="15.7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 spans="1:12" ht="15.7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 spans="1:12" ht="15.7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 spans="1:12" ht="15.7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 spans="1:12" ht="15.7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 spans="1:12" ht="15.7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 spans="1:12" ht="15.7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 spans="1:12" ht="15.7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 spans="1:12" ht="15.7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 spans="1:12" ht="15.7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 spans="1:12" ht="15.7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 spans="1:12" ht="15.7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 spans="1:12" ht="15.7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 spans="1:12" ht="15.7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 spans="1:12" ht="15.7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 spans="1:12" ht="15.7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 spans="1:12" ht="15.7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 spans="1:12" ht="15.7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 spans="1:12" ht="15.7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 spans="1:12" ht="15.7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 spans="1:12" ht="15.7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 spans="1:12" ht="15.7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 spans="1:12" ht="15.7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 spans="1:12" ht="15.7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 spans="1:12" ht="15.7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 spans="1:12" ht="15.7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 spans="1:12" ht="15.7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 spans="1:12" ht="15.7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 spans="1:12" ht="15.7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 spans="1:12" ht="15.7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 spans="1:12" ht="15.7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 spans="1:12" ht="15.7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 spans="1:12" ht="15.7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 spans="1:12" ht="15.7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 spans="1:12" ht="15.7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 spans="1:12" ht="15.7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 spans="1:12" ht="15.7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 spans="1:12" ht="15.7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 spans="1:12" ht="15.7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 spans="1:12" ht="15.7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 spans="1:12" ht="15.7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 spans="1:12" ht="15.7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 spans="1:12" ht="15.7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 spans="1:12" ht="15.7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 spans="1:12" ht="15.7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 spans="1:12" ht="15.7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 spans="1:12" ht="15.7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 spans="1:12" ht="15.7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 spans="1:12" ht="15.7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 spans="1:12" ht="15.7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 spans="1:12" ht="15.7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 spans="1:12" ht="15.7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 spans="1:12" ht="15.7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 spans="1:12" ht="15.7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 spans="1:12" ht="15.7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 spans="1:12" ht="15.7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 spans="1:12" ht="15.7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 spans="1:12" ht="15.7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 spans="1:12" ht="15.7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 spans="1:12" ht="15.7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 spans="1:12" ht="15.7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 spans="1:12" ht="15.7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 spans="1:12" ht="15.7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 spans="1:12" ht="15.7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 spans="1:12" ht="15.7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 spans="1:12" ht="15.7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 spans="1:12" ht="15.7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 spans="1:12" ht="15.7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 spans="1:12" ht="15.7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 spans="1:12" ht="15.7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 spans="1:12" ht="15.7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 spans="1:12" ht="15.7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 spans="1:12" ht="15.7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 spans="1:12" ht="15.7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 spans="1:12" ht="15.7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 spans="1:12" ht="15.7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 spans="1:12" ht="15.7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 spans="1:12" ht="15.7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 spans="1:12" ht="15.7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 spans="1:12" ht="15.7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 spans="1:12" ht="15.7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 spans="1:12" ht="15.7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 spans="1:12" ht="15.7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 spans="1:12" ht="15.7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 spans="1:12" ht="15.7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 spans="1:12" ht="15.7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 spans="1:12" ht="15.7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 spans="1:12" ht="15.7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 spans="1:12" ht="15.7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 spans="1:12" ht="15.7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 spans="1:12" ht="15.7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 spans="1:12" ht="15.7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 spans="1:12" ht="15.7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 spans="1:12" ht="15.7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 spans="1:12" ht="15.7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 spans="1:12" ht="15.7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 spans="1:12" ht="15.7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 spans="1:12" ht="15.7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 spans="1:12" ht="15.7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 spans="1:12" ht="15.7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 spans="1:12" ht="15.7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 spans="1:12" ht="15.7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 spans="1:12" ht="15.7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 spans="1:12" ht="15.7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 spans="1:12" ht="15.7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 spans="1:12" ht="15.7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 spans="1:12" ht="15.7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 spans="1:12" ht="15.7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 spans="1:12" ht="15.7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 spans="1:12" ht="15.7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 spans="1:12" ht="15.7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 spans="1:12" ht="15.7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 spans="1:12" ht="15.7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 spans="1:12" ht="15.7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 spans="1:12" ht="15.7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 spans="1:12" ht="15.7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 spans="1:12" ht="15.7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 spans="1:12" ht="15.7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 spans="1:12" ht="15.7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 spans="1:12" ht="15.7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 spans="1:12" ht="15.7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 spans="1:12" ht="15.7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 spans="1:12" ht="15.7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 spans="1:12" ht="15.7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 spans="1:12" ht="15.7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 spans="1:12" ht="15.7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 spans="1:12" ht="15.7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 spans="1:12" ht="15.7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 spans="1:12" ht="15.7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 spans="1:12" ht="15.7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 spans="1:12" ht="15.7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 spans="1:12" ht="15.7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 spans="1:12" ht="15.7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 spans="1:12" ht="15.7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 spans="1:12" ht="15.7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 spans="1:12" ht="15.7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 spans="1:12" ht="15.7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 spans="1:12" ht="15.7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 spans="1:12" ht="15.7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 spans="1:12" ht="15.7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 spans="1:12" ht="15.7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 spans="1:12" ht="15.7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 spans="1:12" ht="15.7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 spans="1:12" ht="15.7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 spans="1:12" ht="15.7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 spans="1:12" ht="15.7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 spans="1:12" ht="15.7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 spans="1:12" ht="15.7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 spans="1:12" ht="15.7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 spans="1:12" ht="15.7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 spans="1:12" ht="15.7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 spans="1:12" ht="15.7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 spans="1:12" ht="15.7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 spans="1:12" ht="15.7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 spans="1:12" ht="15.7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 spans="1:12" ht="15.7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 spans="1:12" ht="15.7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 spans="1:12" ht="15.7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 spans="1:12" ht="15.7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 spans="1:12" ht="15.7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 spans="1:12" ht="15.7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 spans="1:12" ht="15.7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 spans="1:12" ht="15.7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 spans="1:12" ht="15.7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 spans="1:12" ht="15.7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 spans="1:12" ht="15.7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 spans="1:12" ht="15.7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 spans="1:12" ht="15.7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 spans="1:12" ht="15.7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 spans="1:12" ht="15.7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 spans="1:12" ht="15.7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 spans="1:12" ht="15.7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 spans="1:12" ht="15.7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 spans="1:12" ht="15.7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 spans="1:12" ht="15.7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 spans="1:12" ht="15.7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 spans="1:12" ht="15.7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 spans="1:12" ht="15.7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 spans="1:12" ht="15.7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 spans="1:12" ht="15.7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 spans="1:12" ht="15.7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 spans="1:12" ht="15.7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 spans="1:12" ht="15.7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 spans="1:12" ht="15.7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 spans="1:12" ht="15.7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 spans="1:12" ht="15.7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 spans="1:12" ht="15.7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 spans="1:12" ht="15.7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 spans="1:12" ht="15.7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 spans="1:12" ht="15.7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 spans="1:12" ht="15.7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 spans="1:12" ht="15.7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 spans="1:12" ht="15.7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 spans="1:12" ht="15.7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 spans="1:12" ht="15.7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 spans="1:12" ht="15.7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 spans="1:12" ht="15.7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 spans="1:12" ht="15.7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 spans="1:12" ht="15.7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 spans="1:12" ht="15.7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 spans="1:12" ht="15.7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 spans="1:12" ht="15.7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 spans="1:12" ht="15.7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 spans="1:12" ht="15.7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 spans="1:12" ht="15.7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 spans="1:12" ht="15.7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 spans="1:12" ht="15.7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 spans="1:12" ht="15.7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 spans="1:12" ht="15.7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 spans="1:12" ht="15.7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 spans="1:12" ht="15.7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 spans="1:12" ht="15.7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 spans="1:12" ht="15.7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 spans="1:12" ht="15.7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 spans="1:12" ht="15.7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 spans="1:12" ht="15.7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 spans="1:12" ht="15.7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 spans="1:12" ht="15.7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 spans="1:12" ht="15.7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 spans="1:12" ht="15.7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 spans="1:12" ht="15.7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 spans="1:12" ht="15.7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 spans="1:12" ht="15.7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 spans="1:12" ht="15.7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 spans="1:12" ht="15.7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 spans="1:12" ht="15.7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 spans="1:12" ht="15.7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 spans="1:12" ht="15.7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 spans="1:12" ht="15.7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 spans="1:12" ht="15.7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 spans="1:12" ht="15.7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 spans="1:12" ht="15.7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 spans="1:12" ht="15.7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 spans="1:12" ht="15.7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 spans="1:12" ht="15.7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 spans="1:12" ht="15.7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 spans="1:12" ht="15.7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 spans="1:12" ht="15.7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 spans="1:12" ht="15.7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 spans="1:12" ht="15.7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 spans="1:12" ht="15.7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 spans="1:12" ht="15.7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 spans="1:12" ht="15.7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 spans="1:12" ht="15.7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 spans="1:12" ht="15.7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 spans="1:12" ht="15.7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 spans="1:12" ht="15.7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 spans="1:12" ht="15.7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 spans="1:12" ht="15.7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 spans="1:12" ht="15.7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 spans="1:12" ht="15.7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 spans="1:12" ht="15.7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 spans="1:12" ht="15.7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 spans="1:12" ht="15.7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 spans="1:12" ht="15.7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 spans="1:12" ht="15.7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 spans="1:12" ht="15.7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 spans="1:12" ht="15.7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 spans="1:12" ht="15.7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 spans="1:12" ht="15.7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 spans="1:12" ht="15.7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 spans="1:12" ht="15.7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 spans="1:12" ht="15.7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 spans="1:12" ht="15.7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 spans="1:12" ht="15.7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 spans="1:12" ht="15.7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 spans="1:12" ht="15.7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 spans="1:12" ht="15.7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 spans="1:12" ht="15.7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 spans="1:12" ht="15.7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 spans="1:12" ht="15.7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 spans="1:12" ht="15.7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 spans="1:12" ht="15.7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 spans="1:12" ht="15.7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 spans="1:12" ht="15.7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 spans="1:12" ht="15.7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 spans="1:12" ht="15.7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 spans="1:12" ht="15.7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 spans="1:12" ht="15.7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 spans="1:12" ht="15.7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 spans="1:12" ht="15.7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 spans="1:12" ht="15.7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 spans="1:12" ht="15.7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 spans="1:12" ht="15.7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 spans="1:12" ht="15.7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 spans="1:12" ht="15.7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 spans="1:12" ht="15.7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 spans="1:12" ht="15.7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 spans="1:12" ht="15.7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 spans="1:12" ht="15.7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 spans="1:12" ht="15.7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 spans="1:12" ht="15.7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 spans="1:12" ht="15.7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 spans="1:12" ht="15.7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 spans="1:12" ht="15.7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 spans="1:12" ht="15.7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 spans="1:12" ht="15.7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 spans="1:12" ht="15.7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 spans="1:12" ht="15.7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 spans="1:12" ht="15.7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 spans="1:12" ht="15.7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 spans="1:12" ht="15.7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 spans="1:12" ht="15.7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 spans="1:12" ht="15.7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 spans="1:12" ht="15.7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 spans="1:12" ht="15.7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 spans="1:12" ht="15.7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 spans="1:12" ht="15.7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 spans="1:12" ht="15.7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 spans="1:12" ht="15.7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 spans="1:12" ht="15.7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 spans="1:12" ht="15.7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 spans="1:12" ht="15.7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 spans="1:12" ht="15.7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 spans="1:12" ht="15.7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 spans="1:12" ht="15.7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 spans="1:12" ht="15.7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 spans="1:12" ht="15.7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 spans="1:12" ht="15.7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 spans="1:12" ht="15.7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 spans="1:12" ht="15.7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 spans="1:12" ht="15.7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 spans="1:12" ht="15.7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 spans="1:12" ht="15.7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 spans="1:12" ht="15.7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 spans="1:12" ht="15.7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 spans="1:12" ht="15.7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 spans="1:12" ht="15.7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 spans="1:12" ht="15.7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 spans="1:12" ht="15.7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 spans="1:12" ht="15.7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 spans="1:12" ht="15.7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 spans="1:12" ht="15.7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 spans="1:12" ht="15.7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 spans="1:12" ht="15.7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 spans="1:12" ht="15.7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 spans="1:12" ht="15.7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 spans="1:12" ht="15.7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 spans="1:12" ht="15.7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 spans="1:12" ht="15.7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 spans="1:12" ht="15.7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 spans="1:12" ht="15.7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 spans="1:12" ht="15.7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 spans="1:12" ht="15.7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 spans="1:12" ht="15.7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 spans="1:12" ht="15.7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 spans="1:12" ht="15.7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 spans="1:12" ht="15.7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 spans="1:12" ht="15.7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 spans="1:12" ht="15.7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 spans="1:12" ht="15.7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 spans="1:12" ht="15.7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 spans="1:12" ht="15.7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 spans="1:12" ht="15.7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 spans="1:12" ht="15.7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 spans="1:12" ht="15.7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 spans="1:12" ht="15.7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 spans="1:12" ht="15.7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 spans="1:12" ht="15.7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 spans="1:12" ht="15.7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 spans="1:12" ht="15.7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 spans="1:12" ht="15.7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 spans="1:12" ht="15.7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 spans="1:12" ht="15.7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 spans="1:12" ht="15.7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 spans="1:12" ht="15.7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 spans="1:12" ht="15.7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 spans="1:12" ht="15.7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 spans="1:12" ht="15.7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 spans="1:12" ht="15.7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 spans="1:12" ht="15.7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 spans="1:12" ht="15.7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 spans="1:12" ht="15.7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 spans="1:12" ht="15.7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 spans="1:12" ht="15.7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 spans="1:12" ht="15.7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 spans="1:12" ht="15.7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 spans="1:12" ht="15.7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 spans="1:12" ht="15.7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 spans="1:12" ht="15.7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 spans="1:12" ht="15.7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 spans="1:12" ht="15.7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 spans="1:12" ht="15.7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 spans="1:12" ht="15.7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 spans="1:12" ht="15.7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 spans="1:12" ht="15.7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 spans="1:12" ht="15.7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 spans="1:12" ht="15.7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 spans="1:12" ht="15.7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 spans="1:12" ht="15.7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 spans="1:12" ht="15.7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 spans="1:12" ht="15.7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 spans="1:12" ht="15.7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 spans="1:12" ht="15.7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 spans="1:12" ht="15.7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 spans="1:12" ht="15.7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 spans="1:12" ht="15.7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 spans="1:12" ht="15.7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 spans="1:12" ht="15.7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 spans="1:12" ht="15.7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 spans="1:12" ht="15.7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 spans="1:12" ht="15.7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 spans="1:12" ht="15.7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 spans="1:12" ht="15.7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 spans="1:12" ht="15.7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 spans="1:12" ht="15.7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 spans="1:12" ht="15.7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 spans="1:12" ht="15.7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 spans="1:12" ht="15.7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 spans="1:12" ht="15.7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 spans="1:12" ht="15.7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 spans="1:12" ht="15.7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 spans="1:12" ht="15.7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 spans="1:12" ht="15.7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 spans="1:12" ht="15.7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 spans="1:12" ht="15.7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 spans="1:12" ht="15.7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 spans="1:12" ht="15.7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 spans="1:12" ht="15.7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 spans="1:12" ht="15.7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 spans="1:12" ht="15.7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 spans="1:12" ht="15.7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 spans="1:12" ht="15.7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 spans="1:12" ht="15.7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 spans="1:12" ht="15.7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 spans="1:12" ht="15.7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 spans="1:12" ht="15.7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 spans="1:12" ht="15.7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 spans="1:12" ht="15.7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 spans="1:12" ht="15.7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 spans="1:12" ht="15.7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 spans="1:12" ht="15.7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 spans="1:12" ht="15.7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 spans="1:12" ht="15.7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 spans="1:12" ht="15.7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 spans="1:12" ht="15.7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 spans="1:12" ht="15.7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 spans="1:12" ht="15.7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 spans="1:12" ht="15.7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 spans="1:12" ht="15.7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 spans="1:12" ht="15.7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 spans="1:12" ht="15.7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 spans="1:12" ht="15.7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 spans="1:12" ht="15.7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 spans="1:12" ht="15.7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 spans="1:12" ht="15.7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 spans="1:12" ht="15.7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 spans="1:12" ht="15.7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 spans="1:12" ht="15.7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 spans="1:12" ht="15.7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 spans="1:12" ht="15.7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 spans="1:12" ht="15.7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 spans="1:12" ht="15.7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 spans="1:12" ht="15.7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 spans="1:12" ht="15.7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 spans="1:12" ht="15.7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 spans="1:12" ht="15.7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 spans="1:12" ht="15.7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 spans="1:12" ht="15.7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 spans="1:12" ht="15.7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 spans="1:12" ht="15.7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 spans="1:12" ht="15.7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 spans="1:12" ht="15.7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 spans="1:12" ht="15.7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 spans="1:12" ht="15.7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 spans="1:12" ht="15.7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 spans="1:12" ht="15.7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 spans="1:12" ht="15.7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 spans="1:12" ht="15.7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 spans="1:12" ht="15.7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 spans="1:12" ht="15.7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 spans="1:12" ht="15.7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 spans="1:12" ht="15.7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 spans="1:12" ht="15.7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 spans="1:12" ht="15.7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 spans="1:12" ht="15.7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 spans="1:12" ht="15.7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 spans="1:12" ht="15.7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 spans="1:12" ht="15.7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 spans="1:12" ht="15.7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 spans="1:12" ht="15.7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 spans="1:12" ht="15.7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 spans="1:12" ht="15.7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 spans="1:12" ht="15.7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 spans="1:12" ht="15.7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 spans="1:12" ht="15.7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 spans="1:12" ht="15.7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 spans="1:12" ht="15.7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 spans="1:12" ht="15.7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 spans="1:12" ht="15.7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 spans="1:12" ht="15.7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 spans="1:12" ht="15.7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 spans="1:12" ht="15.7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 spans="1:12" ht="15.7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 spans="1:12" ht="15.7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 spans="1:12" ht="15.7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 spans="1:12" ht="15.7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 spans="1:12" ht="15.7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 spans="1:12" ht="15.7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 spans="1:12" ht="15.7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 spans="1:12" ht="15.7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 spans="1:12" ht="15.7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 spans="1:12" ht="15.7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 spans="1:12" ht="15.7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 spans="1:12" ht="15.7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 spans="1:12" ht="15.7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 spans="1:12" ht="15.7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 spans="1:12" ht="15.7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 spans="1:12" ht="15.7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 spans="1:12" ht="15.7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 spans="1:12" ht="15.7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 spans="1:12" ht="15.7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 spans="1:12" ht="15.7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 spans="1:12" ht="15.7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 spans="1:12" ht="15.7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 spans="1:12" ht="15.7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 spans="1:12" ht="15.7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 spans="1:12" ht="15.7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 spans="1:12" ht="15.7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 spans="1:12" ht="15.7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  <row r="974" spans="1:12" ht="15.7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</row>
    <row r="975" spans="1:12" ht="15.7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</row>
    <row r="976" spans="1:12" ht="15.7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</row>
    <row r="977" spans="1:12" ht="15.7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</row>
    <row r="978" spans="1:12" ht="15.7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</row>
    <row r="979" spans="1:12" ht="15.7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</row>
    <row r="980" spans="1:12" ht="15.7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</row>
    <row r="981" spans="1:12" ht="15.7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</row>
    <row r="982" spans="1:12" ht="15.7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</row>
    <row r="983" spans="1:12" ht="15.7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</row>
    <row r="984" spans="1:12" ht="15.7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</row>
    <row r="985" spans="1:12" ht="15.7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</row>
    <row r="986" spans="1:12" ht="15.7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</row>
    <row r="987" spans="1:12" ht="15.7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</row>
    <row r="988" spans="1:12" ht="15.7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</row>
    <row r="989" spans="1:12" ht="15.7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</row>
    <row r="990" spans="1:12" ht="15.7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</row>
    <row r="991" spans="1:12" ht="15.7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</row>
    <row r="992" spans="1:12" ht="15.7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</row>
    <row r="993" spans="1:12" ht="15.7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</row>
    <row r="994" spans="1:12" ht="15.7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</row>
    <row r="995" spans="1:12" ht="15.7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</row>
    <row r="996" spans="1:12" ht="15.7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</row>
    <row r="997" spans="1:12" ht="15.7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</row>
    <row r="998" spans="1:12" ht="15.7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</row>
    <row r="999" spans="1:12" ht="15.7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</row>
    <row r="1000" spans="1:12" ht="15.7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</row>
  </sheetData>
  <mergeCells count="2">
    <mergeCell ref="B6:B9"/>
    <mergeCell ref="E6:E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9"/>
  <sheetViews>
    <sheetView topLeftCell="A3" workbookViewId="0">
      <selection sqref="A1:B9"/>
    </sheetView>
  </sheetViews>
  <sheetFormatPr defaultRowHeight="13.2" x14ac:dyDescent="0.25"/>
  <sheetData>
    <row r="1" spans="1:6" ht="13.8" thickBot="1" x14ac:dyDescent="0.3">
      <c r="A1" s="29" t="s">
        <v>119</v>
      </c>
      <c r="B1" s="30" t="s">
        <v>120</v>
      </c>
      <c r="C1" s="30" t="s">
        <v>119</v>
      </c>
      <c r="D1" s="30" t="s">
        <v>120</v>
      </c>
      <c r="E1" s="30" t="s">
        <v>119</v>
      </c>
      <c r="F1" s="30" t="s">
        <v>120</v>
      </c>
    </row>
    <row r="2" spans="1:6" ht="60.6" thickBot="1" x14ac:dyDescent="0.3">
      <c r="A2" s="31" t="s">
        <v>121</v>
      </c>
      <c r="B2" s="32" t="s">
        <v>122</v>
      </c>
      <c r="C2" s="33" t="s">
        <v>123</v>
      </c>
      <c r="D2" s="32" t="s">
        <v>124</v>
      </c>
      <c r="E2" s="32" t="s">
        <v>125</v>
      </c>
      <c r="F2" s="32" t="s">
        <v>126</v>
      </c>
    </row>
    <row r="3" spans="1:6" ht="48.6" thickBot="1" x14ac:dyDescent="0.3">
      <c r="A3" s="31" t="s">
        <v>127</v>
      </c>
      <c r="B3" s="32" t="s">
        <v>128</v>
      </c>
      <c r="C3" s="33" t="s">
        <v>129</v>
      </c>
      <c r="D3" s="32" t="s">
        <v>130</v>
      </c>
      <c r="E3" s="32" t="s">
        <v>131</v>
      </c>
      <c r="F3" s="32" t="s">
        <v>132</v>
      </c>
    </row>
    <row r="4" spans="1:6" ht="60.6" thickBot="1" x14ac:dyDescent="0.3">
      <c r="A4" s="31" t="s">
        <v>133</v>
      </c>
      <c r="B4" s="32" t="s">
        <v>134</v>
      </c>
      <c r="C4" s="33" t="s">
        <v>135</v>
      </c>
      <c r="D4" s="32" t="s">
        <v>53</v>
      </c>
      <c r="E4" s="32" t="s">
        <v>136</v>
      </c>
      <c r="F4" s="32" t="s">
        <v>137</v>
      </c>
    </row>
    <row r="5" spans="1:6" ht="72.599999999999994" thickBot="1" x14ac:dyDescent="0.3">
      <c r="A5" s="31" t="s">
        <v>138</v>
      </c>
      <c r="B5" s="32" t="s">
        <v>20</v>
      </c>
      <c r="C5" s="33" t="s">
        <v>139</v>
      </c>
      <c r="D5" s="32" t="s">
        <v>140</v>
      </c>
      <c r="E5" s="32" t="s">
        <v>141</v>
      </c>
      <c r="F5" s="32" t="s">
        <v>142</v>
      </c>
    </row>
    <row r="6" spans="1:6" ht="60.6" thickBot="1" x14ac:dyDescent="0.3">
      <c r="A6" s="31" t="s">
        <v>143</v>
      </c>
      <c r="B6" s="32" t="s">
        <v>27</v>
      </c>
      <c r="C6" s="33" t="s">
        <v>144</v>
      </c>
      <c r="D6" s="32" t="s">
        <v>145</v>
      </c>
      <c r="E6" s="32" t="s">
        <v>146</v>
      </c>
      <c r="F6" s="32" t="s">
        <v>147</v>
      </c>
    </row>
    <row r="7" spans="1:6" ht="24.6" thickBot="1" x14ac:dyDescent="0.3">
      <c r="A7" s="31" t="s">
        <v>148</v>
      </c>
      <c r="B7" s="32" t="s">
        <v>149</v>
      </c>
      <c r="C7" s="33" t="s">
        <v>150</v>
      </c>
      <c r="D7" s="32" t="s">
        <v>151</v>
      </c>
      <c r="E7" s="32" t="s">
        <v>152</v>
      </c>
      <c r="F7" s="32" t="s">
        <v>153</v>
      </c>
    </row>
    <row r="8" spans="1:6" ht="60.6" thickBot="1" x14ac:dyDescent="0.3">
      <c r="A8" s="31" t="s">
        <v>154</v>
      </c>
      <c r="B8" s="32" t="s">
        <v>155</v>
      </c>
      <c r="C8" s="33" t="s">
        <v>156</v>
      </c>
      <c r="D8" s="32" t="s">
        <v>157</v>
      </c>
      <c r="E8" s="32" t="s">
        <v>158</v>
      </c>
      <c r="F8" s="32" t="s">
        <v>159</v>
      </c>
    </row>
    <row r="9" spans="1:6" ht="60.6" thickBot="1" x14ac:dyDescent="0.3">
      <c r="A9" s="31" t="s">
        <v>160</v>
      </c>
      <c r="B9" s="32" t="s">
        <v>161</v>
      </c>
      <c r="C9" s="33" t="s">
        <v>162</v>
      </c>
      <c r="D9" s="32" t="s">
        <v>163</v>
      </c>
      <c r="E9" s="32" t="s">
        <v>164</v>
      </c>
      <c r="F9" s="32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4"/>
  <sheetViews>
    <sheetView workbookViewId="0"/>
  </sheetViews>
  <sheetFormatPr defaultColWidth="17.33203125" defaultRowHeight="15" customHeight="1" x14ac:dyDescent="0.25"/>
  <sheetData>
    <row r="1" spans="1:10" ht="15" customHeight="1" x14ac:dyDescent="0.25">
      <c r="A1" s="18" t="s">
        <v>101</v>
      </c>
      <c r="D1" s="18" t="s">
        <v>102</v>
      </c>
      <c r="J1" s="19">
        <v>1</v>
      </c>
    </row>
    <row r="4" spans="1:10" ht="15" customHeight="1" x14ac:dyDescent="0.25">
      <c r="A4" s="18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3"/>
  <sheetViews>
    <sheetView zoomScale="62" zoomScaleNormal="62" workbookViewId="0">
      <selection sqref="A1:A23"/>
    </sheetView>
  </sheetViews>
  <sheetFormatPr defaultRowHeight="13.2" x14ac:dyDescent="0.25"/>
  <cols>
    <col min="1" max="1" width="54.109375" customWidth="1"/>
    <col min="2" max="2" width="35.88671875" customWidth="1"/>
    <col min="3" max="3" width="11.21875" customWidth="1"/>
    <col min="4" max="4" width="37.88671875" customWidth="1"/>
    <col min="11" max="11" width="30.21875" customWidth="1"/>
  </cols>
  <sheetData>
    <row r="1" spans="1:11" ht="15.6" x14ac:dyDescent="0.25">
      <c r="A1" s="41" t="s">
        <v>204</v>
      </c>
      <c r="B1" s="42" t="s">
        <v>107</v>
      </c>
      <c r="C1" s="43" t="s">
        <v>10</v>
      </c>
      <c r="D1" s="298" t="s">
        <v>107</v>
      </c>
      <c r="E1" s="299">
        <v>1</v>
      </c>
      <c r="F1" s="299">
        <v>9</v>
      </c>
      <c r="G1" s="47">
        <f>E1+34</f>
        <v>35</v>
      </c>
      <c r="H1" s="47">
        <f>F1+34</f>
        <v>43</v>
      </c>
      <c r="I1" s="48">
        <f>IF(E1&lt;&gt;0,F1-E1+1,0)</f>
        <v>9</v>
      </c>
      <c r="K1" s="297" t="s">
        <v>303</v>
      </c>
    </row>
    <row r="2" spans="1:11" ht="15.6" x14ac:dyDescent="0.25">
      <c r="A2" s="41" t="s">
        <v>205</v>
      </c>
      <c r="B2" s="42" t="s">
        <v>107</v>
      </c>
      <c r="C2" s="43" t="s">
        <v>13</v>
      </c>
      <c r="D2" s="298" t="s">
        <v>44</v>
      </c>
      <c r="E2" s="299">
        <v>10</v>
      </c>
      <c r="F2" s="299">
        <v>14</v>
      </c>
      <c r="G2" s="47">
        <f t="shared" ref="G2:G5" si="0">E2+34</f>
        <v>44</v>
      </c>
      <c r="H2" s="47">
        <f t="shared" ref="H2:H5" si="1">F2+34</f>
        <v>48</v>
      </c>
      <c r="I2" s="48">
        <f t="shared" ref="I2:I5" si="2">IF(E2&lt;&gt;0,F2-E2+1,0)</f>
        <v>5</v>
      </c>
      <c r="K2" s="297">
        <v>0.1</v>
      </c>
    </row>
    <row r="3" spans="1:11" ht="15.6" x14ac:dyDescent="0.25">
      <c r="A3" s="41" t="s">
        <v>206</v>
      </c>
      <c r="B3" s="42" t="s">
        <v>107</v>
      </c>
      <c r="C3" s="43" t="s">
        <v>16</v>
      </c>
      <c r="D3" s="298" t="s">
        <v>58</v>
      </c>
      <c r="E3" s="299">
        <v>15</v>
      </c>
      <c r="F3" s="299">
        <v>23</v>
      </c>
      <c r="G3" s="47">
        <f t="shared" si="0"/>
        <v>49</v>
      </c>
      <c r="H3" s="47">
        <f t="shared" si="1"/>
        <v>57</v>
      </c>
      <c r="I3" s="48">
        <f t="shared" si="2"/>
        <v>9</v>
      </c>
    </row>
    <row r="4" spans="1:11" ht="15.6" x14ac:dyDescent="0.25">
      <c r="A4" s="41" t="s">
        <v>207</v>
      </c>
      <c r="B4" s="42" t="s">
        <v>107</v>
      </c>
      <c r="C4" s="43" t="s">
        <v>19</v>
      </c>
      <c r="D4" s="298" t="s">
        <v>260</v>
      </c>
      <c r="E4" s="299">
        <v>0</v>
      </c>
      <c r="F4" s="299">
        <v>0</v>
      </c>
      <c r="G4" s="47">
        <f t="shared" si="0"/>
        <v>34</v>
      </c>
      <c r="H4" s="47">
        <f t="shared" si="1"/>
        <v>34</v>
      </c>
      <c r="I4" s="48">
        <f t="shared" si="2"/>
        <v>0</v>
      </c>
    </row>
    <row r="5" spans="1:11" ht="15.6" x14ac:dyDescent="0.25">
      <c r="A5" s="41" t="s">
        <v>208</v>
      </c>
      <c r="B5" s="42" t="s">
        <v>107</v>
      </c>
      <c r="C5" s="43" t="s">
        <v>26</v>
      </c>
      <c r="D5" s="298" t="s">
        <v>261</v>
      </c>
      <c r="E5" s="299">
        <v>0</v>
      </c>
      <c r="F5" s="299">
        <v>0</v>
      </c>
      <c r="G5" s="47">
        <f t="shared" si="0"/>
        <v>34</v>
      </c>
      <c r="H5" s="47">
        <f t="shared" si="1"/>
        <v>34</v>
      </c>
      <c r="I5" s="48">
        <f t="shared" si="2"/>
        <v>0</v>
      </c>
    </row>
    <row r="6" spans="1:11" ht="15.6" x14ac:dyDescent="0.25">
      <c r="A6" s="41" t="s">
        <v>209</v>
      </c>
      <c r="B6" s="42" t="s">
        <v>107</v>
      </c>
      <c r="C6" s="43" t="s">
        <v>30</v>
      </c>
      <c r="D6" s="44"/>
      <c r="E6" s="44"/>
      <c r="F6" s="44"/>
      <c r="G6" s="44"/>
      <c r="H6" s="44"/>
      <c r="I6" s="44"/>
    </row>
    <row r="7" spans="1:11" ht="15.6" x14ac:dyDescent="0.25">
      <c r="A7" s="41" t="s">
        <v>210</v>
      </c>
      <c r="B7" s="42" t="s">
        <v>107</v>
      </c>
      <c r="C7" s="43" t="s">
        <v>35</v>
      </c>
      <c r="D7" s="44"/>
      <c r="E7" s="44"/>
      <c r="F7" s="44"/>
      <c r="G7" s="44"/>
      <c r="H7" s="44"/>
      <c r="I7" s="44"/>
    </row>
    <row r="8" spans="1:11" ht="20.399999999999999" customHeight="1" x14ac:dyDescent="0.25">
      <c r="A8" s="41" t="s">
        <v>211</v>
      </c>
      <c r="B8" s="42" t="s">
        <v>107</v>
      </c>
      <c r="C8" s="43" t="s">
        <v>43</v>
      </c>
      <c r="D8" s="44"/>
      <c r="E8" s="44"/>
      <c r="F8" s="44"/>
      <c r="G8" s="44"/>
      <c r="H8" s="44"/>
      <c r="I8" s="44"/>
    </row>
    <row r="9" spans="1:11" ht="19.2" customHeight="1" x14ac:dyDescent="0.25">
      <c r="A9" s="41" t="s">
        <v>212</v>
      </c>
      <c r="B9" s="42" t="s">
        <v>107</v>
      </c>
      <c r="C9" s="43" t="s">
        <v>46</v>
      </c>
      <c r="D9" s="44"/>
      <c r="E9" s="44"/>
      <c r="F9" s="44"/>
      <c r="G9" s="44"/>
      <c r="H9" s="44"/>
      <c r="I9" s="44"/>
    </row>
    <row r="10" spans="1:11" ht="17.399999999999999" customHeight="1" x14ac:dyDescent="0.25">
      <c r="A10" s="41" t="s">
        <v>213</v>
      </c>
      <c r="B10" s="42" t="s">
        <v>44</v>
      </c>
      <c r="C10" s="43" t="s">
        <v>48</v>
      </c>
      <c r="D10" s="44"/>
      <c r="E10" s="44"/>
      <c r="F10" s="44"/>
      <c r="G10" s="44"/>
      <c r="H10" s="44"/>
      <c r="I10" s="44"/>
    </row>
    <row r="11" spans="1:11" ht="16.8" customHeight="1" x14ac:dyDescent="0.25">
      <c r="A11" s="41" t="s">
        <v>214</v>
      </c>
      <c r="B11" s="42" t="s">
        <v>44</v>
      </c>
      <c r="C11" s="43" t="s">
        <v>50</v>
      </c>
      <c r="D11" s="44"/>
      <c r="E11" s="44"/>
      <c r="F11" s="44"/>
      <c r="G11" s="44"/>
      <c r="H11" s="44"/>
      <c r="I11" s="44"/>
    </row>
    <row r="12" spans="1:11" ht="19.8" customHeight="1" x14ac:dyDescent="0.25">
      <c r="A12" s="41" t="s">
        <v>203</v>
      </c>
      <c r="B12" s="42" t="s">
        <v>44</v>
      </c>
      <c r="C12" s="43" t="s">
        <v>52</v>
      </c>
      <c r="D12" s="44"/>
      <c r="E12" s="44"/>
      <c r="F12" s="44"/>
      <c r="G12" s="44"/>
      <c r="H12" s="44"/>
      <c r="I12" s="44"/>
    </row>
    <row r="13" spans="1:11" ht="21" customHeight="1" x14ac:dyDescent="0.25">
      <c r="A13" s="41" t="s">
        <v>202</v>
      </c>
      <c r="B13" s="42" t="s">
        <v>44</v>
      </c>
      <c r="C13" s="43" t="s">
        <v>54</v>
      </c>
      <c r="D13" s="44"/>
      <c r="E13" s="44"/>
      <c r="F13" s="44"/>
      <c r="G13" s="44"/>
      <c r="H13" s="44"/>
      <c r="I13" s="44"/>
    </row>
    <row r="14" spans="1:11" ht="15.6" x14ac:dyDescent="0.25">
      <c r="A14" s="45" t="s">
        <v>201</v>
      </c>
      <c r="B14" s="42" t="s">
        <v>44</v>
      </c>
      <c r="C14" s="43" t="s">
        <v>66</v>
      </c>
      <c r="D14" s="44"/>
      <c r="E14" s="44"/>
      <c r="F14" s="44"/>
      <c r="G14" s="44"/>
      <c r="H14" s="44"/>
      <c r="I14" s="44"/>
    </row>
    <row r="15" spans="1:11" ht="15.6" x14ac:dyDescent="0.25">
      <c r="A15" s="45" t="s">
        <v>200</v>
      </c>
      <c r="B15" s="42" t="s">
        <v>58</v>
      </c>
      <c r="C15" s="43" t="s">
        <v>71</v>
      </c>
      <c r="D15" s="44"/>
      <c r="E15" s="44"/>
      <c r="F15" s="44"/>
      <c r="G15" s="44"/>
      <c r="H15" s="44"/>
      <c r="I15" s="44"/>
    </row>
    <row r="16" spans="1:11" ht="15.6" x14ac:dyDescent="0.25">
      <c r="A16" s="45" t="s">
        <v>199</v>
      </c>
      <c r="B16" s="42" t="s">
        <v>58</v>
      </c>
      <c r="C16" s="43" t="s">
        <v>73</v>
      </c>
      <c r="D16" s="44"/>
      <c r="E16" s="44"/>
      <c r="F16" s="44"/>
      <c r="G16" s="44"/>
      <c r="H16" s="44"/>
      <c r="I16" s="44"/>
    </row>
    <row r="17" spans="1:9" ht="15.6" x14ac:dyDescent="0.25">
      <c r="A17" s="45" t="s">
        <v>198</v>
      </c>
      <c r="B17" s="42" t="s">
        <v>58</v>
      </c>
      <c r="C17" s="43" t="s">
        <v>76</v>
      </c>
      <c r="D17" s="44"/>
      <c r="E17" s="44"/>
      <c r="F17" s="44"/>
      <c r="G17" s="44"/>
      <c r="H17" s="44"/>
      <c r="I17" s="44"/>
    </row>
    <row r="18" spans="1:9" ht="15.6" x14ac:dyDescent="0.25">
      <c r="A18" s="45" t="s">
        <v>197</v>
      </c>
      <c r="B18" s="42" t="s">
        <v>58</v>
      </c>
      <c r="C18" s="43" t="s">
        <v>78</v>
      </c>
      <c r="D18" s="44"/>
      <c r="E18" s="44"/>
      <c r="F18" s="44"/>
      <c r="G18" s="44"/>
      <c r="H18" s="44"/>
      <c r="I18" s="44"/>
    </row>
    <row r="19" spans="1:9" ht="15.6" x14ac:dyDescent="0.25">
      <c r="A19" s="45" t="s">
        <v>195</v>
      </c>
      <c r="B19" s="42" t="s">
        <v>58</v>
      </c>
      <c r="C19" s="43" t="s">
        <v>82</v>
      </c>
      <c r="D19" s="44"/>
      <c r="E19" s="44"/>
      <c r="F19" s="44"/>
      <c r="G19" s="44"/>
      <c r="H19" s="44"/>
      <c r="I19" s="44"/>
    </row>
    <row r="20" spans="1:9" ht="15.6" x14ac:dyDescent="0.25">
      <c r="A20" s="45" t="s">
        <v>194</v>
      </c>
      <c r="B20" s="42" t="s">
        <v>58</v>
      </c>
      <c r="C20" s="43" t="s">
        <v>84</v>
      </c>
      <c r="D20" s="44"/>
      <c r="E20" s="44"/>
      <c r="F20" s="44"/>
      <c r="G20" s="44"/>
      <c r="H20" s="44"/>
      <c r="I20" s="44"/>
    </row>
    <row r="21" spans="1:9" ht="15.6" x14ac:dyDescent="0.25">
      <c r="A21" s="45" t="s">
        <v>193</v>
      </c>
      <c r="B21" s="42" t="s">
        <v>58</v>
      </c>
      <c r="C21" s="43" t="s">
        <v>86</v>
      </c>
      <c r="D21" s="44"/>
      <c r="E21" s="44"/>
      <c r="F21" s="44"/>
      <c r="G21" s="44"/>
      <c r="H21" s="44"/>
      <c r="I21" s="44"/>
    </row>
    <row r="22" spans="1:9" ht="15.6" x14ac:dyDescent="0.25">
      <c r="A22" s="45" t="s">
        <v>191</v>
      </c>
      <c r="B22" s="42" t="s">
        <v>58</v>
      </c>
      <c r="C22" s="43" t="s">
        <v>88</v>
      </c>
      <c r="D22" s="44"/>
      <c r="E22" s="44"/>
      <c r="F22" s="44"/>
      <c r="G22" s="44"/>
      <c r="H22" s="44"/>
      <c r="I22" s="44"/>
    </row>
    <row r="23" spans="1:9" ht="15.6" x14ac:dyDescent="0.25">
      <c r="A23" s="45" t="s">
        <v>192</v>
      </c>
      <c r="B23" s="42" t="s">
        <v>58</v>
      </c>
      <c r="C23" s="43" t="s">
        <v>96</v>
      </c>
      <c r="D23" s="44"/>
      <c r="E23" s="44"/>
      <c r="F23" s="44"/>
      <c r="G23" s="44"/>
      <c r="H23" s="44"/>
      <c r="I23" s="4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"/>
  <sheetViews>
    <sheetView workbookViewId="0">
      <selection activeCell="C6" sqref="C6"/>
    </sheetView>
  </sheetViews>
  <sheetFormatPr defaultRowHeight="13.2" x14ac:dyDescent="0.25"/>
  <cols>
    <col min="1" max="1" width="12.33203125" customWidth="1"/>
    <col min="2" max="2" width="20.88671875" customWidth="1"/>
    <col min="3" max="3" width="74.88671875" customWidth="1"/>
  </cols>
  <sheetData>
    <row r="1" spans="1:3" ht="37.200000000000003" customHeight="1" x14ac:dyDescent="0.25">
      <c r="A1" s="217" t="s">
        <v>276</v>
      </c>
      <c r="B1" s="218" t="s">
        <v>275</v>
      </c>
      <c r="C1" s="38" t="s">
        <v>269</v>
      </c>
    </row>
    <row r="2" spans="1:3" x14ac:dyDescent="0.25">
      <c r="A2" s="218" t="s">
        <v>274</v>
      </c>
      <c r="B2" s="218" t="s">
        <v>273</v>
      </c>
      <c r="C2" s="36" t="s">
        <v>270</v>
      </c>
    </row>
    <row r="3" spans="1:3" x14ac:dyDescent="0.25">
      <c r="A3" s="219">
        <v>1</v>
      </c>
      <c r="B3" s="218">
        <v>1</v>
      </c>
      <c r="C3" s="37"/>
    </row>
    <row r="4" spans="1:3" x14ac:dyDescent="0.25">
      <c r="A4" s="219">
        <v>2</v>
      </c>
      <c r="B4" s="218">
        <v>1</v>
      </c>
      <c r="C4" s="35"/>
    </row>
    <row r="5" spans="1:3" x14ac:dyDescent="0.25">
      <c r="A5" s="219">
        <v>3</v>
      </c>
      <c r="B5" s="219">
        <v>0.52449999999999997</v>
      </c>
      <c r="C5" s="36" t="s">
        <v>271</v>
      </c>
    </row>
    <row r="6" spans="1:3" x14ac:dyDescent="0.25">
      <c r="A6" s="219">
        <v>4</v>
      </c>
      <c r="B6" s="219">
        <v>0.88149999999999995</v>
      </c>
      <c r="C6" s="37" t="s">
        <v>272</v>
      </c>
    </row>
    <row r="7" spans="1:3" x14ac:dyDescent="0.25">
      <c r="A7" s="219">
        <v>5</v>
      </c>
      <c r="B7" s="219">
        <v>1.1086</v>
      </c>
    </row>
    <row r="8" spans="1:3" x14ac:dyDescent="0.25">
      <c r="A8" s="219">
        <v>6</v>
      </c>
      <c r="B8" s="219">
        <v>1.2479</v>
      </c>
    </row>
    <row r="9" spans="1:3" x14ac:dyDescent="0.25">
      <c r="A9" s="219">
        <v>7</v>
      </c>
      <c r="B9" s="219">
        <v>1.3416999999999999</v>
      </c>
    </row>
    <row r="10" spans="1:3" x14ac:dyDescent="0.25">
      <c r="A10" s="219">
        <v>8</v>
      </c>
      <c r="B10" s="219">
        <v>1.4056</v>
      </c>
    </row>
    <row r="11" spans="1:3" x14ac:dyDescent="0.25">
      <c r="A11" s="219">
        <v>9</v>
      </c>
      <c r="B11" s="219">
        <v>1.4499</v>
      </c>
    </row>
    <row r="12" spans="1:3" x14ac:dyDescent="0.25">
      <c r="A12" s="219">
        <v>10</v>
      </c>
      <c r="B12" s="219">
        <v>1.4854000000000001</v>
      </c>
    </row>
    <row r="13" spans="1:3" x14ac:dyDescent="0.25">
      <c r="A13" s="219">
        <v>11</v>
      </c>
      <c r="B13" s="219">
        <v>1.5141</v>
      </c>
    </row>
    <row r="14" spans="1:3" x14ac:dyDescent="0.25">
      <c r="A14" s="219">
        <v>12</v>
      </c>
      <c r="B14" s="219">
        <v>1.5365</v>
      </c>
    </row>
    <row r="15" spans="1:3" x14ac:dyDescent="0.25">
      <c r="A15" s="219">
        <v>13</v>
      </c>
      <c r="B15" s="219">
        <v>1.5550999999999999</v>
      </c>
    </row>
    <row r="16" spans="1:3" x14ac:dyDescent="0.25">
      <c r="A16" s="219">
        <v>14</v>
      </c>
      <c r="B16" s="219">
        <v>1.5712999999999999</v>
      </c>
    </row>
    <row r="17" spans="1:2" x14ac:dyDescent="0.25">
      <c r="A17" s="219">
        <v>15</v>
      </c>
      <c r="B17" s="219">
        <v>1.5838000000000001</v>
      </c>
    </row>
    <row r="18" spans="1:2" x14ac:dyDescent="0.25">
      <c r="A18" s="219">
        <v>16</v>
      </c>
      <c r="B18" s="219">
        <v>1.5978000000000001</v>
      </c>
    </row>
    <row r="19" spans="1:2" x14ac:dyDescent="0.25">
      <c r="A19" s="219">
        <v>17</v>
      </c>
      <c r="B19" s="219">
        <v>1.6086</v>
      </c>
    </row>
    <row r="20" spans="1:2" x14ac:dyDescent="0.25">
      <c r="A20" s="219">
        <v>18</v>
      </c>
      <c r="B20" s="219">
        <v>1.6181000000000001</v>
      </c>
    </row>
    <row r="21" spans="1:2" x14ac:dyDescent="0.25">
      <c r="A21" s="219">
        <v>19</v>
      </c>
      <c r="B21" s="219">
        <v>1.6265000000000001</v>
      </c>
    </row>
    <row r="22" spans="1:2" x14ac:dyDescent="0.25">
      <c r="A22" s="219">
        <v>20</v>
      </c>
      <c r="B22" s="219">
        <v>1.6341000000000001</v>
      </c>
    </row>
    <row r="23" spans="1:2" x14ac:dyDescent="0.25">
      <c r="A23" s="219">
        <v>21</v>
      </c>
      <c r="B23" s="219">
        <v>1.6409</v>
      </c>
    </row>
    <row r="24" spans="1:2" x14ac:dyDescent="0.25">
      <c r="A24" s="219">
        <v>22</v>
      </c>
      <c r="B24" s="219">
        <v>1.647</v>
      </c>
    </row>
    <row r="25" spans="1:2" x14ac:dyDescent="0.25">
      <c r="A25" s="219">
        <v>23</v>
      </c>
      <c r="B25" s="219">
        <v>1.6526000000000001</v>
      </c>
    </row>
    <row r="26" spans="1:2" x14ac:dyDescent="0.25">
      <c r="A26" s="219">
        <v>24</v>
      </c>
      <c r="B26" s="219">
        <v>1.6577</v>
      </c>
    </row>
    <row r="27" spans="1:2" x14ac:dyDescent="0.25">
      <c r="A27" s="219">
        <v>25</v>
      </c>
      <c r="B27" s="219">
        <v>1.6624000000000001</v>
      </c>
    </row>
    <row r="28" spans="1:2" x14ac:dyDescent="0.25">
      <c r="A28" s="219">
        <v>26</v>
      </c>
      <c r="B28" s="219">
        <v>1.6667000000000001</v>
      </c>
    </row>
    <row r="29" spans="1:2" x14ac:dyDescent="0.25">
      <c r="A29" s="219">
        <v>27</v>
      </c>
      <c r="B29" s="219">
        <v>1.6706000000000001</v>
      </c>
    </row>
    <row r="30" spans="1:2" x14ac:dyDescent="0.25">
      <c r="A30" s="219">
        <v>28</v>
      </c>
      <c r="B30" s="219">
        <v>1.6742999999999999</v>
      </c>
    </row>
    <row r="31" spans="1:2" x14ac:dyDescent="0.25">
      <c r="A31" s="219">
        <v>29</v>
      </c>
      <c r="B31" s="219">
        <v>1.6777</v>
      </c>
    </row>
    <row r="32" spans="1:2" x14ac:dyDescent="0.25">
      <c r="A32" s="219">
        <v>30</v>
      </c>
      <c r="B32" s="219">
        <v>1.6809000000000001</v>
      </c>
    </row>
  </sheetData>
  <hyperlinks>
    <hyperlink ref="C2" r:id="rId1" display="http://www.worldscientific.com/doi/abs/10.1142/S0218488506004114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X1036"/>
  <sheetViews>
    <sheetView topLeftCell="A61" zoomScale="46" zoomScaleNormal="46" workbookViewId="0">
      <selection activeCell="A93" sqref="A93"/>
    </sheetView>
  </sheetViews>
  <sheetFormatPr defaultColWidth="17.33203125" defaultRowHeight="13.2" x14ac:dyDescent="0.25"/>
  <cols>
    <col min="1" max="1" width="8.6640625" style="46" customWidth="1"/>
    <col min="2" max="2" width="16.6640625" style="46" customWidth="1"/>
    <col min="3" max="3" width="52.5546875" style="46" customWidth="1"/>
    <col min="4" max="4" width="14.88671875" style="46" customWidth="1"/>
    <col min="5" max="6" width="14.6640625" style="46" customWidth="1"/>
    <col min="7" max="7" width="17.33203125" style="46" customWidth="1"/>
    <col min="8" max="8" width="20.5546875" style="46" customWidth="1"/>
    <col min="9" max="9" width="15.21875" style="46" customWidth="1"/>
    <col min="10" max="10" width="16" style="46" customWidth="1"/>
    <col min="11" max="11" width="14.88671875" style="46" customWidth="1"/>
    <col min="12" max="12" width="18.88671875" style="46" customWidth="1"/>
    <col min="13" max="13" width="15.33203125" style="46" customWidth="1"/>
    <col min="14" max="14" width="13" style="46" customWidth="1"/>
    <col min="15" max="15" width="13.6640625" style="46" customWidth="1"/>
    <col min="16" max="16" width="13" style="46" customWidth="1"/>
    <col min="17" max="17" width="13.88671875" style="46" customWidth="1"/>
    <col min="18" max="18" width="13.44140625" style="46" customWidth="1"/>
    <col min="19" max="19" width="12.33203125" style="46" customWidth="1"/>
    <col min="20" max="20" width="11.109375" style="46" customWidth="1"/>
    <col min="21" max="21" width="12.33203125" style="46" customWidth="1"/>
    <col min="22" max="22" width="10.5546875" style="46" customWidth="1"/>
    <col min="23" max="25" width="10.33203125" style="46" customWidth="1"/>
    <col min="26" max="26" width="14" style="46" customWidth="1"/>
    <col min="27" max="28" width="19.5546875" style="46" customWidth="1"/>
    <col min="29" max="29" width="33.77734375" style="51" customWidth="1"/>
    <col min="30" max="30" width="35" style="46" customWidth="1"/>
    <col min="31" max="31" width="20.33203125" style="46" customWidth="1"/>
    <col min="32" max="32" width="24.109375" style="46" customWidth="1"/>
    <col min="33" max="33" width="46.109375" style="51" customWidth="1"/>
    <col min="34" max="34" width="25.21875" style="46" customWidth="1"/>
    <col min="35" max="35" width="15.44140625" style="46" customWidth="1"/>
    <col min="36" max="36" width="22.44140625" style="46" customWidth="1"/>
    <col min="37" max="37" width="15.33203125" style="46" customWidth="1"/>
    <col min="38" max="38" width="8.6640625" style="46" customWidth="1"/>
    <col min="39" max="39" width="27.109375" style="46" customWidth="1"/>
    <col min="40" max="40" width="20" style="46" customWidth="1"/>
    <col min="41" max="45" width="8.6640625" style="46" customWidth="1"/>
    <col min="46" max="16384" width="17.33203125" style="46"/>
  </cols>
  <sheetData>
    <row r="1" spans="1:128" ht="12.75" customHeight="1" x14ac:dyDescent="0.25">
      <c r="B1" s="322" t="s">
        <v>255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  <c r="AB1" s="323"/>
      <c r="AC1" s="323"/>
      <c r="AD1" s="323"/>
      <c r="AE1" s="323"/>
      <c r="AF1" s="323"/>
      <c r="AG1" s="324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</row>
    <row r="2" spans="1:128" ht="12.75" customHeight="1" x14ac:dyDescent="0.25">
      <c r="A2" s="50"/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7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</row>
    <row r="3" spans="1:128" ht="12.75" customHeight="1" x14ac:dyDescent="0.25">
      <c r="A3" s="50"/>
      <c r="B3" s="325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327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</row>
    <row r="4" spans="1:128" ht="12.75" customHeight="1" thickBot="1" x14ac:dyDescent="0.3">
      <c r="A4" s="50"/>
      <c r="B4" s="328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30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</row>
    <row r="5" spans="1:128" ht="24.75" customHeight="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D5" s="52"/>
      <c r="AE5" s="52"/>
      <c r="AF5" s="52"/>
      <c r="AH5" s="52"/>
      <c r="AI5" s="52"/>
    </row>
    <row r="6" spans="1:128" ht="107.25" customHeight="1" x14ac:dyDescent="0.3">
      <c r="A6" s="50"/>
      <c r="B6" s="49"/>
      <c r="C6" s="53" t="s">
        <v>278</v>
      </c>
      <c r="D6" s="54" t="str">
        <f>Threats!A1</f>
        <v>T1-Power Loss</v>
      </c>
      <c r="E6" s="54" t="str">
        <f>Threats!A2</f>
        <v>T2-Hardware Failure</v>
      </c>
      <c r="F6" s="54" t="str">
        <f>Threats!A3</f>
        <v>T3-Software Crash</v>
      </c>
      <c r="G6" s="54" t="str">
        <f>Threats!A4</f>
        <v>T4-Operator Errors</v>
      </c>
      <c r="H6" s="54" t="str">
        <f>Threats!A5</f>
        <v>T5-Malicious Inside Action</v>
      </c>
      <c r="I6" s="54" t="str">
        <f>Threats!A6</f>
        <v>T6-Trojan and Worms</v>
      </c>
      <c r="J6" s="54" t="str">
        <f>Threats!A7</f>
        <v>T7-Fire</v>
      </c>
      <c r="K6" s="54" t="str">
        <f>Threats!A8</f>
        <v>T8-Other Enviromental Disasters</v>
      </c>
      <c r="L6" s="54" t="str">
        <f>Threats!A9</f>
        <v>T9-Availability Threats(DDOS)</v>
      </c>
      <c r="M6" s="54" t="str">
        <f>Threats!A10</f>
        <v>T10-Disk Failure</v>
      </c>
      <c r="N6" s="54" t="str">
        <f>Threats!A11</f>
        <v>T11-Data Corruption</v>
      </c>
      <c r="O6" s="54" t="str">
        <f>Threats!A12</f>
        <v>T12-Inaccurrate Data</v>
      </c>
      <c r="P6" s="54" t="str">
        <f>Threats!A13</f>
        <v>T13-Un-authorized Access</v>
      </c>
      <c r="Q6" s="54" t="str">
        <f>Threats!A14</f>
        <v>T14-Virus and Spyware</v>
      </c>
      <c r="R6" s="54" t="str">
        <f>Threats!A15</f>
        <v>T15-Hacking</v>
      </c>
      <c r="S6" s="54" t="str">
        <f>Threats!A16</f>
        <v>T16-Media Leakage</v>
      </c>
      <c r="T6" s="54" t="str">
        <f>Threats!A17</f>
        <v>T17-Communication Preventers(Botnet, Dialer)</v>
      </c>
      <c r="U6" s="54" t="str">
        <f>Threats!A18</f>
        <v>T18-Authentication Threats</v>
      </c>
      <c r="V6" s="54" t="str">
        <f>Threats!A19</f>
        <v>T19-Non Repudiation Threats</v>
      </c>
      <c r="W6" s="54" t="str">
        <f>Threats!A20</f>
        <v>T20-Separation of Duties</v>
      </c>
      <c r="X6" s="54" t="str">
        <f>Threats!A21</f>
        <v>T21-Configuration Threats</v>
      </c>
      <c r="Y6" s="54" t="str">
        <f>Threats!A22</f>
        <v>T22- Communications Threats</v>
      </c>
      <c r="Z6" s="54" t="str">
        <f>Threats!A23</f>
        <v>T23-Storage Threats</v>
      </c>
      <c r="AA6" s="54" t="s">
        <v>257</v>
      </c>
      <c r="AB6" s="55"/>
      <c r="AC6" s="331" t="s">
        <v>267</v>
      </c>
      <c r="AD6" s="331"/>
      <c r="AE6" s="331"/>
      <c r="AF6" s="56"/>
      <c r="AG6" s="56"/>
      <c r="AH6" s="56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</row>
    <row r="7" spans="1:128" ht="12.75" customHeight="1" thickBot="1" x14ac:dyDescent="0.3">
      <c r="A7" s="50"/>
      <c r="B7" s="49"/>
      <c r="C7" s="57" t="str">
        <f>Threats!A1</f>
        <v>T1-Power Loss</v>
      </c>
      <c r="D7" s="58">
        <v>1</v>
      </c>
      <c r="E7" s="39">
        <v>6</v>
      </c>
      <c r="F7" s="39">
        <v>6</v>
      </c>
      <c r="G7" s="39">
        <v>6</v>
      </c>
      <c r="H7" s="39">
        <v>9</v>
      </c>
      <c r="I7" s="39">
        <v>8</v>
      </c>
      <c r="J7" s="39">
        <v>9</v>
      </c>
      <c r="K7" s="39">
        <v>9</v>
      </c>
      <c r="L7" s="39">
        <v>9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59" t="str">
        <f>Threats!B1</f>
        <v>Threats to The Level of Service</v>
      </c>
      <c r="AB7" s="49"/>
      <c r="AC7" s="332" t="s">
        <v>256</v>
      </c>
      <c r="AD7" s="333"/>
      <c r="AE7" s="333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60"/>
      <c r="DQ7" s="60"/>
      <c r="DR7" s="60"/>
      <c r="DS7" s="60"/>
      <c r="DT7" s="60"/>
      <c r="DU7" s="60"/>
      <c r="DV7" s="61"/>
      <c r="DW7" s="61"/>
    </row>
    <row r="8" spans="1:128" ht="12.75" customHeight="1" thickBot="1" x14ac:dyDescent="0.3">
      <c r="A8" s="50"/>
      <c r="B8" s="49"/>
      <c r="C8" s="62" t="str">
        <f>Threats!A2</f>
        <v>T2-Hardware Failure</v>
      </c>
      <c r="D8" s="63">
        <f>IF(E$7 &lt;&gt;0, ($D$7/E$7), 0)</f>
        <v>0.16666666666666666</v>
      </c>
      <c r="E8" s="64">
        <v>1</v>
      </c>
      <c r="F8" s="40">
        <v>0.5</v>
      </c>
      <c r="G8" s="40">
        <v>0.25</v>
      </c>
      <c r="H8" s="40">
        <v>0.16666666666666666</v>
      </c>
      <c r="I8" s="40">
        <v>0.16666666666666666</v>
      </c>
      <c r="J8" s="40">
        <v>2</v>
      </c>
      <c r="K8" s="40">
        <v>2</v>
      </c>
      <c r="L8" s="40">
        <v>1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65" t="str">
        <f>Threats!B2</f>
        <v>Threats to The Level of Service</v>
      </c>
      <c r="AB8" s="49"/>
      <c r="AC8" s="334" t="s">
        <v>256</v>
      </c>
      <c r="AD8" s="335"/>
      <c r="AE8" s="335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60"/>
      <c r="DQ8" s="60"/>
      <c r="DR8" s="60"/>
      <c r="DS8" s="60"/>
      <c r="DT8" s="60"/>
      <c r="DU8" s="60"/>
      <c r="DV8" s="61"/>
      <c r="DW8" s="61"/>
    </row>
    <row r="9" spans="1:128" ht="12.75" customHeight="1" thickBot="1" x14ac:dyDescent="0.3">
      <c r="A9" s="50"/>
      <c r="B9" s="49"/>
      <c r="C9" s="62" t="str">
        <f>Threats!A3</f>
        <v>T3-Software Crash</v>
      </c>
      <c r="D9" s="66">
        <f>IF($F7&lt;&gt;0, $D$7/F$7, 0)</f>
        <v>0.16666666666666666</v>
      </c>
      <c r="E9" s="67">
        <f>IF(F$8 &lt;&gt;0,$E$8/F$8,0)</f>
        <v>2</v>
      </c>
      <c r="F9" s="64">
        <v>1</v>
      </c>
      <c r="G9" s="197">
        <v>6</v>
      </c>
      <c r="H9" s="197">
        <v>3</v>
      </c>
      <c r="I9" s="197">
        <v>0.25</v>
      </c>
      <c r="J9" s="197">
        <v>5</v>
      </c>
      <c r="K9" s="197">
        <v>6</v>
      </c>
      <c r="L9" s="197">
        <v>6</v>
      </c>
      <c r="M9" s="197">
        <v>0</v>
      </c>
      <c r="N9" s="197">
        <v>0</v>
      </c>
      <c r="O9" s="197">
        <v>0</v>
      </c>
      <c r="P9" s="197">
        <v>0</v>
      </c>
      <c r="Q9" s="197">
        <v>0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0</v>
      </c>
      <c r="Y9" s="197">
        <v>0</v>
      </c>
      <c r="Z9" s="197">
        <v>0</v>
      </c>
      <c r="AA9" s="68" t="str">
        <f>Threats!B3</f>
        <v>Threats to The Level of Service</v>
      </c>
      <c r="AB9" s="49"/>
      <c r="AC9" s="336" t="s">
        <v>256</v>
      </c>
      <c r="AD9" s="337"/>
      <c r="AE9" s="337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60"/>
      <c r="DQ9" s="60"/>
      <c r="DR9" s="60"/>
      <c r="DS9" s="60"/>
      <c r="DT9" s="60"/>
      <c r="DU9" s="60"/>
      <c r="DV9" s="61"/>
      <c r="DW9" s="61"/>
    </row>
    <row r="10" spans="1:128" ht="12.75" customHeight="1" thickBot="1" x14ac:dyDescent="0.3">
      <c r="A10" s="50"/>
      <c r="B10" s="49"/>
      <c r="C10" s="62" t="str">
        <f>Threats!A4</f>
        <v>T4-Operator Errors</v>
      </c>
      <c r="D10" s="66">
        <f>IF(G$7&lt;&gt;0, $D$7/G$7, 0)</f>
        <v>0.16666666666666666</v>
      </c>
      <c r="E10" s="69">
        <f>IF(G$8 &lt;&gt; 0, $E$8/G$8, 0)</f>
        <v>4</v>
      </c>
      <c r="F10" s="67">
        <f>IF(G$9 &lt;&gt; 0, ($F$9/G$9), 0)</f>
        <v>0.16666666666666666</v>
      </c>
      <c r="G10" s="64">
        <v>1</v>
      </c>
      <c r="H10" s="198">
        <v>4</v>
      </c>
      <c r="I10" s="198">
        <v>1</v>
      </c>
      <c r="J10" s="198">
        <v>6</v>
      </c>
      <c r="K10" s="198">
        <v>6</v>
      </c>
      <c r="L10" s="198">
        <v>2</v>
      </c>
      <c r="M10" s="198">
        <v>0</v>
      </c>
      <c r="N10" s="198">
        <v>0</v>
      </c>
      <c r="O10" s="198">
        <v>0</v>
      </c>
      <c r="P10" s="198">
        <v>0</v>
      </c>
      <c r="Q10" s="198">
        <v>0</v>
      </c>
      <c r="R10" s="198">
        <v>0</v>
      </c>
      <c r="S10" s="198">
        <v>0</v>
      </c>
      <c r="T10" s="198">
        <v>0</v>
      </c>
      <c r="U10" s="198">
        <v>0</v>
      </c>
      <c r="V10" s="198">
        <v>0</v>
      </c>
      <c r="W10" s="198">
        <v>0</v>
      </c>
      <c r="X10" s="198">
        <v>0</v>
      </c>
      <c r="Y10" s="198">
        <v>0</v>
      </c>
      <c r="Z10" s="198">
        <v>0</v>
      </c>
      <c r="AA10" s="70" t="str">
        <f>Threats!B4</f>
        <v>Threats to The Level of Service</v>
      </c>
      <c r="AB10" s="49"/>
      <c r="AC10" s="320" t="s">
        <v>256</v>
      </c>
      <c r="AD10" s="321"/>
      <c r="AE10" s="321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60"/>
      <c r="DQ10" s="60"/>
      <c r="DR10" s="60"/>
      <c r="DS10" s="60"/>
      <c r="DT10" s="60"/>
      <c r="DU10" s="60"/>
      <c r="DV10" s="61"/>
      <c r="DW10" s="61"/>
    </row>
    <row r="11" spans="1:128" ht="12.75" customHeight="1" thickBot="1" x14ac:dyDescent="0.3">
      <c r="A11" s="50"/>
      <c r="B11" s="49"/>
      <c r="C11" s="62" t="str">
        <f>Threats!A5</f>
        <v>T5-Malicious Inside Action</v>
      </c>
      <c r="D11" s="66">
        <f>IF(H$7&lt;&gt;0, ($D$7/H$7), 0)</f>
        <v>0.1111111111111111</v>
      </c>
      <c r="E11" s="69">
        <f>IF(H$8 &lt;&gt; 0, $E$8/H$8, 0)</f>
        <v>6</v>
      </c>
      <c r="F11" s="69">
        <f>IF(H9&lt;&gt;0, (F9/H9),0)</f>
        <v>0.33333333333333331</v>
      </c>
      <c r="G11" s="67">
        <f>IF(H$10&lt;&gt;0, ($G$10/H$10),0)</f>
        <v>0.25</v>
      </c>
      <c r="H11" s="64">
        <v>1</v>
      </c>
      <c r="I11" s="199">
        <v>0.33333333333333331</v>
      </c>
      <c r="J11" s="199">
        <v>3</v>
      </c>
      <c r="K11" s="199">
        <v>3</v>
      </c>
      <c r="L11" s="199">
        <v>1</v>
      </c>
      <c r="M11" s="199">
        <v>0</v>
      </c>
      <c r="N11" s="199">
        <v>0</v>
      </c>
      <c r="O11" s="199">
        <v>0</v>
      </c>
      <c r="P11" s="199">
        <v>0</v>
      </c>
      <c r="Q11" s="199">
        <v>0</v>
      </c>
      <c r="R11" s="199">
        <v>0</v>
      </c>
      <c r="S11" s="199">
        <v>0</v>
      </c>
      <c r="T11" s="199">
        <v>0</v>
      </c>
      <c r="U11" s="199">
        <v>0</v>
      </c>
      <c r="V11" s="199">
        <v>0</v>
      </c>
      <c r="W11" s="199">
        <v>0</v>
      </c>
      <c r="X11" s="199">
        <v>0</v>
      </c>
      <c r="Y11" s="199">
        <v>0</v>
      </c>
      <c r="Z11" s="199">
        <v>0</v>
      </c>
      <c r="AA11" s="71" t="str">
        <f>Threats!B5</f>
        <v>Threats to The Level of Service</v>
      </c>
      <c r="AB11" s="49"/>
      <c r="AC11" s="340" t="s">
        <v>256</v>
      </c>
      <c r="AD11" s="341"/>
      <c r="AE11" s="341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60"/>
      <c r="DQ11" s="60"/>
      <c r="DR11" s="60"/>
      <c r="DS11" s="60"/>
      <c r="DT11" s="60"/>
      <c r="DU11" s="60"/>
      <c r="DV11" s="61"/>
      <c r="DW11" s="61"/>
    </row>
    <row r="12" spans="1:128" ht="12.75" customHeight="1" thickBot="1" x14ac:dyDescent="0.3">
      <c r="A12" s="50"/>
      <c r="B12" s="49"/>
      <c r="C12" s="62" t="str">
        <f>Threats!A6</f>
        <v>T6-Trojan and Worms</v>
      </c>
      <c r="D12" s="66">
        <f>IF(I$7 &lt;&gt; 0, $D$7/I$7, 0)</f>
        <v>0.125</v>
      </c>
      <c r="E12" s="69">
        <f>IF(I$8 &lt;&gt;0, $E$8/I$8, 0)</f>
        <v>6</v>
      </c>
      <c r="F12" s="69">
        <f>IF(I9&lt;&gt;0, (F9/I9),0)</f>
        <v>4</v>
      </c>
      <c r="G12" s="69">
        <f>IF(I$10&lt;&gt;0, ($G$10/I$10),0)</f>
        <v>1</v>
      </c>
      <c r="H12" s="67">
        <f>IF($I$11&lt;&gt;0, $H$11/$I$11,0)</f>
        <v>3</v>
      </c>
      <c r="I12" s="64">
        <v>1</v>
      </c>
      <c r="J12" s="200">
        <v>8</v>
      </c>
      <c r="K12" s="200">
        <v>8</v>
      </c>
      <c r="L12" s="200">
        <v>5</v>
      </c>
      <c r="M12" s="200">
        <v>0</v>
      </c>
      <c r="N12" s="200">
        <v>0</v>
      </c>
      <c r="O12" s="200">
        <v>0</v>
      </c>
      <c r="P12" s="200">
        <v>0</v>
      </c>
      <c r="Q12" s="200">
        <v>0</v>
      </c>
      <c r="R12" s="200">
        <v>0</v>
      </c>
      <c r="S12" s="200">
        <v>0</v>
      </c>
      <c r="T12" s="200">
        <v>0</v>
      </c>
      <c r="U12" s="200">
        <v>0</v>
      </c>
      <c r="V12" s="200">
        <v>0</v>
      </c>
      <c r="W12" s="200">
        <v>0</v>
      </c>
      <c r="X12" s="200">
        <v>0</v>
      </c>
      <c r="Y12" s="200">
        <v>0</v>
      </c>
      <c r="Z12" s="200">
        <v>0</v>
      </c>
      <c r="AA12" s="72" t="str">
        <f>Threats!B6</f>
        <v>Threats to The Level of Service</v>
      </c>
      <c r="AB12" s="49"/>
      <c r="AC12" s="342" t="s">
        <v>256</v>
      </c>
      <c r="AD12" s="343"/>
      <c r="AE12" s="343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60"/>
      <c r="DQ12" s="60"/>
      <c r="DR12" s="60"/>
      <c r="DS12" s="60"/>
      <c r="DT12" s="60"/>
      <c r="DU12" s="60"/>
      <c r="DV12" s="61"/>
      <c r="DW12" s="61"/>
    </row>
    <row r="13" spans="1:128" ht="12.75" customHeight="1" thickBot="1" x14ac:dyDescent="0.3">
      <c r="A13" s="50"/>
      <c r="B13" s="49"/>
      <c r="C13" s="62" t="str">
        <f>Threats!A7</f>
        <v>T7-Fire</v>
      </c>
      <c r="D13" s="66">
        <f>IF(J$7 &lt;&gt; 0, $D$7/J$7,0)</f>
        <v>0.1111111111111111</v>
      </c>
      <c r="E13" s="69">
        <f>IF(J$8 &lt;&gt;0, $E$8/J$8, 0)</f>
        <v>0.5</v>
      </c>
      <c r="F13" s="69">
        <f>($F$9/J$9)</f>
        <v>0.2</v>
      </c>
      <c r="G13" s="69">
        <f>IF(J$10&lt;&gt;0, ($G$10/J$10),0)</f>
        <v>0.16666666666666666</v>
      </c>
      <c r="H13" s="69">
        <f>IF($J$11&lt;&gt;0,$H$11/$J$11,0)</f>
        <v>0.33333333333333331</v>
      </c>
      <c r="I13" s="67">
        <f>IF($J$12&lt;&gt;0,$I$12/$J$12,0)</f>
        <v>0.125</v>
      </c>
      <c r="J13" s="64">
        <v>1</v>
      </c>
      <c r="K13" s="201">
        <v>2</v>
      </c>
      <c r="L13" s="201">
        <v>1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  <c r="R13" s="201">
        <v>0</v>
      </c>
      <c r="S13" s="201">
        <v>0</v>
      </c>
      <c r="T13" s="201">
        <v>0</v>
      </c>
      <c r="U13" s="201">
        <v>0</v>
      </c>
      <c r="V13" s="201">
        <v>0</v>
      </c>
      <c r="W13" s="201">
        <v>0</v>
      </c>
      <c r="X13" s="201">
        <v>0</v>
      </c>
      <c r="Y13" s="201">
        <v>0</v>
      </c>
      <c r="Z13" s="201">
        <v>0</v>
      </c>
      <c r="AA13" s="73" t="str">
        <f>Threats!B7</f>
        <v>Threats to The Level of Service</v>
      </c>
      <c r="AB13" s="49"/>
      <c r="AC13" s="344" t="s">
        <v>256</v>
      </c>
      <c r="AD13" s="345"/>
      <c r="AE13" s="345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60"/>
      <c r="DQ13" s="60"/>
      <c r="DR13" s="60"/>
      <c r="DS13" s="60"/>
      <c r="DT13" s="60"/>
      <c r="DU13" s="60"/>
      <c r="DV13" s="61"/>
      <c r="DW13" s="61"/>
    </row>
    <row r="14" spans="1:128" ht="12.75" customHeight="1" thickBot="1" x14ac:dyDescent="0.3">
      <c r="A14" s="50"/>
      <c r="B14" s="49"/>
      <c r="C14" s="62" t="str">
        <f>Threats!A8</f>
        <v>T8-Other Enviromental Disasters</v>
      </c>
      <c r="D14" s="66">
        <f>IF(K$7 &lt;&gt;0,$D$7/K$7,0)</f>
        <v>0.1111111111111111</v>
      </c>
      <c r="E14" s="69">
        <f>IF(K$8 &lt;&gt;0, $E$8/K$8, 0)</f>
        <v>0.5</v>
      </c>
      <c r="F14" s="69">
        <f>($F$9/K$9)</f>
        <v>0.16666666666666666</v>
      </c>
      <c r="G14" s="69">
        <f>IF(K$10&lt;&gt;0, ($G$10/K$10),0)</f>
        <v>0.16666666666666666</v>
      </c>
      <c r="H14" s="69">
        <f>IF($K$11&lt;&gt;0,$H$11/$K$11,0)</f>
        <v>0.33333333333333331</v>
      </c>
      <c r="I14" s="69">
        <f>IF($K$12&lt;&gt;0,$I$12/$K$12,0)</f>
        <v>0.125</v>
      </c>
      <c r="J14" s="67">
        <f>IF($K$13&lt;&gt;0,$J$13/$K$13,0)</f>
        <v>0.5</v>
      </c>
      <c r="K14" s="64">
        <v>1</v>
      </c>
      <c r="L14" s="202">
        <v>0.33333333333333331</v>
      </c>
      <c r="M14" s="202">
        <v>0</v>
      </c>
      <c r="N14" s="202">
        <v>0</v>
      </c>
      <c r="O14" s="202">
        <v>0</v>
      </c>
      <c r="P14" s="202">
        <v>0</v>
      </c>
      <c r="Q14" s="202">
        <v>0</v>
      </c>
      <c r="R14" s="202">
        <v>0</v>
      </c>
      <c r="S14" s="202">
        <v>0</v>
      </c>
      <c r="T14" s="202">
        <v>0</v>
      </c>
      <c r="U14" s="202">
        <v>0</v>
      </c>
      <c r="V14" s="202">
        <v>0</v>
      </c>
      <c r="W14" s="202">
        <v>0</v>
      </c>
      <c r="X14" s="202">
        <v>0</v>
      </c>
      <c r="Y14" s="202">
        <v>0</v>
      </c>
      <c r="Z14" s="202">
        <v>0</v>
      </c>
      <c r="AA14" s="74" t="str">
        <f>Threats!B8</f>
        <v>Threats to The Level of Service</v>
      </c>
      <c r="AB14" s="49"/>
      <c r="AC14" s="346" t="s">
        <v>256</v>
      </c>
      <c r="AD14" s="347"/>
      <c r="AE14" s="347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60"/>
      <c r="DQ14" s="60"/>
      <c r="DR14" s="60"/>
      <c r="DS14" s="60"/>
      <c r="DT14" s="60"/>
      <c r="DU14" s="60"/>
      <c r="DV14" s="61"/>
      <c r="DW14" s="61"/>
    </row>
    <row r="15" spans="1:128" ht="12.75" customHeight="1" thickBot="1" x14ac:dyDescent="0.3">
      <c r="A15" s="50"/>
      <c r="B15" s="49"/>
      <c r="C15" s="62" t="str">
        <f>Threats!A9</f>
        <v>T9-Availability Threats(DDOS)</v>
      </c>
      <c r="D15" s="66">
        <f>IF(L$7 &lt;&gt; 0, $D$7/L$7, 0)</f>
        <v>0.1111111111111111</v>
      </c>
      <c r="E15" s="69">
        <f>IF(L$8 &lt;&gt;0, $E$8/L$8,0)</f>
        <v>1</v>
      </c>
      <c r="F15" s="69">
        <f>($F$9/L$9)</f>
        <v>0.16666666666666666</v>
      </c>
      <c r="G15" s="69">
        <f>IF(L$10&lt;&gt;0,($G$10/L$10),0)</f>
        <v>0.5</v>
      </c>
      <c r="H15" s="69">
        <f>IF($L$11&lt;&gt;0, $H$11/$L$11,0)</f>
        <v>1</v>
      </c>
      <c r="I15" s="69">
        <f>IF($L$12&lt;&gt;0, $I$12/$L$12,0)</f>
        <v>0.2</v>
      </c>
      <c r="J15" s="69">
        <f>IF($L$13&lt;&gt;0,$J$13/$L$13,0)</f>
        <v>1</v>
      </c>
      <c r="K15" s="67">
        <f>IF($L$14&lt;&gt;0,$K$14/$L$14,0)</f>
        <v>3</v>
      </c>
      <c r="L15" s="64">
        <v>1</v>
      </c>
      <c r="M15" s="203">
        <v>0</v>
      </c>
      <c r="N15" s="203">
        <v>0</v>
      </c>
      <c r="O15" s="203">
        <v>0</v>
      </c>
      <c r="P15" s="203">
        <v>0</v>
      </c>
      <c r="Q15" s="203">
        <v>0</v>
      </c>
      <c r="R15" s="203">
        <v>0</v>
      </c>
      <c r="S15" s="203">
        <v>0</v>
      </c>
      <c r="T15" s="203">
        <v>0</v>
      </c>
      <c r="U15" s="203">
        <v>0</v>
      </c>
      <c r="V15" s="203">
        <v>0</v>
      </c>
      <c r="W15" s="203">
        <v>0</v>
      </c>
      <c r="X15" s="203">
        <v>0</v>
      </c>
      <c r="Y15" s="203">
        <v>0</v>
      </c>
      <c r="Z15" s="203">
        <v>0</v>
      </c>
      <c r="AA15" s="75" t="str">
        <f>Threats!B9</f>
        <v>Threats to The Level of Service</v>
      </c>
      <c r="AB15" s="49"/>
      <c r="AC15" s="348" t="s">
        <v>256</v>
      </c>
      <c r="AD15" s="349"/>
      <c r="AE15" s="3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60"/>
      <c r="DQ15" s="60"/>
      <c r="DR15" s="60"/>
      <c r="DS15" s="60"/>
      <c r="DT15" s="60"/>
      <c r="DU15" s="60"/>
      <c r="DV15" s="61"/>
      <c r="DW15" s="61"/>
    </row>
    <row r="16" spans="1:128" ht="12.75" customHeight="1" thickBot="1" x14ac:dyDescent="0.3">
      <c r="A16" s="50"/>
      <c r="B16" s="49"/>
      <c r="C16" s="62" t="str">
        <f>Threats!A10</f>
        <v>T10-Disk Failure</v>
      </c>
      <c r="D16" s="66">
        <f>IF(M$7 &lt;&gt;0, $D$7/M$7,0)</f>
        <v>0</v>
      </c>
      <c r="E16" s="69">
        <f>IF(M$8 &lt;&gt; 0, $E$8/M$8, 0)</f>
        <v>0</v>
      </c>
      <c r="F16" s="69">
        <f>IF(M$9&lt;&gt;0, ($F$9/M$9),0)</f>
        <v>0</v>
      </c>
      <c r="G16" s="69">
        <f>IF(M$10&lt;&gt;0, ($G$10/M$10),0)</f>
        <v>0</v>
      </c>
      <c r="H16" s="69">
        <f>IF($M$11&lt;&gt;0,$H$11/$M$11,0)</f>
        <v>0</v>
      </c>
      <c r="I16" s="69">
        <f>IF($M$12&lt;&gt;0,$I$12/$M$12,0)</f>
        <v>0</v>
      </c>
      <c r="J16" s="69">
        <f>IF(M$13&lt;&gt;0, $J$13/M$13,0)</f>
        <v>0</v>
      </c>
      <c r="K16" s="69">
        <f>IF($M$14&lt;&gt;0,$K$14/$M$14,0)</f>
        <v>0</v>
      </c>
      <c r="L16" s="67">
        <f>IF($M$15&lt;&gt;0,$L$15/$M$15,0)</f>
        <v>0</v>
      </c>
      <c r="M16" s="64">
        <v>1</v>
      </c>
      <c r="N16" s="204">
        <v>0.5</v>
      </c>
      <c r="O16" s="204">
        <v>1</v>
      </c>
      <c r="P16" s="204">
        <v>4</v>
      </c>
      <c r="Q16" s="204">
        <v>6</v>
      </c>
      <c r="R16" s="204">
        <v>0</v>
      </c>
      <c r="S16" s="204">
        <v>0</v>
      </c>
      <c r="T16" s="204">
        <v>0</v>
      </c>
      <c r="U16" s="204">
        <v>0</v>
      </c>
      <c r="V16" s="204">
        <v>0</v>
      </c>
      <c r="W16" s="204">
        <v>0</v>
      </c>
      <c r="X16" s="204">
        <v>0</v>
      </c>
      <c r="Y16" s="204">
        <v>0</v>
      </c>
      <c r="Z16" s="204">
        <v>0</v>
      </c>
      <c r="AA16" s="76" t="str">
        <f>Threats!B10</f>
        <v>Threats to the Information Base</v>
      </c>
      <c r="AB16" s="49"/>
      <c r="AC16" s="350" t="s">
        <v>256</v>
      </c>
      <c r="AD16" s="351"/>
      <c r="AE16" s="351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60"/>
      <c r="DQ16" s="60"/>
      <c r="DR16" s="60"/>
      <c r="DS16" s="60"/>
      <c r="DT16" s="60"/>
      <c r="DU16" s="60"/>
      <c r="DV16" s="61"/>
      <c r="DW16" s="61"/>
    </row>
    <row r="17" spans="1:127" ht="12.75" customHeight="1" thickBot="1" x14ac:dyDescent="0.3">
      <c r="A17" s="50"/>
      <c r="B17" s="49"/>
      <c r="C17" s="62" t="str">
        <f>Threats!A11</f>
        <v>T11-Data Corruption</v>
      </c>
      <c r="D17" s="66">
        <f>IF(N$7 &lt;&gt;0, $D$7/N$7, 0)</f>
        <v>0</v>
      </c>
      <c r="E17" s="69">
        <f>IF(N$8&lt;&gt;0, E$8/N$8,0)</f>
        <v>0</v>
      </c>
      <c r="F17" s="69">
        <f>IF(N$9&lt;&gt;0,($F$9/N$9),0)</f>
        <v>0</v>
      </c>
      <c r="G17" s="69">
        <f>IF(N$10&lt;&gt;0, ($G$10/N$10),0)</f>
        <v>0</v>
      </c>
      <c r="H17" s="69">
        <f>IF($N$11&lt;&gt;0,$H$11/$N$11,0)</f>
        <v>0</v>
      </c>
      <c r="I17" s="69">
        <f>IF($N$12&lt;&gt;0,$I$12/$N$12,0)</f>
        <v>0</v>
      </c>
      <c r="J17" s="69">
        <f>IF($N$13&lt;&gt;0,$J$13/$N$13,0)</f>
        <v>0</v>
      </c>
      <c r="K17" s="69">
        <f>IF($N$14&lt;&gt;0,$K$14/$N$14,0)</f>
        <v>0</v>
      </c>
      <c r="L17" s="69">
        <f>IF($N$15&lt;&gt;0,$L$15/$N$15,0)</f>
        <v>0</v>
      </c>
      <c r="M17" s="67">
        <f>IF($N$16&lt;&gt;0,$M$16/$N$16,0)</f>
        <v>2</v>
      </c>
      <c r="N17" s="64">
        <v>1</v>
      </c>
      <c r="O17" s="205">
        <v>1</v>
      </c>
      <c r="P17" s="205">
        <v>0.2</v>
      </c>
      <c r="Q17" s="205">
        <v>0.14285714285714285</v>
      </c>
      <c r="R17" s="205">
        <v>0</v>
      </c>
      <c r="S17" s="205">
        <v>0</v>
      </c>
      <c r="T17" s="205">
        <v>0</v>
      </c>
      <c r="U17" s="205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77" t="str">
        <f>Threats!B11</f>
        <v>Threats to the Information Base</v>
      </c>
      <c r="AB17" s="49"/>
      <c r="AC17" s="352" t="s">
        <v>256</v>
      </c>
      <c r="AD17" s="353"/>
      <c r="AE17" s="353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60"/>
      <c r="DQ17" s="60"/>
      <c r="DR17" s="60"/>
      <c r="DS17" s="60"/>
      <c r="DT17" s="60"/>
      <c r="DU17" s="60"/>
      <c r="DV17" s="61"/>
      <c r="DW17" s="61"/>
    </row>
    <row r="18" spans="1:127" ht="12.75" customHeight="1" thickBot="1" x14ac:dyDescent="0.3">
      <c r="A18" s="50"/>
      <c r="B18" s="49"/>
      <c r="C18" s="62" t="str">
        <f>Threats!A12</f>
        <v>T12-Inaccurrate Data</v>
      </c>
      <c r="D18" s="66">
        <f>IF(O$7 &lt;&gt; 0, $D$7/O$7, 0)</f>
        <v>0</v>
      </c>
      <c r="E18" s="69">
        <f>IF(O$8&lt;&gt;0, $E$8/O$8,0)</f>
        <v>0</v>
      </c>
      <c r="F18" s="69">
        <f>IF(O$9&lt;&gt;0, ($F$9/O$9),0)</f>
        <v>0</v>
      </c>
      <c r="G18" s="69">
        <f>IF(O$10&lt;&gt;0,($G$10/O$10),0)</f>
        <v>0</v>
      </c>
      <c r="H18" s="69">
        <f>IF($O$11&lt;&gt;0,$H$11/$O$11,0)</f>
        <v>0</v>
      </c>
      <c r="I18" s="69">
        <f>IF($O$12&lt;&gt;0,$I$12/$O$12,0)</f>
        <v>0</v>
      </c>
      <c r="J18" s="69">
        <f>IF($O$13&lt;&gt;0,$J$13/$O$13,0)</f>
        <v>0</v>
      </c>
      <c r="K18" s="69">
        <f>IF($O$14&lt;&gt;0,$K$14/$O$14,0)</f>
        <v>0</v>
      </c>
      <c r="L18" s="69">
        <f>IF($O$15&lt;&gt;0,$L$15/$O$15,0)</f>
        <v>0</v>
      </c>
      <c r="M18" s="69">
        <f>IF($O$16&lt;&gt;0,$M$16/$O$16,0)</f>
        <v>1</v>
      </c>
      <c r="N18" s="67">
        <f>IF($O$17&lt;&gt;0,$N$17/$O$17,0)</f>
        <v>1</v>
      </c>
      <c r="O18" s="64">
        <v>1</v>
      </c>
      <c r="P18" s="206">
        <v>0.2</v>
      </c>
      <c r="Q18" s="206">
        <v>0.125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X18" s="206">
        <v>0</v>
      </c>
      <c r="Y18" s="206">
        <v>0</v>
      </c>
      <c r="Z18" s="206">
        <v>0</v>
      </c>
      <c r="AA18" s="78" t="str">
        <f>Threats!B12</f>
        <v>Threats to the Information Base</v>
      </c>
      <c r="AB18" s="49"/>
      <c r="AC18" s="354" t="s">
        <v>256</v>
      </c>
      <c r="AD18" s="355"/>
      <c r="AE18" s="355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60"/>
      <c r="DQ18" s="60"/>
      <c r="DR18" s="60"/>
      <c r="DS18" s="60"/>
      <c r="DT18" s="60"/>
      <c r="DU18" s="60"/>
      <c r="DV18" s="61"/>
      <c r="DW18" s="61"/>
    </row>
    <row r="19" spans="1:127" ht="12.75" customHeight="1" thickBot="1" x14ac:dyDescent="0.3">
      <c r="A19" s="50"/>
      <c r="B19" s="49"/>
      <c r="C19" s="62" t="str">
        <f>Threats!A13</f>
        <v>T13-Un-authorized Access</v>
      </c>
      <c r="D19" s="66">
        <f>IF(P$7 &lt;&gt;0, $D$7/P$7, 0)</f>
        <v>0</v>
      </c>
      <c r="E19" s="69">
        <f>IF(P$8&lt;&gt;0, $E$8/P$8,0)</f>
        <v>0</v>
      </c>
      <c r="F19" s="69">
        <f>IF(P$9&lt;&gt;0, ($F$9/P$9),0)</f>
        <v>0</v>
      </c>
      <c r="G19" s="69">
        <f>IF(P$10&lt;&gt;0, ($G$10/P$10),0)</f>
        <v>0</v>
      </c>
      <c r="H19" s="69">
        <f>IF($P$11&lt;&gt;0, $H$11/$P$11,0)</f>
        <v>0</v>
      </c>
      <c r="I19" s="69">
        <f>IF($P$12&lt;&gt;0,$I$12/$P$12,0)</f>
        <v>0</v>
      </c>
      <c r="J19" s="69">
        <f>IF($P$13&lt;&gt;0,$J$13/$P$13,0)</f>
        <v>0</v>
      </c>
      <c r="K19" s="69">
        <f>IF($P$14&lt;&gt;0,$K$14/$P$14,0)</f>
        <v>0</v>
      </c>
      <c r="L19" s="69">
        <f>IF($P$15&lt;&gt;0,$L$15/$P$15,0)</f>
        <v>0</v>
      </c>
      <c r="M19" s="69">
        <f>IF($P$16&lt;&gt;0,$M$16/$P$16,0)</f>
        <v>0.25</v>
      </c>
      <c r="N19" s="69">
        <f>IF($P$17&lt;&gt;0,$N$17/$P$17,0)</f>
        <v>5</v>
      </c>
      <c r="O19" s="67">
        <f>IF($P$18&lt;&gt;0,$O$18/$P$18,0)</f>
        <v>5</v>
      </c>
      <c r="P19" s="64">
        <v>1</v>
      </c>
      <c r="Q19" s="207">
        <v>0.1111111111111111</v>
      </c>
      <c r="R19" s="207">
        <v>0</v>
      </c>
      <c r="S19" s="207">
        <v>0</v>
      </c>
      <c r="T19" s="207">
        <v>0</v>
      </c>
      <c r="U19" s="207">
        <v>0</v>
      </c>
      <c r="V19" s="207">
        <v>0</v>
      </c>
      <c r="W19" s="207">
        <v>0</v>
      </c>
      <c r="X19" s="207">
        <v>0</v>
      </c>
      <c r="Y19" s="207">
        <v>0</v>
      </c>
      <c r="Z19" s="207">
        <v>0</v>
      </c>
      <c r="AA19" s="79" t="str">
        <f>Threats!B13</f>
        <v>Threats to the Information Base</v>
      </c>
      <c r="AB19" s="49"/>
      <c r="AC19" s="356" t="s">
        <v>256</v>
      </c>
      <c r="AD19" s="357"/>
      <c r="AE19" s="357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60"/>
      <c r="DQ19" s="60"/>
      <c r="DR19" s="60"/>
      <c r="DS19" s="60"/>
      <c r="DT19" s="60"/>
      <c r="DU19" s="60"/>
      <c r="DV19" s="61"/>
      <c r="DW19" s="61"/>
    </row>
    <row r="20" spans="1:127" ht="12.75" customHeight="1" thickBot="1" x14ac:dyDescent="0.3">
      <c r="A20" s="50"/>
      <c r="B20" s="49"/>
      <c r="C20" s="62" t="str">
        <f>Threats!A14</f>
        <v>T14-Virus and Spyware</v>
      </c>
      <c r="D20" s="66">
        <f>IF(O$7 &lt;&gt; 0, $D$7/Q$7, 0)</f>
        <v>0</v>
      </c>
      <c r="E20" s="69">
        <f>IF(Q$8&lt;&gt;0, $E$8/Q$8, 0)</f>
        <v>0</v>
      </c>
      <c r="F20" s="69">
        <f>IF(Q$9&lt;&gt;0,($F$9/Q$9),0)</f>
        <v>0</v>
      </c>
      <c r="G20" s="69">
        <f>IF(Q$10&lt;&gt;0, ($G$10/Q$10),0)</f>
        <v>0</v>
      </c>
      <c r="H20" s="69">
        <f>IF($Q$11&lt;&gt;0,$H$11/$Q$11,0)</f>
        <v>0</v>
      </c>
      <c r="I20" s="69">
        <f>IF($Q$12&lt;&gt;0,$I$12/$Q$12,0)</f>
        <v>0</v>
      </c>
      <c r="J20" s="69">
        <f>IF($Q$13&lt;&gt;0,$J$13/$Q$13,0)</f>
        <v>0</v>
      </c>
      <c r="K20" s="69">
        <f>IF($Q$14&lt;&gt;0,$K$14/$Q$14,0)</f>
        <v>0</v>
      </c>
      <c r="L20" s="69">
        <f>IF($Q$15&lt;&gt;0,$L$15/$Q$15,0)</f>
        <v>0</v>
      </c>
      <c r="M20" s="69">
        <f>IF($Q$16&lt;&gt;0,$M$16/$Q$16,0)</f>
        <v>0.16666666666666666</v>
      </c>
      <c r="N20" s="69">
        <f>IF($Q$17&lt;&gt;0,$N$17/$Q$17,0)</f>
        <v>7</v>
      </c>
      <c r="O20" s="69">
        <f>IF($Q$18&lt;&gt;0,$O$18/$Q$18,0)</f>
        <v>8</v>
      </c>
      <c r="P20" s="67">
        <f>IF($Q$19&lt;&gt;0,$P$19/$Q$19,0)</f>
        <v>9</v>
      </c>
      <c r="Q20" s="64">
        <v>1</v>
      </c>
      <c r="R20" s="208">
        <v>0</v>
      </c>
      <c r="S20" s="208">
        <v>0</v>
      </c>
      <c r="T20" s="208">
        <v>0</v>
      </c>
      <c r="U20" s="208">
        <v>0</v>
      </c>
      <c r="V20" s="208">
        <v>0</v>
      </c>
      <c r="W20" s="208">
        <v>0</v>
      </c>
      <c r="X20" s="208">
        <v>0</v>
      </c>
      <c r="Y20" s="208">
        <v>0</v>
      </c>
      <c r="Z20" s="208">
        <v>0</v>
      </c>
      <c r="AA20" s="80" t="str">
        <f>Threats!B14</f>
        <v>Threats to the Information Base</v>
      </c>
      <c r="AB20" s="49"/>
      <c r="AC20" s="358" t="s">
        <v>256</v>
      </c>
      <c r="AD20" s="359"/>
      <c r="AE20" s="35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60"/>
      <c r="DQ20" s="60"/>
      <c r="DR20" s="60"/>
      <c r="DS20" s="60"/>
      <c r="DT20" s="60"/>
      <c r="DU20" s="60"/>
      <c r="DV20" s="61"/>
      <c r="DW20" s="61"/>
    </row>
    <row r="21" spans="1:127" ht="12.75" customHeight="1" thickBot="1" x14ac:dyDescent="0.3">
      <c r="A21" s="50"/>
      <c r="B21" s="49"/>
      <c r="C21" s="62" t="str">
        <f>Threats!A15</f>
        <v>T15-Hacking</v>
      </c>
      <c r="D21" s="66">
        <f>IF(R$7 &lt;&gt; 0, $D$7/R$7, 0)</f>
        <v>0</v>
      </c>
      <c r="E21" s="69">
        <f>IF(R$8&lt;&gt;0, $E$8/R$8, 0)</f>
        <v>0</v>
      </c>
      <c r="F21" s="69">
        <f>IF(R$9 &lt;&gt;0, ($F$9/R$9),0)</f>
        <v>0</v>
      </c>
      <c r="G21" s="69">
        <f>IF(R$10&lt;&gt;0, ($G$10/R$10),0)</f>
        <v>0</v>
      </c>
      <c r="H21" s="69">
        <f>IF($R$11&lt;&gt;0,$H$11/$R$11,0)</f>
        <v>0</v>
      </c>
      <c r="I21" s="69">
        <f>IF($R$12&lt;&gt;0, $I$12/$R$12,0)</f>
        <v>0</v>
      </c>
      <c r="J21" s="69">
        <f>IF($R$13&lt;&gt;0,$J$13/$R$13,0)</f>
        <v>0</v>
      </c>
      <c r="K21" s="69">
        <f>IF($R$14&lt;&gt;0,$K$14/$R$14,0)</f>
        <v>0</v>
      </c>
      <c r="L21" s="69">
        <f>IF($R$15&lt;&gt;0,$L$15/$R$15,0)</f>
        <v>0</v>
      </c>
      <c r="M21" s="69">
        <f>IF($R$16&lt;&gt;0,$M$16/$R$16,0)</f>
        <v>0</v>
      </c>
      <c r="N21" s="69">
        <f>IF($R$17&lt;&gt;0,$N$17/$R$17,0)</f>
        <v>0</v>
      </c>
      <c r="O21" s="69">
        <f>IF($R$18&lt;&gt;0,$O$18/$R$18,0)</f>
        <v>0</v>
      </c>
      <c r="P21" s="69">
        <f>IF($R$19&lt;&gt;0,$P$19/$R$19,0)</f>
        <v>0</v>
      </c>
      <c r="Q21" s="67">
        <f>IF($R$20&lt;&gt;0,$Q$20/$R$20,0)</f>
        <v>0</v>
      </c>
      <c r="R21" s="64">
        <v>1</v>
      </c>
      <c r="S21" s="209">
        <v>2</v>
      </c>
      <c r="T21" s="209">
        <v>0.33333333333333331</v>
      </c>
      <c r="U21" s="209">
        <v>0.2</v>
      </c>
      <c r="V21" s="209">
        <v>0.2</v>
      </c>
      <c r="W21" s="209">
        <v>0.33333333333333331</v>
      </c>
      <c r="X21" s="209">
        <v>0.33333333333333331</v>
      </c>
      <c r="Y21" s="209">
        <v>0.25</v>
      </c>
      <c r="Z21" s="209">
        <v>0.25</v>
      </c>
      <c r="AA21" s="81" t="str">
        <f>Threats!B15</f>
        <v>Threats to Information Leakage</v>
      </c>
      <c r="AB21" s="49"/>
      <c r="AC21" s="360" t="s">
        <v>256</v>
      </c>
      <c r="AD21" s="361"/>
      <c r="AE21" s="361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60"/>
      <c r="DQ21" s="60"/>
      <c r="DR21" s="60"/>
      <c r="DS21" s="60"/>
      <c r="DT21" s="60"/>
      <c r="DU21" s="60"/>
      <c r="DV21" s="61"/>
      <c r="DW21" s="61"/>
    </row>
    <row r="22" spans="1:127" ht="12.75" customHeight="1" thickBot="1" x14ac:dyDescent="0.3">
      <c r="A22" s="50"/>
      <c r="B22" s="49"/>
      <c r="C22" s="62" t="str">
        <f>Threats!A16</f>
        <v>T16-Media Leakage</v>
      </c>
      <c r="D22" s="66">
        <f>IF(S$7 &lt;&gt; 0, $D$7/S$7, 0)</f>
        <v>0</v>
      </c>
      <c r="E22" s="69">
        <f>IF(S$8&lt;&gt;0, ($E$8/S$8), 0)</f>
        <v>0</v>
      </c>
      <c r="F22" s="69">
        <f>IF(S$9&lt;&gt;0, ($F$9/S$9),0)</f>
        <v>0</v>
      </c>
      <c r="G22" s="69">
        <f>IF(S$10&lt;&gt;0,($G$10/S$10),0)</f>
        <v>0</v>
      </c>
      <c r="H22" s="69">
        <f>IF($S$11&lt;&gt;0,$H$11/$S$11,0)</f>
        <v>0</v>
      </c>
      <c r="I22" s="69">
        <f>IF($S$12&lt;&gt;0,$I$12/$S$12,0)</f>
        <v>0</v>
      </c>
      <c r="J22" s="69">
        <f>IF($S$13&lt;&gt;0,$J$13/$S$13,0)</f>
        <v>0</v>
      </c>
      <c r="K22" s="69">
        <f>IF($S$14&lt;&gt;0,$K$14/$S$14,0)</f>
        <v>0</v>
      </c>
      <c r="L22" s="69">
        <f>IF($S$15&lt;&gt;0,$L$15/$S$15,0)</f>
        <v>0</v>
      </c>
      <c r="M22" s="69">
        <f>IF($S$16&lt;&gt;0,$M$16/$S$16,0)</f>
        <v>0</v>
      </c>
      <c r="N22" s="69">
        <f>IF($S$17&lt;&gt;0,$N$17/$S$17,0)</f>
        <v>0</v>
      </c>
      <c r="O22" s="69">
        <f>IF($S$18&lt;&gt;0,$O$18/$S$18,0)</f>
        <v>0</v>
      </c>
      <c r="P22" s="69">
        <f>IF($S$19&lt;&gt;0,$P$19/$S$19,0)</f>
        <v>0</v>
      </c>
      <c r="Q22" s="69">
        <f>IF($S$20&lt;&gt;0,$Q$20/$S$20,0)</f>
        <v>0</v>
      </c>
      <c r="R22" s="67">
        <f>IF($S$21&lt;&gt;0,$R$21/$S$21,0)</f>
        <v>0.5</v>
      </c>
      <c r="S22" s="64">
        <v>1</v>
      </c>
      <c r="T22" s="210">
        <v>0.2</v>
      </c>
      <c r="U22" s="210">
        <v>0.16666666666666666</v>
      </c>
      <c r="V22" s="210">
        <v>0.16666666666666666</v>
      </c>
      <c r="W22" s="210">
        <v>0.16666666666666666</v>
      </c>
      <c r="X22" s="210">
        <v>0.16666666666666666</v>
      </c>
      <c r="Y22" s="210">
        <v>0.2</v>
      </c>
      <c r="Z22" s="210">
        <v>0.14285714285714285</v>
      </c>
      <c r="AA22" s="82" t="str">
        <f>Threats!B16</f>
        <v>Threats to Information Leakage</v>
      </c>
      <c r="AB22" s="49"/>
      <c r="AC22" s="338" t="s">
        <v>256</v>
      </c>
      <c r="AD22" s="339"/>
      <c r="AE22" s="33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60"/>
      <c r="DQ22" s="60"/>
      <c r="DR22" s="60"/>
      <c r="DS22" s="60"/>
      <c r="DT22" s="60"/>
      <c r="DU22" s="60"/>
      <c r="DV22" s="61"/>
      <c r="DW22" s="61"/>
    </row>
    <row r="23" spans="1:127" ht="12.75" customHeight="1" thickBot="1" x14ac:dyDescent="0.3">
      <c r="A23" s="50"/>
      <c r="B23" s="49"/>
      <c r="C23" s="62" t="str">
        <f>Threats!A17</f>
        <v>T17-Communication Preventers(Botnet, Dialer)</v>
      </c>
      <c r="D23" s="66">
        <f>IF(T$7 &lt;&gt;0, $D$7/T$7, 0)</f>
        <v>0</v>
      </c>
      <c r="E23" s="69">
        <f>IF(T$8&lt;&gt;0, ($E$8/T$8), 0)</f>
        <v>0</v>
      </c>
      <c r="F23" s="69">
        <f>IF(T$9, ($F$9/T$9),0)</f>
        <v>0</v>
      </c>
      <c r="G23" s="69">
        <f>IF(T$10&lt;&gt;0, ($G$10/T$10),0)</f>
        <v>0</v>
      </c>
      <c r="H23" s="69">
        <f>IF($T$11&lt;&gt;0,$H$11/$T$11,0)</f>
        <v>0</v>
      </c>
      <c r="I23" s="69">
        <f>IF($T$12&lt;&gt;0,$I$12/$T$12,0)</f>
        <v>0</v>
      </c>
      <c r="J23" s="69">
        <f>IF($T$13&lt;&gt;0, $J$13/$T$13,0)</f>
        <v>0</v>
      </c>
      <c r="K23" s="69">
        <f>IF($T$14&lt;&gt;0,$K$14/$T$14,0)</f>
        <v>0</v>
      </c>
      <c r="L23" s="69">
        <f>IF($T$15&lt;&gt;0,$L$15/$T$15,0)</f>
        <v>0</v>
      </c>
      <c r="M23" s="69">
        <f>IF($T$16&lt;&gt;0,$M$16/$T$16,0)</f>
        <v>0</v>
      </c>
      <c r="N23" s="69">
        <f>IF($T$17&lt;&gt;0,$N$17/$T$17,0)</f>
        <v>0</v>
      </c>
      <c r="O23" s="69">
        <f>IF($T$18&lt;&gt;0,$O$18/$T$18,0)</f>
        <v>0</v>
      </c>
      <c r="P23" s="69">
        <f>IF($T$19&lt;&gt;0,$P$19/$T$19,0)</f>
        <v>0</v>
      </c>
      <c r="Q23" s="69">
        <f>IF($T$20&lt;&gt;0,$Q$20/$T$20,0)</f>
        <v>0</v>
      </c>
      <c r="R23" s="69">
        <f>IF($T$21&lt;&gt;0,$R$21/$T$21,0)</f>
        <v>3</v>
      </c>
      <c r="S23" s="67">
        <f>IF($T$22&lt;&gt;0,$S$22/$T$22,0)</f>
        <v>5</v>
      </c>
      <c r="T23" s="64">
        <v>1</v>
      </c>
      <c r="U23" s="211">
        <v>0.5</v>
      </c>
      <c r="V23" s="211">
        <v>1</v>
      </c>
      <c r="W23" s="211">
        <v>1</v>
      </c>
      <c r="X23" s="211">
        <v>0.5</v>
      </c>
      <c r="Y23" s="211">
        <v>1</v>
      </c>
      <c r="Z23" s="211">
        <v>1</v>
      </c>
      <c r="AA23" s="83" t="str">
        <f>Threats!B17</f>
        <v>Threats to Information Leakage</v>
      </c>
      <c r="AB23" s="49"/>
      <c r="AC23" s="364" t="s">
        <v>256</v>
      </c>
      <c r="AD23" s="365"/>
      <c r="AE23" s="365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60"/>
      <c r="DQ23" s="60"/>
      <c r="DR23" s="60"/>
      <c r="DS23" s="60"/>
      <c r="DT23" s="60"/>
      <c r="DU23" s="60"/>
      <c r="DV23" s="61"/>
      <c r="DW23" s="61"/>
    </row>
    <row r="24" spans="1:127" ht="12.75" customHeight="1" thickBot="1" x14ac:dyDescent="0.3">
      <c r="A24" s="50"/>
      <c r="B24" s="49"/>
      <c r="C24" s="62" t="str">
        <f>Threats!A18</f>
        <v>T18-Authentication Threats</v>
      </c>
      <c r="D24" s="66">
        <f>IF(U$7 &lt;&gt; 0, $D$7/U$7, 0)</f>
        <v>0</v>
      </c>
      <c r="E24" s="69">
        <f>IF(U$8 &lt;&gt;0, ($E$8/U$8), 0)</f>
        <v>0</v>
      </c>
      <c r="F24" s="69">
        <f>IF(U$9 &lt;&gt;0, ($F$9/U$9),0)</f>
        <v>0</v>
      </c>
      <c r="G24" s="69">
        <f>IF(U$10&lt;&gt;0,($G$10/U$10),0)</f>
        <v>0</v>
      </c>
      <c r="H24" s="69">
        <f>IF($U$11&lt;&gt;0,$H$11/$U$11,0)</f>
        <v>0</v>
      </c>
      <c r="I24" s="69">
        <f>IF($U$12&lt;&gt;0,$I$12/$U$12,0)</f>
        <v>0</v>
      </c>
      <c r="J24" s="69">
        <f>IF($U$13&lt;&gt;0,$J$13/$U$13,0)</f>
        <v>0</v>
      </c>
      <c r="K24" s="69">
        <f>IF($U$14&lt;&gt;0,$K$14/$U$14,0)</f>
        <v>0</v>
      </c>
      <c r="L24" s="69">
        <f>IF($U$15&lt;&gt;0,$L$15/$U$15,0)</f>
        <v>0</v>
      </c>
      <c r="M24" s="69">
        <f>IF($U$16&lt;&gt;0,$M$16/$U$16,0)</f>
        <v>0</v>
      </c>
      <c r="N24" s="69">
        <f>IF($U$17&lt;&gt;0,$N$17/$U$17,0)</f>
        <v>0</v>
      </c>
      <c r="O24" s="69">
        <f>IF($U$18&lt;&gt;0,$O$18/$U$18,0)</f>
        <v>0</v>
      </c>
      <c r="P24" s="69">
        <f>IF($U$19&lt;&gt;0,$P$19/$U$19,0)</f>
        <v>0</v>
      </c>
      <c r="Q24" s="69">
        <f>IF($U$20&lt;&gt;0,$Q$20/$U$20,0)</f>
        <v>0</v>
      </c>
      <c r="R24" s="69">
        <f>IF($U$21&lt;&gt;0,$R$21/$U$21,0)</f>
        <v>5</v>
      </c>
      <c r="S24" s="69">
        <f>IF($U$22&lt;&gt;0,$S$22/$U$22,0)</f>
        <v>6</v>
      </c>
      <c r="T24" s="67">
        <f>IF($U$23&lt;&gt;0,$T$23/$U$23,0)</f>
        <v>2</v>
      </c>
      <c r="U24" s="64">
        <v>1</v>
      </c>
      <c r="V24" s="212">
        <v>2</v>
      </c>
      <c r="W24" s="212">
        <v>2</v>
      </c>
      <c r="X24" s="212">
        <v>3</v>
      </c>
      <c r="Y24" s="212">
        <v>2</v>
      </c>
      <c r="Z24" s="212">
        <v>1</v>
      </c>
      <c r="AA24" s="84" t="str">
        <f>Threats!B18</f>
        <v>Threats to Information Leakage</v>
      </c>
      <c r="AB24" s="49"/>
      <c r="AC24" s="366" t="s">
        <v>256</v>
      </c>
      <c r="AD24" s="367"/>
      <c r="AE24" s="367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60"/>
      <c r="DQ24" s="60"/>
      <c r="DR24" s="60"/>
      <c r="DS24" s="60"/>
      <c r="DT24" s="60"/>
      <c r="DU24" s="60"/>
      <c r="DV24" s="61"/>
      <c r="DW24" s="61"/>
    </row>
    <row r="25" spans="1:127" ht="12.75" customHeight="1" thickBot="1" x14ac:dyDescent="0.3">
      <c r="A25" s="50"/>
      <c r="B25" s="49"/>
      <c r="C25" s="62" t="str">
        <f>Threats!A19</f>
        <v>T19-Non Repudiation Threats</v>
      </c>
      <c r="D25" s="66">
        <f>IF(V$7 &lt;&gt; 0, $D$7/V$7, 0)</f>
        <v>0</v>
      </c>
      <c r="E25" s="69">
        <f>IF(V$8 &lt;&gt; 0, ($E$8/V$8), 0)</f>
        <v>0</v>
      </c>
      <c r="F25" s="69">
        <f>IF(V$9&lt;&gt;0,($F$9/V$9),0)</f>
        <v>0</v>
      </c>
      <c r="G25" s="69">
        <f>IF(V$10&lt;&gt;0,($G$10/V$10),0)</f>
        <v>0</v>
      </c>
      <c r="H25" s="69">
        <f>IF($V$11&lt;&gt;0,$H$11/$V$11,0)</f>
        <v>0</v>
      </c>
      <c r="I25" s="69">
        <f>IF($V$12&lt;&gt;0,$I$12/$V$12,0)</f>
        <v>0</v>
      </c>
      <c r="J25" s="69">
        <f>IF($V$13&lt;&gt;0,$J$13/$V$13,0)</f>
        <v>0</v>
      </c>
      <c r="K25" s="69">
        <f>IF($V$14&lt;&gt;0,$K$14/$V$14,0)</f>
        <v>0</v>
      </c>
      <c r="L25" s="69">
        <f>IF($V$15&lt;&gt;0,$L$15/$V$15,0)</f>
        <v>0</v>
      </c>
      <c r="M25" s="69">
        <f>IF($V$16&lt;&gt;0,$M$16/$V$16,0)</f>
        <v>0</v>
      </c>
      <c r="N25" s="69">
        <f>IF($V$17&lt;&gt;0,$N$17/$V$17,0)</f>
        <v>0</v>
      </c>
      <c r="O25" s="69">
        <f>IF($V$18&lt;&gt;0,$O$18/$V$18,0)</f>
        <v>0</v>
      </c>
      <c r="P25" s="69">
        <f>IF($V$19&lt;&gt;0,$P$19/$V$19,0)</f>
        <v>0</v>
      </c>
      <c r="Q25" s="69">
        <f>IF($V$20&lt;&gt;0,$Q$20/$V$20,0)</f>
        <v>0</v>
      </c>
      <c r="R25" s="69">
        <f>IF($V$21&lt;&gt;0,$R$21/$V$21)</f>
        <v>5</v>
      </c>
      <c r="S25" s="69">
        <f>IF($V$22&lt;&gt;0,$S$22/$V$22,0)</f>
        <v>6</v>
      </c>
      <c r="T25" s="69">
        <f>IF($V$23&lt;&gt;0,$T$23/$V$23,0)</f>
        <v>1</v>
      </c>
      <c r="U25" s="67">
        <f>IF($V$24&lt;&gt;0,$U$24/$V$24,0)</f>
        <v>0.5</v>
      </c>
      <c r="V25" s="64">
        <v>1</v>
      </c>
      <c r="W25" s="213">
        <v>1</v>
      </c>
      <c r="X25" s="213">
        <v>0.5</v>
      </c>
      <c r="Y25" s="213">
        <v>0.5</v>
      </c>
      <c r="Z25" s="213">
        <v>0.5</v>
      </c>
      <c r="AA25" s="85" t="str">
        <f>Threats!B19</f>
        <v>Threats to Information Leakage</v>
      </c>
      <c r="AB25" s="49"/>
      <c r="AC25" s="368" t="s">
        <v>256</v>
      </c>
      <c r="AD25" s="369"/>
      <c r="AE25" s="36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60"/>
      <c r="DQ25" s="60"/>
      <c r="DR25" s="60"/>
      <c r="DS25" s="60"/>
      <c r="DT25" s="60"/>
      <c r="DU25" s="60"/>
      <c r="DV25" s="61"/>
      <c r="DW25" s="61"/>
    </row>
    <row r="26" spans="1:127" ht="12.75" customHeight="1" thickBot="1" x14ac:dyDescent="0.3">
      <c r="A26" s="50"/>
      <c r="B26" s="49"/>
      <c r="C26" s="62" t="str">
        <f>Threats!A20</f>
        <v>T20-Separation of Duties</v>
      </c>
      <c r="D26" s="66">
        <f>IF(W$7 &lt;&gt; 0, $D$7/W$7, 0)</f>
        <v>0</v>
      </c>
      <c r="E26" s="69">
        <f>IF(W$8 &lt;&gt; 0, ($E$8/W$8), 0)</f>
        <v>0</v>
      </c>
      <c r="F26" s="69">
        <f>IF(W$9&lt;&gt;0, ($F$9/W$9),0)</f>
        <v>0</v>
      </c>
      <c r="G26" s="69">
        <f>IF(W$10&lt;&gt;0,($G$10/W$10),0)</f>
        <v>0</v>
      </c>
      <c r="H26" s="69">
        <f>IF($W$11&lt;&gt;0,$H$11/$W$11,0)</f>
        <v>0</v>
      </c>
      <c r="I26" s="69">
        <f>IF($W$12&lt;&gt;0,$I$12/$W$12,0)</f>
        <v>0</v>
      </c>
      <c r="J26" s="69">
        <f>IF($W$13&lt;&gt;0,$J$13/$W$13,0)</f>
        <v>0</v>
      </c>
      <c r="K26" s="69">
        <f>IF($W$14&lt;&gt;0,$K$14/$W$14,0)</f>
        <v>0</v>
      </c>
      <c r="L26" s="69">
        <f>IF(W$15&lt;&gt;0,$L$15/W$15,0)</f>
        <v>0</v>
      </c>
      <c r="M26" s="69">
        <f>IF($W$16&lt;&gt;0,$M$16/$W$16,0)</f>
        <v>0</v>
      </c>
      <c r="N26" s="69">
        <f>IF($W$17&lt;&gt;0,$N$17/$W$17,0)</f>
        <v>0</v>
      </c>
      <c r="O26" s="69">
        <f>IF($W$18&lt;&gt;0,$O$18/$W$18,0)</f>
        <v>0</v>
      </c>
      <c r="P26" s="69">
        <f>IF($W$19&lt;&gt;0,$P$19/$W$19,0)</f>
        <v>0</v>
      </c>
      <c r="Q26" s="69">
        <f>IF($W$20&lt;&gt;0,$Q$20/$W$20,0)</f>
        <v>0</v>
      </c>
      <c r="R26" s="69">
        <f>IF($W$21&lt;&gt;0,$R$21/$W$21,0)</f>
        <v>3</v>
      </c>
      <c r="S26" s="69">
        <f>IF($W$22&lt;&gt;0,$S$22/$W$22)</f>
        <v>6</v>
      </c>
      <c r="T26" s="69">
        <f>IF($W$23&lt;&gt;0,$T$23/$W$23,0)</f>
        <v>1</v>
      </c>
      <c r="U26" s="69">
        <f>IF($W$24&lt;&gt;0,$U$24/$W$24,0)</f>
        <v>0.5</v>
      </c>
      <c r="V26" s="67">
        <f>IF($W$25&lt;&gt;0,$V$25/$W$25,0)</f>
        <v>1</v>
      </c>
      <c r="W26" s="64">
        <v>1</v>
      </c>
      <c r="X26" s="214">
        <v>1</v>
      </c>
      <c r="Y26" s="214">
        <v>2</v>
      </c>
      <c r="Z26" s="214">
        <v>1</v>
      </c>
      <c r="AA26" s="86" t="str">
        <f>Threats!B20</f>
        <v>Threats to Information Leakage</v>
      </c>
      <c r="AB26" s="49"/>
      <c r="AC26" s="370" t="s">
        <v>256</v>
      </c>
      <c r="AD26" s="371"/>
      <c r="AE26" s="371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60"/>
      <c r="DQ26" s="60"/>
      <c r="DR26" s="60"/>
      <c r="DS26" s="60"/>
      <c r="DT26" s="60"/>
      <c r="DU26" s="60"/>
      <c r="DV26" s="61"/>
      <c r="DW26" s="61"/>
    </row>
    <row r="27" spans="1:127" ht="12.75" customHeight="1" thickBot="1" x14ac:dyDescent="0.3">
      <c r="A27" s="50"/>
      <c r="B27" s="49"/>
      <c r="C27" s="62" t="str">
        <f>Threats!A21</f>
        <v>T21-Configuration Threats</v>
      </c>
      <c r="D27" s="66">
        <f>IF(X$7 &lt;&gt; 0, $D$7/X$7, 0)</f>
        <v>0</v>
      </c>
      <c r="E27" s="69">
        <f>IF(X$8 &lt;&gt;0, ($E$8/X$8), 0)</f>
        <v>0</v>
      </c>
      <c r="F27" s="69">
        <f>IF(X$9&lt;&gt;0, ($F$9/X$9),0)</f>
        <v>0</v>
      </c>
      <c r="G27" s="69">
        <f>IF(X$10&lt;&gt;0, ($G$10/X$10), 0)</f>
        <v>0</v>
      </c>
      <c r="H27" s="69">
        <f>IF($X$11&lt;&gt;0,$H$11/$X$11,0)</f>
        <v>0</v>
      </c>
      <c r="I27" s="69">
        <f>IF($X$12&lt;&gt;0,$I$12/$X$12,0)</f>
        <v>0</v>
      </c>
      <c r="J27" s="69">
        <f>IF($X$13&lt;&gt;0,$J$13/$X$13,0)</f>
        <v>0</v>
      </c>
      <c r="K27" s="69">
        <f>IF($X$14&lt;&gt;0,$K$14/$X$14,0)</f>
        <v>0</v>
      </c>
      <c r="L27" s="69">
        <f>IF($X$15&lt;&gt;0,$L$15/$X$15,0)</f>
        <v>0</v>
      </c>
      <c r="M27" s="69">
        <f>IF($X$16&lt;&gt;0,$M$16/$X$16,0)</f>
        <v>0</v>
      </c>
      <c r="N27" s="69">
        <f>IF($X$17&lt;&gt;0,$N$17/$X$17,0)</f>
        <v>0</v>
      </c>
      <c r="O27" s="69">
        <f>IF($X$18&lt;&gt;0,$O$18/$X$18,0)</f>
        <v>0</v>
      </c>
      <c r="P27" s="69">
        <f>IF($X$19&lt;&gt;0,$P$19/$X$19,0)</f>
        <v>0</v>
      </c>
      <c r="Q27" s="69">
        <f>IF($X$20&lt;&gt;0,$Q$20/$X$20,0)</f>
        <v>0</v>
      </c>
      <c r="R27" s="69">
        <f>IF($X$21&lt;&gt;0,$R$21/$X$21,0)</f>
        <v>3</v>
      </c>
      <c r="S27" s="69">
        <f>IF($X$22&lt;&gt;0,$S$22/$X$22,0)</f>
        <v>6</v>
      </c>
      <c r="T27" s="69">
        <f>IF($X$23&lt;&gt;0,$T$23/$X$23,0)</f>
        <v>2</v>
      </c>
      <c r="U27" s="69">
        <f>IF($X$24&lt;&gt;0,$U$24/$X$24,0)</f>
        <v>0.33333333333333331</v>
      </c>
      <c r="V27" s="69">
        <f>IF($X$25&lt;&gt;0,$V$25/$X$25,0)</f>
        <v>2</v>
      </c>
      <c r="W27" s="67">
        <f>IF($X$26&lt;&gt;0,$W$26/$X$26,0)</f>
        <v>1</v>
      </c>
      <c r="X27" s="64">
        <v>1</v>
      </c>
      <c r="Y27" s="215">
        <v>2</v>
      </c>
      <c r="Z27" s="215">
        <v>5</v>
      </c>
      <c r="AA27" s="87" t="str">
        <f>Threats!B21</f>
        <v>Threats to Information Leakage</v>
      </c>
      <c r="AB27" s="49"/>
      <c r="AC27" s="372" t="s">
        <v>256</v>
      </c>
      <c r="AD27" s="373"/>
      <c r="AE27" s="373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60"/>
      <c r="DQ27" s="60"/>
      <c r="DR27" s="60"/>
      <c r="DS27" s="60"/>
      <c r="DT27" s="60"/>
      <c r="DU27" s="60"/>
      <c r="DV27" s="61"/>
      <c r="DW27" s="61"/>
    </row>
    <row r="28" spans="1:127" ht="12.75" customHeight="1" thickBot="1" x14ac:dyDescent="0.3">
      <c r="A28" s="50"/>
      <c r="B28" s="49"/>
      <c r="C28" s="62" t="str">
        <f>Threats!A22</f>
        <v>T22- Communications Threats</v>
      </c>
      <c r="D28" s="66">
        <f>IF(Y$7 &lt;&gt; 0, $D$7/Y$7, 0)</f>
        <v>0</v>
      </c>
      <c r="E28" s="69">
        <f>IF(Y$8 &lt;&gt;0, ($E$8/Y$8),0)</f>
        <v>0</v>
      </c>
      <c r="F28" s="69">
        <f>IF(Y$9&lt;&gt;0, ($F$9/Y$9),0)</f>
        <v>0</v>
      </c>
      <c r="G28" s="69">
        <f>IF(Y$10&lt;&gt;0, ($G$10/Y$10),0)</f>
        <v>0</v>
      </c>
      <c r="H28" s="69">
        <f>IF($Y$11&lt;&gt;0,$H$11/$Y$11,0)</f>
        <v>0</v>
      </c>
      <c r="I28" s="69">
        <f>IF($Y$12&lt;&gt;0,$I$12/$Y$12,0)</f>
        <v>0</v>
      </c>
      <c r="J28" s="69">
        <f>IF($Y$13&lt;&gt;0,$J$13/$Y$13,0)</f>
        <v>0</v>
      </c>
      <c r="K28" s="69">
        <f>IF($Y$14&lt;&gt;0,$K$14/$Y$14,0)</f>
        <v>0</v>
      </c>
      <c r="L28" s="69">
        <f>IF($Y$15&lt;&gt;0,$L$15/$Y$15,0)</f>
        <v>0</v>
      </c>
      <c r="M28" s="69">
        <f>IF($Y$16&lt;&gt;0,$M$16/$Y$16,0)</f>
        <v>0</v>
      </c>
      <c r="N28" s="69">
        <f>IF($Y$17&lt;&gt;0,$N$17/$Y$17,0)</f>
        <v>0</v>
      </c>
      <c r="O28" s="69">
        <f>IF($Y$18&lt;&gt;0,$O$18/$Y$18,0)</f>
        <v>0</v>
      </c>
      <c r="P28" s="69">
        <f>IF($Y$19&lt;&gt;0,$P$19/$Y$19,0)</f>
        <v>0</v>
      </c>
      <c r="Q28" s="69">
        <f>IF($Y$20&lt;&gt;0,$Q$20/$Y$20,0)</f>
        <v>0</v>
      </c>
      <c r="R28" s="69">
        <f>IF($Y$21&lt;&gt;0,$R$21/$Y$21,0)</f>
        <v>4</v>
      </c>
      <c r="S28" s="69">
        <f>IF($Y$22&lt;&gt;0,$S$22/$Y$22,0)</f>
        <v>5</v>
      </c>
      <c r="T28" s="69">
        <f>IF($Y$23&lt;&gt;0,$T$23/$Y$23,0)</f>
        <v>1</v>
      </c>
      <c r="U28" s="69">
        <f>IF($Y$24&lt;&gt;0,$U$24/$Y$24,0)</f>
        <v>0.5</v>
      </c>
      <c r="V28" s="69">
        <f>IF($Y$25&lt;&gt;0,$V$25/$Y$25,0)</f>
        <v>2</v>
      </c>
      <c r="W28" s="69">
        <f>IF($Y$26&lt;&gt;0,$W$26/$Y$26,0)</f>
        <v>0.5</v>
      </c>
      <c r="X28" s="67">
        <f>IF($Y$27&lt;&gt;0,$X$27/$Y$27,0)</f>
        <v>0.5</v>
      </c>
      <c r="Y28" s="64">
        <v>1</v>
      </c>
      <c r="Z28" s="216">
        <v>5</v>
      </c>
      <c r="AA28" s="88" t="str">
        <f>Threats!B22</f>
        <v>Threats to Information Leakage</v>
      </c>
      <c r="AB28" s="49"/>
      <c r="AC28" s="374" t="s">
        <v>256</v>
      </c>
      <c r="AD28" s="375"/>
      <c r="AE28" s="375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60"/>
      <c r="DQ28" s="60"/>
      <c r="DR28" s="60"/>
      <c r="DS28" s="60"/>
      <c r="DT28" s="60"/>
      <c r="DU28" s="60"/>
      <c r="DV28" s="61"/>
      <c r="DW28" s="61"/>
    </row>
    <row r="29" spans="1:127" ht="12.75" customHeight="1" thickBot="1" x14ac:dyDescent="0.3">
      <c r="A29" s="50"/>
      <c r="B29" s="49"/>
      <c r="C29" s="62" t="str">
        <f>Threats!A23</f>
        <v>T23-Storage Threats</v>
      </c>
      <c r="D29" s="66">
        <f>IF(Z$7 &lt;&gt; 0, $D$7/Z$7, 0)</f>
        <v>0</v>
      </c>
      <c r="E29" s="69">
        <f>IF(Z$8 &lt;&gt; 0, ($E$8/Z$8), 0)</f>
        <v>0</v>
      </c>
      <c r="F29" s="69">
        <f>IF(Z9&lt;&gt;0, ($F$9/Z9),0)</f>
        <v>0</v>
      </c>
      <c r="G29" s="69">
        <f>IF(Z$10&lt;&gt;0, ($G$10/Z$10),0)</f>
        <v>0</v>
      </c>
      <c r="H29" s="69">
        <f>IF($Z$11&lt;&gt;0,$H$11/$Z$11,0)</f>
        <v>0</v>
      </c>
      <c r="I29" s="69">
        <f>IF($Z$12&lt;&gt;0,$I$12/$Z$12,0)</f>
        <v>0</v>
      </c>
      <c r="J29" s="69">
        <f>IF($Z$13&lt;&gt;0,$J$13/$Z$13,0)</f>
        <v>0</v>
      </c>
      <c r="K29" s="69">
        <f>IF($Z$14&lt;&gt;0,$K$14/$Z$14,0)</f>
        <v>0</v>
      </c>
      <c r="L29" s="69">
        <f>IF($Z$15&lt;&gt;0,$L$15/$Z$15,0)</f>
        <v>0</v>
      </c>
      <c r="M29" s="69">
        <f>IF($Z$16&lt;&gt;0,$M$16/$Z$16,0)</f>
        <v>0</v>
      </c>
      <c r="N29" s="69">
        <f>IF($Z$17&lt;&gt;0,$N$17/$Z$17,0)</f>
        <v>0</v>
      </c>
      <c r="O29" s="69">
        <f>IF($Z$18&lt;&gt;0,$O$18/$Z$18,0)</f>
        <v>0</v>
      </c>
      <c r="P29" s="69">
        <f>IF($Z$19&lt;&gt;0,$P$19/$Z$19,0)</f>
        <v>0</v>
      </c>
      <c r="Q29" s="69">
        <f>IF($Z$20&lt;&gt;0,$Q$20/$Z$20,0)</f>
        <v>0</v>
      </c>
      <c r="R29" s="69">
        <f>IF($Z$21&lt;&gt;0,$R$21/$Z$21,0)</f>
        <v>4</v>
      </c>
      <c r="S29" s="69">
        <f>IF($Z$22&lt;&gt;0,$S$22/$Z$22,0)</f>
        <v>7</v>
      </c>
      <c r="T29" s="69">
        <f>IF($Z$23&lt;&gt;0,$T$23/$Z$23,0)</f>
        <v>1</v>
      </c>
      <c r="U29" s="69">
        <f>IF($Z$24&lt;&gt;0,$U$24/$Z$24,0)</f>
        <v>1</v>
      </c>
      <c r="V29" s="69">
        <f>IF($Z$25&lt;&gt;0,$V$25/$Z$25,0)</f>
        <v>2</v>
      </c>
      <c r="W29" s="69">
        <f>IF($Z$26&lt;&gt;0,$W$26/$Z$26,0)</f>
        <v>1</v>
      </c>
      <c r="X29" s="69">
        <f>IF($Z$27&lt;&gt;0,$X$27/$Z$27,0)</f>
        <v>0.2</v>
      </c>
      <c r="Y29" s="67">
        <f>IF($Z$28&lt;&gt;0,$Y$28/$Z$28,0)</f>
        <v>0.2</v>
      </c>
      <c r="Z29" s="64">
        <v>1</v>
      </c>
      <c r="AA29" s="89" t="str">
        <f>Threats!B23</f>
        <v>Threats to Information Leakage</v>
      </c>
      <c r="AB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60"/>
      <c r="DQ29" s="60"/>
      <c r="DR29" s="60"/>
      <c r="DS29" s="60"/>
      <c r="DT29" s="60"/>
      <c r="DU29" s="60"/>
      <c r="DV29" s="61"/>
      <c r="DW29" s="61"/>
    </row>
    <row r="30" spans="1:127" ht="12.75" customHeight="1" x14ac:dyDescent="0.25">
      <c r="A30" s="50"/>
      <c r="B30" s="49"/>
      <c r="C30" s="90" t="s">
        <v>252</v>
      </c>
      <c r="D30" s="91">
        <f>SUM(D7:D29)</f>
        <v>2.0694444444444446</v>
      </c>
      <c r="E30" s="92">
        <f t="shared" ref="E30:Z30" si="0">SUM(E7:E29)</f>
        <v>27</v>
      </c>
      <c r="F30" s="92">
        <f t="shared" si="0"/>
        <v>12.533333333333331</v>
      </c>
      <c r="G30" s="92">
        <f t="shared" si="0"/>
        <v>15.333333333333332</v>
      </c>
      <c r="H30" s="92">
        <f t="shared" si="0"/>
        <v>21.833333333333329</v>
      </c>
      <c r="I30" s="92">
        <f t="shared" si="0"/>
        <v>11.2</v>
      </c>
      <c r="J30" s="92">
        <f t="shared" si="0"/>
        <v>35.5</v>
      </c>
      <c r="K30" s="92">
        <f t="shared" si="0"/>
        <v>40</v>
      </c>
      <c r="L30" s="92">
        <f t="shared" si="0"/>
        <v>26.333333333333332</v>
      </c>
      <c r="M30" s="92">
        <f t="shared" si="0"/>
        <v>4.416666666666667</v>
      </c>
      <c r="N30" s="92">
        <f t="shared" si="0"/>
        <v>14.5</v>
      </c>
      <c r="O30" s="92">
        <f t="shared" si="0"/>
        <v>16</v>
      </c>
      <c r="P30" s="92">
        <f t="shared" si="0"/>
        <v>14.4</v>
      </c>
      <c r="Q30" s="92">
        <f t="shared" si="0"/>
        <v>7.378968253968254</v>
      </c>
      <c r="R30" s="92">
        <f t="shared" si="0"/>
        <v>28.5</v>
      </c>
      <c r="S30" s="92">
        <f t="shared" si="0"/>
        <v>44</v>
      </c>
      <c r="T30" s="92">
        <f t="shared" si="0"/>
        <v>9.5333333333333332</v>
      </c>
      <c r="U30" s="92">
        <f t="shared" si="0"/>
        <v>4.7</v>
      </c>
      <c r="V30" s="92">
        <f t="shared" si="0"/>
        <v>11.366666666666667</v>
      </c>
      <c r="W30" s="92">
        <f t="shared" si="0"/>
        <v>8</v>
      </c>
      <c r="X30" s="92">
        <f t="shared" si="0"/>
        <v>7.2</v>
      </c>
      <c r="Y30" s="92">
        <f t="shared" si="0"/>
        <v>9.1499999999999986</v>
      </c>
      <c r="Z30" s="93">
        <f t="shared" si="0"/>
        <v>14.892857142857142</v>
      </c>
      <c r="AA30" s="49"/>
      <c r="AB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60"/>
      <c r="DQ30" s="60"/>
      <c r="DR30" s="60"/>
      <c r="DS30" s="60"/>
      <c r="DT30" s="60"/>
      <c r="DU30" s="60"/>
      <c r="DV30" s="61"/>
      <c r="DW30" s="61"/>
    </row>
    <row r="31" spans="1:127" s="52" customFormat="1" ht="12.75" customHeight="1" x14ac:dyDescent="0.25">
      <c r="A31" s="94"/>
      <c r="B31" s="56"/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56"/>
      <c r="AB31" s="56"/>
      <c r="AC31" s="97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98"/>
      <c r="DQ31" s="98"/>
      <c r="DR31" s="98"/>
      <c r="DS31" s="98"/>
      <c r="DT31" s="98"/>
      <c r="DU31" s="98"/>
      <c r="DV31" s="99"/>
      <c r="DW31" s="99"/>
    </row>
    <row r="32" spans="1:127" s="52" customFormat="1" ht="12.75" customHeight="1" thickBot="1" x14ac:dyDescent="0.3">
      <c r="A32" s="94"/>
      <c r="B32" s="56"/>
      <c r="C32" s="95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56"/>
      <c r="AC32" s="97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98"/>
      <c r="DQ32" s="98"/>
      <c r="DR32" s="98"/>
      <c r="DS32" s="98"/>
      <c r="DT32" s="98"/>
      <c r="DU32" s="98"/>
      <c r="DV32" s="99"/>
      <c r="DW32" s="99"/>
    </row>
    <row r="33" spans="1:127" ht="12.75" customHeight="1" thickTop="1" x14ac:dyDescent="0.3">
      <c r="A33" s="50"/>
      <c r="B33" s="49"/>
      <c r="C33" s="376" t="s">
        <v>278</v>
      </c>
      <c r="D33" s="362" t="str">
        <f>"Normalized Score "&amp;Threats!A1</f>
        <v>Normalized Score T1-Power Loss</v>
      </c>
      <c r="E33" s="362" t="str">
        <f>"Normalized Score "&amp;Threats!A2</f>
        <v>Normalized Score T2-Hardware Failure</v>
      </c>
      <c r="F33" s="362" t="str">
        <f>"Normalized Score "&amp;Threats!A3</f>
        <v>Normalized Score T3-Software Crash</v>
      </c>
      <c r="G33" s="362" t="str">
        <f>"Normalized Score "&amp;Threats!A4</f>
        <v>Normalized Score T4-Operator Errors</v>
      </c>
      <c r="H33" s="362" t="str">
        <f>"Normalized Score "&amp;Threats!A5</f>
        <v>Normalized Score T5-Malicious Inside Action</v>
      </c>
      <c r="I33" s="362" t="str">
        <f>"Normalized Score "&amp;Threats!A6</f>
        <v>Normalized Score T6-Trojan and Worms</v>
      </c>
      <c r="J33" s="362" t="str">
        <f>"Normalized Score "&amp;Threats!A7</f>
        <v>Normalized Score T7-Fire</v>
      </c>
      <c r="K33" s="362" t="str">
        <f>"Normalized Score "&amp;Threats!A8</f>
        <v>Normalized Score T8-Other Enviromental Disasters</v>
      </c>
      <c r="L33" s="362" t="str">
        <f>"Normalized Score"&amp;Threats!A9</f>
        <v>Normalized ScoreT9-Availability Threats(DDOS)</v>
      </c>
      <c r="M33" s="362" t="str">
        <f>"Normalized Score "&amp;Threats!A10</f>
        <v>Normalized Score T10-Disk Failure</v>
      </c>
      <c r="N33" s="362" t="str">
        <f>"Normalized Score "&amp;Threats!A11</f>
        <v>Normalized Score T11-Data Corruption</v>
      </c>
      <c r="O33" s="362" t="str">
        <f>"Normalized Score "&amp;Threats!A12</f>
        <v>Normalized Score T12-Inaccurrate Data</v>
      </c>
      <c r="P33" s="362" t="str">
        <f>"Normalized Score "&amp;Threats!A13</f>
        <v>Normalized Score T13-Un-authorized Access</v>
      </c>
      <c r="Q33" s="362" t="str">
        <f>"Normalized Score "&amp;Threats!A14</f>
        <v>Normalized Score T14-Virus and Spyware</v>
      </c>
      <c r="R33" s="362" t="str">
        <f>"Normalized Score "&amp;Threats!A15</f>
        <v>Normalized Score T15-Hacking</v>
      </c>
      <c r="S33" s="362" t="str">
        <f>"Normalized Score "&amp;Threats!A16</f>
        <v>Normalized Score T16-Media Leakage</v>
      </c>
      <c r="T33" s="362" t="str">
        <f>"Normalized Score "&amp;Threats!A17</f>
        <v>Normalized Score T17-Communication Preventers(Botnet, Dialer)</v>
      </c>
      <c r="U33" s="362" t="str">
        <f>"Normalized Score "&amp;Threats!A18</f>
        <v>Normalized Score T18-Authentication Threats</v>
      </c>
      <c r="V33" s="362" t="str">
        <f>"Normalized Score "&amp;Threats!A19</f>
        <v>Normalized Score T19-Non Repudiation Threats</v>
      </c>
      <c r="W33" s="362" t="str">
        <f>"Normalized Score "&amp;Threats!A20</f>
        <v>Normalized Score T20-Separation of Duties</v>
      </c>
      <c r="X33" s="362" t="str">
        <f>"Normalized Score"&amp;Threats!A21</f>
        <v>Normalized ScoreT21-Configuration Threats</v>
      </c>
      <c r="Y33" s="362" t="str">
        <f>"Normalized Score"&amp;Threats!A22</f>
        <v>Normalized ScoreT22- Communications Threats</v>
      </c>
      <c r="Z33" s="362" t="str">
        <f>"Normalized Score"&amp;Threats!A23</f>
        <v>Normalized ScoreT23-Storage Threats</v>
      </c>
      <c r="AA33" s="380" t="s">
        <v>253</v>
      </c>
      <c r="AB33" s="100"/>
      <c r="AC33" s="100"/>
      <c r="AD33" s="101"/>
      <c r="AE33" s="102"/>
      <c r="AF33" s="382" t="s">
        <v>265</v>
      </c>
      <c r="AG33" s="376" t="s">
        <v>278</v>
      </c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384"/>
      <c r="DQ33" s="378"/>
      <c r="DR33" s="378"/>
      <c r="DS33" s="378"/>
      <c r="DT33" s="378"/>
      <c r="DU33" s="378"/>
      <c r="DV33" s="378"/>
      <c r="DW33" s="378"/>
    </row>
    <row r="34" spans="1:127" ht="115.5" customHeight="1" x14ac:dyDescent="0.25">
      <c r="A34" s="50"/>
      <c r="B34" s="49"/>
      <c r="C34" s="377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81"/>
      <c r="AB34" s="103" t="s">
        <v>254</v>
      </c>
      <c r="AC34" s="104" t="s">
        <v>257</v>
      </c>
      <c r="AD34" s="105" t="s">
        <v>258</v>
      </c>
      <c r="AE34" s="106" t="s">
        <v>259</v>
      </c>
      <c r="AF34" s="383"/>
      <c r="AG34" s="377"/>
      <c r="AH34" s="49"/>
      <c r="AI34" s="49"/>
      <c r="AJ34" s="49"/>
      <c r="AK34" s="49"/>
      <c r="AL34" s="49"/>
      <c r="AM34" s="107"/>
      <c r="AN34" s="107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384"/>
      <c r="DQ34" s="378"/>
      <c r="DR34" s="378"/>
      <c r="DS34" s="378"/>
      <c r="DT34" s="378"/>
      <c r="DU34" s="378"/>
      <c r="DV34" s="378"/>
      <c r="DW34" s="378"/>
    </row>
    <row r="35" spans="1:127" ht="12.75" customHeight="1" x14ac:dyDescent="0.3">
      <c r="A35" s="50"/>
      <c r="B35" s="49"/>
      <c r="C35" s="108" t="str">
        <f xml:space="preserve"> Threats!A1</f>
        <v>T1-Power Loss</v>
      </c>
      <c r="D35" s="109">
        <f>(D$7/D$30)</f>
        <v>0.48322147651006708</v>
      </c>
      <c r="E35" s="110">
        <f>(E$7/E$30)</f>
        <v>0.22222222222222221</v>
      </c>
      <c r="F35" s="109">
        <f t="shared" ref="F35:Z35" si="1">(F$7/F$30)</f>
        <v>0.47872340425531923</v>
      </c>
      <c r="G35" s="109">
        <f t="shared" si="1"/>
        <v>0.39130434782608697</v>
      </c>
      <c r="H35" s="109">
        <f t="shared" si="1"/>
        <v>0.41221374045801534</v>
      </c>
      <c r="I35" s="109">
        <f t="shared" si="1"/>
        <v>0.7142857142857143</v>
      </c>
      <c r="J35" s="109">
        <f t="shared" si="1"/>
        <v>0.25352112676056338</v>
      </c>
      <c r="K35" s="109">
        <f t="shared" si="1"/>
        <v>0.22500000000000001</v>
      </c>
      <c r="L35" s="109">
        <f t="shared" si="1"/>
        <v>0.34177215189873417</v>
      </c>
      <c r="M35" s="109">
        <f t="shared" si="1"/>
        <v>0</v>
      </c>
      <c r="N35" s="109">
        <f t="shared" si="1"/>
        <v>0</v>
      </c>
      <c r="O35" s="109">
        <f t="shared" si="1"/>
        <v>0</v>
      </c>
      <c r="P35" s="109">
        <f t="shared" si="1"/>
        <v>0</v>
      </c>
      <c r="Q35" s="109">
        <f t="shared" si="1"/>
        <v>0</v>
      </c>
      <c r="R35" s="109">
        <f t="shared" si="1"/>
        <v>0</v>
      </c>
      <c r="S35" s="109">
        <f t="shared" si="1"/>
        <v>0</v>
      </c>
      <c r="T35" s="109">
        <f t="shared" si="1"/>
        <v>0</v>
      </c>
      <c r="U35" s="109">
        <f t="shared" si="1"/>
        <v>0</v>
      </c>
      <c r="V35" s="109">
        <f t="shared" si="1"/>
        <v>0</v>
      </c>
      <c r="W35" s="109">
        <f t="shared" si="1"/>
        <v>0</v>
      </c>
      <c r="X35" s="109">
        <f t="shared" si="1"/>
        <v>0</v>
      </c>
      <c r="Y35" s="109">
        <f t="shared" si="1"/>
        <v>0</v>
      </c>
      <c r="Z35" s="109">
        <f t="shared" si="1"/>
        <v>0</v>
      </c>
      <c r="AA35" s="109">
        <f>SUM(D35:Z35)</f>
        <v>3.522264184216723</v>
      </c>
      <c r="AB35" s="109">
        <f>(AA35/$AA$58)</f>
        <v>0.15278857098125145</v>
      </c>
      <c r="AC35" s="109" t="str">
        <f>Threats!B1</f>
        <v>Threats to The Level of Service</v>
      </c>
      <c r="AD35" s="111">
        <f t="shared" ref="AD35" si="2">INDEX(I71:I75,MATCH(AC35,B61:B65,0))</f>
        <v>6.8975468975468981E-2</v>
      </c>
      <c r="AE35" s="112">
        <f t="shared" ref="AE35:AE57" si="3">AA35*AD35</f>
        <v>0.24294982396184614</v>
      </c>
      <c r="AF35" s="113">
        <f>MMULT(D7:Z7, AB35:AB57)/AB35</f>
        <v>12.473105660141155</v>
      </c>
      <c r="AG35" s="108" t="str">
        <f xml:space="preserve"> Threats!A1</f>
        <v>T1-Power Loss</v>
      </c>
      <c r="AH35" s="49"/>
      <c r="AI35" s="49"/>
      <c r="AJ35" s="49"/>
      <c r="AL35" s="49"/>
      <c r="AM35" s="49"/>
      <c r="AN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60"/>
      <c r="DQ35" s="60"/>
      <c r="DR35" s="60"/>
      <c r="DS35" s="60"/>
      <c r="DT35" s="60"/>
      <c r="DU35" s="60"/>
      <c r="DV35" s="60"/>
      <c r="DW35" s="60"/>
    </row>
    <row r="36" spans="1:127" ht="12.75" customHeight="1" x14ac:dyDescent="0.3">
      <c r="A36" s="50"/>
      <c r="B36" s="50"/>
      <c r="C36" s="108" t="str">
        <f>Threats!A2</f>
        <v>T2-Hardware Failure</v>
      </c>
      <c r="D36" s="65">
        <f>(D$8/D$30)</f>
        <v>8.0536912751677847E-2</v>
      </c>
      <c r="E36" s="114">
        <f t="shared" ref="E36:Z36" si="4">(E$8/E$30)</f>
        <v>3.7037037037037035E-2</v>
      </c>
      <c r="F36" s="65">
        <f t="shared" si="4"/>
        <v>3.9893617021276605E-2</v>
      </c>
      <c r="G36" s="65">
        <f t="shared" si="4"/>
        <v>1.6304347826086956E-2</v>
      </c>
      <c r="H36" s="65">
        <f t="shared" si="4"/>
        <v>7.6335877862595434E-3</v>
      </c>
      <c r="I36" s="65">
        <f t="shared" si="4"/>
        <v>1.4880952380952382E-2</v>
      </c>
      <c r="J36" s="65">
        <f t="shared" si="4"/>
        <v>5.6338028169014086E-2</v>
      </c>
      <c r="K36" s="65">
        <f t="shared" si="4"/>
        <v>0.05</v>
      </c>
      <c r="L36" s="65">
        <f t="shared" si="4"/>
        <v>3.7974683544303799E-2</v>
      </c>
      <c r="M36" s="65">
        <f t="shared" si="4"/>
        <v>0</v>
      </c>
      <c r="N36" s="65">
        <f t="shared" si="4"/>
        <v>0</v>
      </c>
      <c r="O36" s="65">
        <f t="shared" si="4"/>
        <v>0</v>
      </c>
      <c r="P36" s="65">
        <f t="shared" si="4"/>
        <v>0</v>
      </c>
      <c r="Q36" s="65">
        <f t="shared" si="4"/>
        <v>0</v>
      </c>
      <c r="R36" s="65">
        <f t="shared" si="4"/>
        <v>0</v>
      </c>
      <c r="S36" s="65">
        <f t="shared" si="4"/>
        <v>0</v>
      </c>
      <c r="T36" s="65">
        <f t="shared" si="4"/>
        <v>0</v>
      </c>
      <c r="U36" s="65">
        <f t="shared" si="4"/>
        <v>0</v>
      </c>
      <c r="V36" s="65">
        <f t="shared" si="4"/>
        <v>0</v>
      </c>
      <c r="W36" s="65">
        <f t="shared" si="4"/>
        <v>0</v>
      </c>
      <c r="X36" s="65">
        <f t="shared" si="4"/>
        <v>0</v>
      </c>
      <c r="Y36" s="65">
        <f t="shared" si="4"/>
        <v>0</v>
      </c>
      <c r="Z36" s="65">
        <f t="shared" si="4"/>
        <v>0</v>
      </c>
      <c r="AA36" s="65">
        <f t="shared" ref="AA36:AA56" si="5">SUM(D36:Z36)</f>
        <v>0.34059916651660821</v>
      </c>
      <c r="AB36" s="65">
        <f>(AA36/$AA$58)</f>
        <v>1.4774490841052682E-2</v>
      </c>
      <c r="AC36" s="65" t="str">
        <f>Threats!B2</f>
        <v>Threats to The Level of Service</v>
      </c>
      <c r="AD36" s="65">
        <f>INDEX(I71:I75,MATCH(AC36,B61:B65,0))</f>
        <v>6.8975468975468981E-2</v>
      </c>
      <c r="AE36" s="115">
        <f t="shared" si="3"/>
        <v>2.3492987243136903E-2</v>
      </c>
      <c r="AF36" s="113">
        <f>MMULT(D8:Z8, AB35:AB57)/AB36</f>
        <v>9.8535490671069379</v>
      </c>
      <c r="AG36" s="108" t="str">
        <f>Threats!A2</f>
        <v>T2-Hardware Failure</v>
      </c>
      <c r="AH36" s="49"/>
      <c r="AI36" s="49"/>
      <c r="AJ36" s="49"/>
      <c r="AL36" s="49"/>
      <c r="AM36" s="49"/>
      <c r="AN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60"/>
      <c r="DQ36" s="60"/>
      <c r="DR36" s="60"/>
      <c r="DS36" s="60"/>
      <c r="DT36" s="60"/>
      <c r="DU36" s="60"/>
      <c r="DV36" s="60"/>
      <c r="DW36" s="60"/>
    </row>
    <row r="37" spans="1:127" ht="12.75" customHeight="1" x14ac:dyDescent="0.3">
      <c r="A37" s="50"/>
      <c r="B37" s="50"/>
      <c r="C37" s="108" t="str">
        <f>Threats!A3</f>
        <v>T3-Software Crash</v>
      </c>
      <c r="D37" s="68">
        <f>(D$9/D$30)</f>
        <v>8.0536912751677847E-2</v>
      </c>
      <c r="E37" s="116">
        <f t="shared" ref="E37:Z37" si="6">(E$9/E$30)</f>
        <v>7.407407407407407E-2</v>
      </c>
      <c r="F37" s="68">
        <f t="shared" si="6"/>
        <v>7.978723404255321E-2</v>
      </c>
      <c r="G37" s="68">
        <f t="shared" si="6"/>
        <v>0.39130434782608697</v>
      </c>
      <c r="H37" s="68">
        <f t="shared" si="6"/>
        <v>0.13740458015267179</v>
      </c>
      <c r="I37" s="68">
        <f t="shared" si="6"/>
        <v>2.2321428571428572E-2</v>
      </c>
      <c r="J37" s="68">
        <f t="shared" si="6"/>
        <v>0.14084507042253522</v>
      </c>
      <c r="K37" s="68">
        <f t="shared" si="6"/>
        <v>0.15</v>
      </c>
      <c r="L37" s="68">
        <f t="shared" si="6"/>
        <v>0.22784810126582281</v>
      </c>
      <c r="M37" s="68">
        <f t="shared" si="6"/>
        <v>0</v>
      </c>
      <c r="N37" s="68">
        <f t="shared" si="6"/>
        <v>0</v>
      </c>
      <c r="O37" s="68">
        <f t="shared" si="6"/>
        <v>0</v>
      </c>
      <c r="P37" s="68">
        <f t="shared" si="6"/>
        <v>0</v>
      </c>
      <c r="Q37" s="68">
        <f t="shared" si="6"/>
        <v>0</v>
      </c>
      <c r="R37" s="68">
        <f t="shared" si="6"/>
        <v>0</v>
      </c>
      <c r="S37" s="68">
        <f t="shared" si="6"/>
        <v>0</v>
      </c>
      <c r="T37" s="68">
        <f t="shared" si="6"/>
        <v>0</v>
      </c>
      <c r="U37" s="68">
        <f t="shared" si="6"/>
        <v>0</v>
      </c>
      <c r="V37" s="68">
        <f t="shared" si="6"/>
        <v>0</v>
      </c>
      <c r="W37" s="68">
        <f t="shared" si="6"/>
        <v>0</v>
      </c>
      <c r="X37" s="68">
        <f t="shared" si="6"/>
        <v>0</v>
      </c>
      <c r="Y37" s="68">
        <f t="shared" si="6"/>
        <v>0</v>
      </c>
      <c r="Z37" s="68">
        <f t="shared" si="6"/>
        <v>0</v>
      </c>
      <c r="AA37" s="68">
        <f t="shared" si="5"/>
        <v>1.3041217491068506</v>
      </c>
      <c r="AB37" s="68">
        <f>(AA37/$AA$58)</f>
        <v>5.6570117404727241E-2</v>
      </c>
      <c r="AC37" s="68" t="str">
        <f>Threats!B3</f>
        <v>Threats to The Level of Service</v>
      </c>
      <c r="AD37" s="68">
        <f>INDEX(I71:I75,MATCH(AC37,B61:B65,0))</f>
        <v>6.8975468975468981E-2</v>
      </c>
      <c r="AE37" s="117">
        <f t="shared" si="3"/>
        <v>8.9952409245753914E-2</v>
      </c>
      <c r="AF37" s="113">
        <f>MMULT(D9:Z9, AB35:AB57)/AB37</f>
        <v>11.530079739608757</v>
      </c>
      <c r="AG37" s="108" t="str">
        <f xml:space="preserve"> Threats!A3</f>
        <v>T3-Software Crash</v>
      </c>
      <c r="AH37" s="49"/>
      <c r="AI37" s="49"/>
      <c r="AJ37" s="49"/>
      <c r="AL37" s="49"/>
      <c r="AM37" s="49"/>
      <c r="AN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60"/>
      <c r="DQ37" s="60"/>
      <c r="DR37" s="60"/>
      <c r="DS37" s="60"/>
      <c r="DT37" s="60"/>
      <c r="DU37" s="60"/>
      <c r="DV37" s="60"/>
      <c r="DW37" s="60"/>
    </row>
    <row r="38" spans="1:127" ht="12.75" customHeight="1" x14ac:dyDescent="0.3">
      <c r="A38" s="50"/>
      <c r="B38" s="50"/>
      <c r="C38" s="108" t="str">
        <f>Threats!A4</f>
        <v>T4-Operator Errors</v>
      </c>
      <c r="D38" s="70">
        <f>(D$10/D$30)</f>
        <v>8.0536912751677847E-2</v>
      </c>
      <c r="E38" s="118">
        <f t="shared" ref="E38:Z38" si="7">(E$10/E$30)</f>
        <v>0.14814814814814814</v>
      </c>
      <c r="F38" s="70">
        <f t="shared" si="7"/>
        <v>1.3297872340425534E-2</v>
      </c>
      <c r="G38" s="70">
        <f t="shared" si="7"/>
        <v>6.5217391304347824E-2</v>
      </c>
      <c r="H38" s="70">
        <f t="shared" si="7"/>
        <v>0.18320610687022904</v>
      </c>
      <c r="I38" s="70">
        <f t="shared" si="7"/>
        <v>8.9285714285714288E-2</v>
      </c>
      <c r="J38" s="70">
        <f t="shared" si="7"/>
        <v>0.16901408450704225</v>
      </c>
      <c r="K38" s="70">
        <f t="shared" si="7"/>
        <v>0.15</v>
      </c>
      <c r="L38" s="70">
        <f t="shared" si="7"/>
        <v>7.5949367088607597E-2</v>
      </c>
      <c r="M38" s="70">
        <f t="shared" si="7"/>
        <v>0</v>
      </c>
      <c r="N38" s="70">
        <f t="shared" si="7"/>
        <v>0</v>
      </c>
      <c r="O38" s="70">
        <f t="shared" si="7"/>
        <v>0</v>
      </c>
      <c r="P38" s="70">
        <f t="shared" si="7"/>
        <v>0</v>
      </c>
      <c r="Q38" s="70">
        <f t="shared" si="7"/>
        <v>0</v>
      </c>
      <c r="R38" s="70">
        <f t="shared" si="7"/>
        <v>0</v>
      </c>
      <c r="S38" s="70">
        <f t="shared" si="7"/>
        <v>0</v>
      </c>
      <c r="T38" s="70">
        <f t="shared" si="7"/>
        <v>0</v>
      </c>
      <c r="U38" s="70">
        <f t="shared" si="7"/>
        <v>0</v>
      </c>
      <c r="V38" s="70">
        <f t="shared" si="7"/>
        <v>0</v>
      </c>
      <c r="W38" s="70">
        <f t="shared" si="7"/>
        <v>0</v>
      </c>
      <c r="X38" s="70">
        <f t="shared" si="7"/>
        <v>0</v>
      </c>
      <c r="Y38" s="70">
        <f t="shared" si="7"/>
        <v>0</v>
      </c>
      <c r="Z38" s="70">
        <f t="shared" si="7"/>
        <v>0</v>
      </c>
      <c r="AA38" s="70">
        <f t="shared" si="5"/>
        <v>0.97465559729619244</v>
      </c>
      <c r="AB38" s="70">
        <f t="shared" ref="AB38:AB57" si="8">(AA38/$AA$58)</f>
        <v>4.227855382826122E-2</v>
      </c>
      <c r="AC38" s="70" t="str">
        <f>Threats!B4</f>
        <v>Threats to The Level of Service</v>
      </c>
      <c r="AD38" s="70">
        <f>INDEX(I71:I75,MATCH(AC38,B61:B65,0))</f>
        <v>6.8975468975468981E-2</v>
      </c>
      <c r="AE38" s="119">
        <f t="shared" si="3"/>
        <v>6.7227326913070706E-2</v>
      </c>
      <c r="AF38" s="113">
        <f>MMULT(D10:Z10, AB35:AB57)/AB38</f>
        <v>10.681075390107015</v>
      </c>
      <c r="AG38" s="108" t="str">
        <f>Threats!A4</f>
        <v>T4-Operator Errors</v>
      </c>
      <c r="AH38" s="49"/>
      <c r="AI38" s="49"/>
      <c r="AJ38" s="49"/>
      <c r="AL38" s="49"/>
      <c r="AM38" s="49"/>
      <c r="AN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60"/>
      <c r="DQ38" s="60"/>
      <c r="DR38" s="60"/>
      <c r="DS38" s="60"/>
      <c r="DT38" s="60"/>
      <c r="DU38" s="60"/>
      <c r="DV38" s="60"/>
      <c r="DW38" s="60"/>
    </row>
    <row r="39" spans="1:127" ht="12.75" customHeight="1" x14ac:dyDescent="0.3">
      <c r="A39" s="50"/>
      <c r="B39" s="50"/>
      <c r="C39" s="108" t="str">
        <f>Threats!A5</f>
        <v>T5-Malicious Inside Action</v>
      </c>
      <c r="D39" s="71">
        <f>($D11/$D$30)</f>
        <v>5.3691275167785227E-2</v>
      </c>
      <c r="E39" s="120">
        <f>($E11/$E$30)</f>
        <v>0.22222222222222221</v>
      </c>
      <c r="F39" s="71">
        <f>($F9/$F$30)</f>
        <v>7.978723404255321E-2</v>
      </c>
      <c r="G39" s="71">
        <f>($G11/$G$30)</f>
        <v>1.6304347826086956E-2</v>
      </c>
      <c r="H39" s="71">
        <f>($H11/$H$30)</f>
        <v>4.5801526717557259E-2</v>
      </c>
      <c r="I39" s="71">
        <f>($I11/$I$30)</f>
        <v>2.9761904761904764E-2</v>
      </c>
      <c r="J39" s="71">
        <f>($J11/$J$30)</f>
        <v>8.4507042253521125E-2</v>
      </c>
      <c r="K39" s="71">
        <f>($K11/$K$30)</f>
        <v>7.4999999999999997E-2</v>
      </c>
      <c r="L39" s="71">
        <f>($L11/$L$30)</f>
        <v>3.7974683544303799E-2</v>
      </c>
      <c r="M39" s="71">
        <f>($M11/$M$30)</f>
        <v>0</v>
      </c>
      <c r="N39" s="71">
        <f>($N11/$N$30)</f>
        <v>0</v>
      </c>
      <c r="O39" s="71">
        <f>($O11/$O$30)</f>
        <v>0</v>
      </c>
      <c r="P39" s="71">
        <f>($P11/$P$30)</f>
        <v>0</v>
      </c>
      <c r="Q39" s="71">
        <f>($Q11/$Q$30)</f>
        <v>0</v>
      </c>
      <c r="R39" s="71">
        <f>($R11/$R$30)</f>
        <v>0</v>
      </c>
      <c r="S39" s="71">
        <f>($S11/$S$30)</f>
        <v>0</v>
      </c>
      <c r="T39" s="71">
        <f>($T11/$T$30)</f>
        <v>0</v>
      </c>
      <c r="U39" s="71">
        <f>($U11/$U$30)</f>
        <v>0</v>
      </c>
      <c r="V39" s="71">
        <f>($V11/$V$30)</f>
        <v>0</v>
      </c>
      <c r="W39" s="71">
        <f>($W11/$W$30)</f>
        <v>0</v>
      </c>
      <c r="X39" s="71">
        <f>($X11/$X$30)</f>
        <v>0</v>
      </c>
      <c r="Y39" s="71">
        <f>($Y11/$Y$30)</f>
        <v>0</v>
      </c>
      <c r="Z39" s="71">
        <f>($Z11/$Z$30)</f>
        <v>0</v>
      </c>
      <c r="AA39" s="71">
        <f t="shared" si="5"/>
        <v>0.64505023653593452</v>
      </c>
      <c r="AB39" s="71">
        <f t="shared" si="8"/>
        <v>2.7980951654073754E-2</v>
      </c>
      <c r="AC39" s="71" t="str">
        <f>Threats!B5</f>
        <v>Threats to The Level of Service</v>
      </c>
      <c r="AD39" s="71">
        <f>INDEX(I71:I75,MATCH(AC39,B61:B65,0))</f>
        <v>6.8975468975468981E-2</v>
      </c>
      <c r="AE39" s="121">
        <f t="shared" si="3"/>
        <v>4.4492642577803276E-2</v>
      </c>
      <c r="AF39" s="113">
        <f>MMULT(D11:Z11, AB35:AB57)/AB39</f>
        <v>9.0710052567305546</v>
      </c>
      <c r="AG39" s="108" t="str">
        <f xml:space="preserve"> Threats!A5</f>
        <v>T5-Malicious Inside Action</v>
      </c>
      <c r="AH39" s="49"/>
      <c r="AI39" s="49"/>
      <c r="AJ39" s="49"/>
      <c r="AL39" s="49"/>
      <c r="AM39" s="49"/>
      <c r="AN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60"/>
      <c r="DQ39" s="60"/>
      <c r="DR39" s="60"/>
      <c r="DS39" s="60"/>
      <c r="DT39" s="60"/>
      <c r="DU39" s="60"/>
      <c r="DV39" s="60"/>
      <c r="DW39" s="60"/>
    </row>
    <row r="40" spans="1:127" ht="12.75" customHeight="1" x14ac:dyDescent="0.3">
      <c r="A40" s="50"/>
      <c r="B40" s="50"/>
      <c r="C40" s="108" t="str">
        <f>Threats!A6</f>
        <v>T6-Trojan and Worms</v>
      </c>
      <c r="D40" s="72">
        <f>(D$12/D$30)</f>
        <v>6.0402684563758385E-2</v>
      </c>
      <c r="E40" s="122">
        <f t="shared" ref="E40:Z40" si="9">(E$12/E$30)</f>
        <v>0.22222222222222221</v>
      </c>
      <c r="F40" s="72">
        <f t="shared" si="9"/>
        <v>0.31914893617021284</v>
      </c>
      <c r="G40" s="72">
        <f t="shared" si="9"/>
        <v>6.5217391304347824E-2</v>
      </c>
      <c r="H40" s="72">
        <f>(H$12/H$30)</f>
        <v>0.13740458015267179</v>
      </c>
      <c r="I40" s="72">
        <f t="shared" si="9"/>
        <v>8.9285714285714288E-2</v>
      </c>
      <c r="J40" s="72">
        <f t="shared" si="9"/>
        <v>0.22535211267605634</v>
      </c>
      <c r="K40" s="72">
        <f t="shared" si="9"/>
        <v>0.2</v>
      </c>
      <c r="L40" s="72">
        <f t="shared" si="9"/>
        <v>0.189873417721519</v>
      </c>
      <c r="M40" s="72">
        <f t="shared" si="9"/>
        <v>0</v>
      </c>
      <c r="N40" s="72">
        <f t="shared" si="9"/>
        <v>0</v>
      </c>
      <c r="O40" s="72">
        <f t="shared" si="9"/>
        <v>0</v>
      </c>
      <c r="P40" s="72">
        <f t="shared" si="9"/>
        <v>0</v>
      </c>
      <c r="Q40" s="72">
        <f t="shared" si="9"/>
        <v>0</v>
      </c>
      <c r="R40" s="72">
        <f t="shared" si="9"/>
        <v>0</v>
      </c>
      <c r="S40" s="72">
        <f t="shared" si="9"/>
        <v>0</v>
      </c>
      <c r="T40" s="72">
        <f t="shared" si="9"/>
        <v>0</v>
      </c>
      <c r="U40" s="72">
        <f t="shared" si="9"/>
        <v>0</v>
      </c>
      <c r="V40" s="72">
        <f t="shared" si="9"/>
        <v>0</v>
      </c>
      <c r="W40" s="72">
        <f t="shared" si="9"/>
        <v>0</v>
      </c>
      <c r="X40" s="72">
        <f t="shared" si="9"/>
        <v>0</v>
      </c>
      <c r="Y40" s="72">
        <f t="shared" si="9"/>
        <v>0</v>
      </c>
      <c r="Z40" s="72">
        <f t="shared" si="9"/>
        <v>0</v>
      </c>
      <c r="AA40" s="72">
        <f t="shared" si="5"/>
        <v>1.5089070590965026</v>
      </c>
      <c r="AB40" s="72">
        <f t="shared" si="8"/>
        <v>6.5453282674236821E-2</v>
      </c>
      <c r="AC40" s="72" t="str">
        <f>Threats!B6</f>
        <v>Threats to The Level of Service</v>
      </c>
      <c r="AD40" s="72">
        <f>INDEX(I71:I75,MATCH(AC40,B61:B65,0))</f>
        <v>6.8975468975468981E-2</v>
      </c>
      <c r="AE40" s="123">
        <f t="shared" si="3"/>
        <v>0.10407757204157696</v>
      </c>
      <c r="AF40" s="113">
        <f>MMULT(D12:Z12, AB35:AB57)/AB40</f>
        <v>11.369497220966869</v>
      </c>
      <c r="AG40" s="108" t="str">
        <f>Threats!A6</f>
        <v>T6-Trojan and Worms</v>
      </c>
      <c r="AH40" s="49"/>
      <c r="AI40" s="49"/>
      <c r="AJ40" s="49"/>
      <c r="AL40" s="49"/>
      <c r="AM40" s="49"/>
      <c r="AN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60"/>
      <c r="DQ40" s="60"/>
      <c r="DR40" s="60"/>
      <c r="DS40" s="60"/>
      <c r="DT40" s="60"/>
      <c r="DU40" s="60"/>
      <c r="DV40" s="60"/>
      <c r="DW40" s="60"/>
    </row>
    <row r="41" spans="1:127" ht="12.75" customHeight="1" x14ac:dyDescent="0.3">
      <c r="A41" s="50"/>
      <c r="B41" s="50"/>
      <c r="C41" s="108" t="str">
        <f>Threats!A7</f>
        <v>T7-Fire</v>
      </c>
      <c r="D41" s="73">
        <f>(D$13/D$30)</f>
        <v>5.3691275167785227E-2</v>
      </c>
      <c r="E41" s="124">
        <f t="shared" ref="E41:Z41" si="10">(E$13/E$30)</f>
        <v>1.8518518518518517E-2</v>
      </c>
      <c r="F41" s="73">
        <f t="shared" si="10"/>
        <v>1.5957446808510641E-2</v>
      </c>
      <c r="G41" s="73">
        <f t="shared" si="10"/>
        <v>1.0869565217391304E-2</v>
      </c>
      <c r="H41" s="73">
        <f t="shared" si="10"/>
        <v>1.5267175572519087E-2</v>
      </c>
      <c r="I41" s="73">
        <f t="shared" si="10"/>
        <v>1.1160714285714286E-2</v>
      </c>
      <c r="J41" s="73">
        <f t="shared" si="10"/>
        <v>2.8169014084507043E-2</v>
      </c>
      <c r="K41" s="73">
        <f t="shared" si="10"/>
        <v>0.05</v>
      </c>
      <c r="L41" s="73">
        <f t="shared" si="10"/>
        <v>3.7974683544303799E-2</v>
      </c>
      <c r="M41" s="73">
        <f t="shared" si="10"/>
        <v>0</v>
      </c>
      <c r="N41" s="73">
        <f t="shared" si="10"/>
        <v>0</v>
      </c>
      <c r="O41" s="73">
        <f t="shared" si="10"/>
        <v>0</v>
      </c>
      <c r="P41" s="73">
        <f t="shared" si="10"/>
        <v>0</v>
      </c>
      <c r="Q41" s="73">
        <f t="shared" si="10"/>
        <v>0</v>
      </c>
      <c r="R41" s="73">
        <f t="shared" si="10"/>
        <v>0</v>
      </c>
      <c r="S41" s="73">
        <f t="shared" si="10"/>
        <v>0</v>
      </c>
      <c r="T41" s="73">
        <f t="shared" si="10"/>
        <v>0</v>
      </c>
      <c r="U41" s="73">
        <f t="shared" si="10"/>
        <v>0</v>
      </c>
      <c r="V41" s="73">
        <f t="shared" si="10"/>
        <v>0</v>
      </c>
      <c r="W41" s="73">
        <f t="shared" si="10"/>
        <v>0</v>
      </c>
      <c r="X41" s="73">
        <f t="shared" si="10"/>
        <v>0</v>
      </c>
      <c r="Y41" s="73">
        <f t="shared" si="10"/>
        <v>0</v>
      </c>
      <c r="Z41" s="73">
        <f t="shared" si="10"/>
        <v>0</v>
      </c>
      <c r="AA41" s="73">
        <f t="shared" si="5"/>
        <v>0.2416083931992499</v>
      </c>
      <c r="AB41" s="73">
        <f t="shared" si="8"/>
        <v>1.0480474831901008E-2</v>
      </c>
      <c r="AC41" s="73" t="str">
        <f>Threats!B7</f>
        <v>Threats to The Level of Service</v>
      </c>
      <c r="AD41" s="73">
        <f>INDEX(I71:I75,MATCH(AC41,B61:B65,0))</f>
        <v>6.8975468975468981E-2</v>
      </c>
      <c r="AE41" s="125">
        <f t="shared" si="3"/>
        <v>1.6665052229327772E-2</v>
      </c>
      <c r="AF41" s="113">
        <f>MMULT(D13:Z13, AB35:AB57)/AB41</f>
        <v>9.6052155702017927</v>
      </c>
      <c r="AG41" s="108" t="str">
        <f xml:space="preserve"> Threats!A7</f>
        <v>T7-Fire</v>
      </c>
      <c r="AH41" s="49"/>
      <c r="AI41" s="49"/>
      <c r="AJ41" s="49"/>
      <c r="AL41" s="49"/>
      <c r="AM41" s="49"/>
      <c r="AN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60"/>
      <c r="DQ41" s="60"/>
      <c r="DR41" s="60"/>
      <c r="DS41" s="60"/>
      <c r="DT41" s="60"/>
      <c r="DU41" s="60"/>
      <c r="DV41" s="60"/>
      <c r="DW41" s="60"/>
    </row>
    <row r="42" spans="1:127" ht="12.75" customHeight="1" x14ac:dyDescent="0.3">
      <c r="A42" s="50"/>
      <c r="B42" s="50"/>
      <c r="C42" s="108" t="str">
        <f>Threats!A8</f>
        <v>T8-Other Enviromental Disasters</v>
      </c>
      <c r="D42" s="74">
        <f>(D$14/D$30)</f>
        <v>5.3691275167785227E-2</v>
      </c>
      <c r="E42" s="126">
        <f t="shared" ref="E42:Z42" si="11">(E$14/E$30)</f>
        <v>1.8518518518518517E-2</v>
      </c>
      <c r="F42" s="74">
        <f t="shared" si="11"/>
        <v>1.3297872340425534E-2</v>
      </c>
      <c r="G42" s="74">
        <f t="shared" si="11"/>
        <v>1.0869565217391304E-2</v>
      </c>
      <c r="H42" s="74">
        <f t="shared" si="11"/>
        <v>1.5267175572519087E-2</v>
      </c>
      <c r="I42" s="74">
        <f t="shared" si="11"/>
        <v>1.1160714285714286E-2</v>
      </c>
      <c r="J42" s="74">
        <f t="shared" si="11"/>
        <v>1.4084507042253521E-2</v>
      </c>
      <c r="K42" s="74">
        <f t="shared" si="11"/>
        <v>2.5000000000000001E-2</v>
      </c>
      <c r="L42" s="74">
        <f t="shared" si="11"/>
        <v>1.2658227848101266E-2</v>
      </c>
      <c r="M42" s="74">
        <f t="shared" si="11"/>
        <v>0</v>
      </c>
      <c r="N42" s="74">
        <f t="shared" si="11"/>
        <v>0</v>
      </c>
      <c r="O42" s="74">
        <f t="shared" si="11"/>
        <v>0</v>
      </c>
      <c r="P42" s="74">
        <f t="shared" si="11"/>
        <v>0</v>
      </c>
      <c r="Q42" s="74">
        <f t="shared" si="11"/>
        <v>0</v>
      </c>
      <c r="R42" s="74">
        <f t="shared" si="11"/>
        <v>0</v>
      </c>
      <c r="S42" s="74">
        <f t="shared" si="11"/>
        <v>0</v>
      </c>
      <c r="T42" s="74">
        <f t="shared" si="11"/>
        <v>0</v>
      </c>
      <c r="U42" s="74">
        <f t="shared" si="11"/>
        <v>0</v>
      </c>
      <c r="V42" s="74">
        <f t="shared" si="11"/>
        <v>0</v>
      </c>
      <c r="W42" s="74">
        <f t="shared" si="11"/>
        <v>0</v>
      </c>
      <c r="X42" s="74">
        <f t="shared" si="11"/>
        <v>0</v>
      </c>
      <c r="Y42" s="74">
        <f t="shared" si="11"/>
        <v>0</v>
      </c>
      <c r="Z42" s="74">
        <f t="shared" si="11"/>
        <v>0</v>
      </c>
      <c r="AA42" s="74">
        <f t="shared" si="5"/>
        <v>0.17454785599270875</v>
      </c>
      <c r="AB42" s="74">
        <f t="shared" si="8"/>
        <v>7.5715267481839491E-3</v>
      </c>
      <c r="AC42" s="74" t="str">
        <f>Threats!B8</f>
        <v>Threats to The Level of Service</v>
      </c>
      <c r="AD42" s="74">
        <f>INDEX(I71:I75,MATCH(AC42,B61:B65,0))</f>
        <v>6.8975468975468981E-2</v>
      </c>
      <c r="AE42" s="127">
        <f t="shared" si="3"/>
        <v>1.2039520225759709E-2</v>
      </c>
      <c r="AF42" s="113">
        <f>MMULT(D14:Z14, AB35:AB57)/AB42</f>
        <v>10.050270059799344</v>
      </c>
      <c r="AG42" s="108" t="str">
        <f>Threats!A8</f>
        <v>T8-Other Enviromental Disasters</v>
      </c>
      <c r="AH42" s="49"/>
      <c r="AI42" s="49"/>
      <c r="AJ42" s="49"/>
      <c r="AL42" s="49"/>
      <c r="AM42" s="49"/>
      <c r="AN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60"/>
      <c r="DQ42" s="60"/>
      <c r="DR42" s="60"/>
      <c r="DS42" s="60"/>
      <c r="DT42" s="60"/>
      <c r="DU42" s="60"/>
      <c r="DV42" s="60"/>
      <c r="DW42" s="60"/>
    </row>
    <row r="43" spans="1:127" ht="12.75" customHeight="1" x14ac:dyDescent="0.3">
      <c r="A43" s="50"/>
      <c r="B43" s="50"/>
      <c r="C43" s="108" t="str">
        <f>Threats!A9</f>
        <v>T9-Availability Threats(DDOS)</v>
      </c>
      <c r="D43" s="75">
        <f>(D$15/D$30)</f>
        <v>5.3691275167785227E-2</v>
      </c>
      <c r="E43" s="128">
        <f t="shared" ref="E43:Z43" si="12">(E$15/E$30)</f>
        <v>3.7037037037037035E-2</v>
      </c>
      <c r="F43" s="75">
        <f t="shared" si="12"/>
        <v>1.3297872340425534E-2</v>
      </c>
      <c r="G43" s="75">
        <f t="shared" si="12"/>
        <v>3.2608695652173912E-2</v>
      </c>
      <c r="H43" s="75">
        <f t="shared" si="12"/>
        <v>4.5801526717557259E-2</v>
      </c>
      <c r="I43" s="75">
        <f t="shared" si="12"/>
        <v>1.785714285714286E-2</v>
      </c>
      <c r="J43" s="75">
        <f t="shared" si="12"/>
        <v>2.8169014084507043E-2</v>
      </c>
      <c r="K43" s="75">
        <f t="shared" si="12"/>
        <v>7.4999999999999997E-2</v>
      </c>
      <c r="L43" s="75">
        <f t="shared" si="12"/>
        <v>3.7974683544303799E-2</v>
      </c>
      <c r="M43" s="75">
        <f t="shared" si="12"/>
        <v>0</v>
      </c>
      <c r="N43" s="75">
        <f t="shared" si="12"/>
        <v>0</v>
      </c>
      <c r="O43" s="75">
        <f t="shared" si="12"/>
        <v>0</v>
      </c>
      <c r="P43" s="75">
        <f t="shared" si="12"/>
        <v>0</v>
      </c>
      <c r="Q43" s="75">
        <f t="shared" si="12"/>
        <v>0</v>
      </c>
      <c r="R43" s="75">
        <f t="shared" si="12"/>
        <v>0</v>
      </c>
      <c r="S43" s="75">
        <f t="shared" si="12"/>
        <v>0</v>
      </c>
      <c r="T43" s="75">
        <f t="shared" si="12"/>
        <v>0</v>
      </c>
      <c r="U43" s="75">
        <f t="shared" si="12"/>
        <v>0</v>
      </c>
      <c r="V43" s="75">
        <f t="shared" si="12"/>
        <v>0</v>
      </c>
      <c r="W43" s="75">
        <f t="shared" si="12"/>
        <v>0</v>
      </c>
      <c r="X43" s="75">
        <f t="shared" si="12"/>
        <v>0</v>
      </c>
      <c r="Y43" s="75">
        <f t="shared" si="12"/>
        <v>0</v>
      </c>
      <c r="Z43" s="75">
        <f t="shared" si="12"/>
        <v>0</v>
      </c>
      <c r="AA43" s="75">
        <f t="shared" si="5"/>
        <v>0.34143724740093262</v>
      </c>
      <c r="AB43" s="75">
        <f t="shared" si="8"/>
        <v>1.4810845064922777E-2</v>
      </c>
      <c r="AC43" s="75" t="str">
        <f>Threats!B9</f>
        <v>Threats to The Level of Service</v>
      </c>
      <c r="AD43" s="75">
        <f>INDEX(I71:I75,MATCH(AC43,B61:B65,0))</f>
        <v>6.8975468975468981E-2</v>
      </c>
      <c r="AE43" s="129">
        <f t="shared" si="3"/>
        <v>2.3550794265172554E-2</v>
      </c>
      <c r="AF43" s="113">
        <f>MMULT(D15:Z15, AB35:AB57)/AB43</f>
        <v>10.221978300997305</v>
      </c>
      <c r="AG43" s="108" t="str">
        <f xml:space="preserve"> Threats!A9</f>
        <v>T9-Availability Threats(DDOS)</v>
      </c>
      <c r="AH43" s="49"/>
      <c r="AI43" s="49"/>
      <c r="AJ43" s="49"/>
      <c r="AL43" s="49"/>
      <c r="AM43" s="49"/>
      <c r="AN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60"/>
      <c r="DQ43" s="60"/>
      <c r="DR43" s="60"/>
      <c r="DS43" s="60"/>
      <c r="DT43" s="60"/>
      <c r="DU43" s="60"/>
      <c r="DV43" s="60"/>
      <c r="DW43" s="60"/>
    </row>
    <row r="44" spans="1:127" ht="12.75" customHeight="1" x14ac:dyDescent="0.3">
      <c r="A44" s="50"/>
      <c r="B44" s="50"/>
      <c r="C44" s="108" t="str">
        <f>Threats!A10</f>
        <v>T10-Disk Failure</v>
      </c>
      <c r="D44" s="76">
        <f>(D$16/D$30)</f>
        <v>0</v>
      </c>
      <c r="E44" s="130">
        <f t="shared" ref="E44:Z44" si="13">(E$16/E$30)</f>
        <v>0</v>
      </c>
      <c r="F44" s="76">
        <f t="shared" si="13"/>
        <v>0</v>
      </c>
      <c r="G44" s="76">
        <f t="shared" si="13"/>
        <v>0</v>
      </c>
      <c r="H44" s="76">
        <f t="shared" si="13"/>
        <v>0</v>
      </c>
      <c r="I44" s="76">
        <f t="shared" si="13"/>
        <v>0</v>
      </c>
      <c r="J44" s="76">
        <f t="shared" si="13"/>
        <v>0</v>
      </c>
      <c r="K44" s="76">
        <f t="shared" si="13"/>
        <v>0</v>
      </c>
      <c r="L44" s="76">
        <f t="shared" si="13"/>
        <v>0</v>
      </c>
      <c r="M44" s="76">
        <f t="shared" si="13"/>
        <v>0.22641509433962262</v>
      </c>
      <c r="N44" s="76">
        <f t="shared" si="13"/>
        <v>3.4482758620689655E-2</v>
      </c>
      <c r="O44" s="76">
        <f t="shared" si="13"/>
        <v>6.25E-2</v>
      </c>
      <c r="P44" s="76">
        <f t="shared" si="13"/>
        <v>0.27777777777777779</v>
      </c>
      <c r="Q44" s="76">
        <f t="shared" si="13"/>
        <v>0.8131218069373487</v>
      </c>
      <c r="R44" s="76">
        <f t="shared" si="13"/>
        <v>0</v>
      </c>
      <c r="S44" s="76">
        <f t="shared" si="13"/>
        <v>0</v>
      </c>
      <c r="T44" s="76">
        <f t="shared" si="13"/>
        <v>0</v>
      </c>
      <c r="U44" s="76">
        <f t="shared" si="13"/>
        <v>0</v>
      </c>
      <c r="V44" s="76">
        <f t="shared" si="13"/>
        <v>0</v>
      </c>
      <c r="W44" s="76">
        <f t="shared" si="13"/>
        <v>0</v>
      </c>
      <c r="X44" s="76">
        <f t="shared" si="13"/>
        <v>0</v>
      </c>
      <c r="Y44" s="76">
        <f t="shared" si="13"/>
        <v>0</v>
      </c>
      <c r="Z44" s="76">
        <f t="shared" si="13"/>
        <v>0</v>
      </c>
      <c r="AA44" s="76">
        <f t="shared" si="5"/>
        <v>1.4142974376754387</v>
      </c>
      <c r="AB44" s="76">
        <f t="shared" si="8"/>
        <v>6.1349312017300969E-2</v>
      </c>
      <c r="AC44" s="76" t="str">
        <f>Threats!B10</f>
        <v>Threats to the Information Base</v>
      </c>
      <c r="AD44" s="76">
        <f>INDEX(I71:I75,MATCH(AC44,B61:B65,0))</f>
        <v>0.28773448773448773</v>
      </c>
      <c r="AE44" s="131">
        <f t="shared" si="3"/>
        <v>0.40694214873374096</v>
      </c>
      <c r="AF44" s="113">
        <f>MMULT(D16:Z16, AB35:AB57)/AB44</f>
        <v>11.30709987589883</v>
      </c>
      <c r="AG44" s="108" t="str">
        <f>Threats!A10</f>
        <v>T10-Disk Failure</v>
      </c>
      <c r="AH44" s="49"/>
      <c r="AI44" s="49"/>
      <c r="AJ44" s="49"/>
      <c r="AL44" s="49"/>
      <c r="AM44" s="49"/>
      <c r="AN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60"/>
      <c r="DQ44" s="60"/>
      <c r="DR44" s="60"/>
      <c r="DS44" s="60"/>
      <c r="DT44" s="60"/>
      <c r="DU44" s="60"/>
      <c r="DV44" s="60"/>
      <c r="DW44" s="60"/>
    </row>
    <row r="45" spans="1:127" ht="12.75" customHeight="1" x14ac:dyDescent="0.3">
      <c r="A45" s="50"/>
      <c r="B45" s="50"/>
      <c r="C45" s="108" t="str">
        <f>Threats!A11</f>
        <v>T11-Data Corruption</v>
      </c>
      <c r="D45" s="77">
        <f>(D$17/D$30)</f>
        <v>0</v>
      </c>
      <c r="E45" s="132">
        <f t="shared" ref="E45:Z45" si="14">(E$17/E$30)</f>
        <v>0</v>
      </c>
      <c r="F45" s="77">
        <f t="shared" si="14"/>
        <v>0</v>
      </c>
      <c r="G45" s="77">
        <f t="shared" si="14"/>
        <v>0</v>
      </c>
      <c r="H45" s="77">
        <f t="shared" si="14"/>
        <v>0</v>
      </c>
      <c r="I45" s="77">
        <f t="shared" si="14"/>
        <v>0</v>
      </c>
      <c r="J45" s="77">
        <f t="shared" si="14"/>
        <v>0</v>
      </c>
      <c r="K45" s="77">
        <f t="shared" si="14"/>
        <v>0</v>
      </c>
      <c r="L45" s="77">
        <f t="shared" si="14"/>
        <v>0</v>
      </c>
      <c r="M45" s="77">
        <f t="shared" si="14"/>
        <v>0.45283018867924524</v>
      </c>
      <c r="N45" s="77">
        <f t="shared" si="14"/>
        <v>6.8965517241379309E-2</v>
      </c>
      <c r="O45" s="77">
        <f t="shared" si="14"/>
        <v>6.25E-2</v>
      </c>
      <c r="P45" s="77">
        <f t="shared" si="14"/>
        <v>1.388888888888889E-2</v>
      </c>
      <c r="Q45" s="77">
        <f t="shared" si="14"/>
        <v>1.9360043022317825E-2</v>
      </c>
      <c r="R45" s="77">
        <f t="shared" si="14"/>
        <v>0</v>
      </c>
      <c r="S45" s="77">
        <f t="shared" si="14"/>
        <v>0</v>
      </c>
      <c r="T45" s="77">
        <f t="shared" si="14"/>
        <v>0</v>
      </c>
      <c r="U45" s="77">
        <f t="shared" si="14"/>
        <v>0</v>
      </c>
      <c r="V45" s="77">
        <f t="shared" si="14"/>
        <v>0</v>
      </c>
      <c r="W45" s="77">
        <f t="shared" si="14"/>
        <v>0</v>
      </c>
      <c r="X45" s="77">
        <f t="shared" si="14"/>
        <v>0</v>
      </c>
      <c r="Y45" s="77">
        <f t="shared" si="14"/>
        <v>0</v>
      </c>
      <c r="Z45" s="77">
        <f t="shared" si="14"/>
        <v>0</v>
      </c>
      <c r="AA45" s="77">
        <f t="shared" si="5"/>
        <v>0.61754463783183122</v>
      </c>
      <c r="AB45" s="77">
        <f t="shared" si="8"/>
        <v>2.6787815392797471E-2</v>
      </c>
      <c r="AC45" s="77" t="str">
        <f>Threats!B11</f>
        <v>Threats to the Information Base</v>
      </c>
      <c r="AD45" s="77">
        <f>INDEX(I71:I75,MATCH(AC45,B61:B65,0))</f>
        <v>0.28773448773448773</v>
      </c>
      <c r="AE45" s="133">
        <f t="shared" si="3"/>
        <v>0.17768889001972171</v>
      </c>
      <c r="AF45" s="113">
        <f>MMULT(D17:Z17, AB35:AB57)/AB45</f>
        <v>6.8804199658630392</v>
      </c>
      <c r="AG45" s="108" t="str">
        <f xml:space="preserve"> Threats!A11</f>
        <v>T11-Data Corruption</v>
      </c>
      <c r="AH45" s="49"/>
      <c r="AI45" s="49"/>
      <c r="AJ45" s="49"/>
      <c r="AL45" s="49"/>
      <c r="AM45" s="49"/>
      <c r="AN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60"/>
      <c r="DQ45" s="60"/>
      <c r="DR45" s="60"/>
      <c r="DS45" s="60"/>
      <c r="DT45" s="60"/>
      <c r="DU45" s="60"/>
      <c r="DV45" s="60"/>
      <c r="DW45" s="60"/>
    </row>
    <row r="46" spans="1:127" ht="12.75" customHeight="1" x14ac:dyDescent="0.3">
      <c r="A46" s="50"/>
      <c r="B46" s="50"/>
      <c r="C46" s="108" t="str">
        <f>Threats!A12</f>
        <v>T12-Inaccurrate Data</v>
      </c>
      <c r="D46" s="78">
        <f>(D$18/D$30)</f>
        <v>0</v>
      </c>
      <c r="E46" s="134">
        <f t="shared" ref="E46:Z46" si="15">(E$18/E$30)</f>
        <v>0</v>
      </c>
      <c r="F46" s="78">
        <f t="shared" si="15"/>
        <v>0</v>
      </c>
      <c r="G46" s="78">
        <f t="shared" si="15"/>
        <v>0</v>
      </c>
      <c r="H46" s="78">
        <f t="shared" si="15"/>
        <v>0</v>
      </c>
      <c r="I46" s="78">
        <f t="shared" si="15"/>
        <v>0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0.22641509433962262</v>
      </c>
      <c r="N46" s="78">
        <f t="shared" si="15"/>
        <v>6.8965517241379309E-2</v>
      </c>
      <c r="O46" s="78">
        <f t="shared" si="15"/>
        <v>6.25E-2</v>
      </c>
      <c r="P46" s="78">
        <f t="shared" si="15"/>
        <v>1.388888888888889E-2</v>
      </c>
      <c r="Q46" s="78">
        <f t="shared" si="15"/>
        <v>1.6940037644528099E-2</v>
      </c>
      <c r="R46" s="78">
        <f t="shared" si="15"/>
        <v>0</v>
      </c>
      <c r="S46" s="78">
        <f t="shared" si="15"/>
        <v>0</v>
      </c>
      <c r="T46" s="78">
        <f t="shared" si="15"/>
        <v>0</v>
      </c>
      <c r="U46" s="78">
        <f t="shared" si="15"/>
        <v>0</v>
      </c>
      <c r="V46" s="78">
        <f t="shared" si="15"/>
        <v>0</v>
      </c>
      <c r="W46" s="78">
        <f t="shared" si="15"/>
        <v>0</v>
      </c>
      <c r="X46" s="78">
        <f t="shared" si="15"/>
        <v>0</v>
      </c>
      <c r="Y46" s="78">
        <f t="shared" si="15"/>
        <v>0</v>
      </c>
      <c r="Z46" s="78">
        <f t="shared" si="15"/>
        <v>0</v>
      </c>
      <c r="AA46" s="78">
        <f t="shared" si="5"/>
        <v>0.38870953811441894</v>
      </c>
      <c r="AB46" s="78">
        <f t="shared" si="8"/>
        <v>1.6861419742849732E-2</v>
      </c>
      <c r="AC46" s="78" t="str">
        <f>Threats!B12</f>
        <v>Threats to the Information Base</v>
      </c>
      <c r="AD46" s="78">
        <f>INDEX(I71:I75,MATCH(AC46,B61:B65,0))</f>
        <v>0.28773448773448773</v>
      </c>
      <c r="AE46" s="135">
        <f t="shared" si="3"/>
        <v>0.11184513982686167</v>
      </c>
      <c r="AF46" s="113">
        <f>MMULT(D18:Z18, AB35:AB57)/AB46</f>
        <v>7.2106930966397451</v>
      </c>
      <c r="AG46" s="108" t="str">
        <f>Threats!A12</f>
        <v>T12-Inaccurrate Data</v>
      </c>
      <c r="AH46" s="49"/>
      <c r="AI46" s="49"/>
      <c r="AJ46" s="49"/>
      <c r="AL46" s="49"/>
      <c r="AM46" s="49"/>
      <c r="AN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60"/>
      <c r="DQ46" s="60"/>
      <c r="DR46" s="60"/>
      <c r="DS46" s="60"/>
      <c r="DT46" s="60"/>
      <c r="DU46" s="60"/>
      <c r="DV46" s="60"/>
      <c r="DW46" s="60"/>
    </row>
    <row r="47" spans="1:127" ht="12.75" customHeight="1" x14ac:dyDescent="0.3">
      <c r="A47" s="50"/>
      <c r="B47" s="50"/>
      <c r="C47" s="108" t="str">
        <f>Threats!A13</f>
        <v>T13-Un-authorized Access</v>
      </c>
      <c r="D47" s="79">
        <f>(D$19/D$30)</f>
        <v>0</v>
      </c>
      <c r="E47" s="136">
        <f t="shared" ref="E47:Z47" si="16">(E$19/E$30)</f>
        <v>0</v>
      </c>
      <c r="F47" s="79">
        <f t="shared" si="16"/>
        <v>0</v>
      </c>
      <c r="G47" s="79">
        <f t="shared" si="16"/>
        <v>0</v>
      </c>
      <c r="H47" s="79">
        <f t="shared" si="16"/>
        <v>0</v>
      </c>
      <c r="I47" s="79">
        <f t="shared" si="16"/>
        <v>0</v>
      </c>
      <c r="J47" s="79">
        <f t="shared" si="16"/>
        <v>0</v>
      </c>
      <c r="K47" s="79">
        <f t="shared" si="16"/>
        <v>0</v>
      </c>
      <c r="L47" s="79">
        <f t="shared" si="16"/>
        <v>0</v>
      </c>
      <c r="M47" s="79">
        <f t="shared" si="16"/>
        <v>5.6603773584905655E-2</v>
      </c>
      <c r="N47" s="79">
        <f t="shared" si="16"/>
        <v>0.34482758620689657</v>
      </c>
      <c r="O47" s="79">
        <f t="shared" si="16"/>
        <v>0.3125</v>
      </c>
      <c r="P47" s="79">
        <f t="shared" si="16"/>
        <v>6.9444444444444448E-2</v>
      </c>
      <c r="Q47" s="79">
        <f t="shared" si="16"/>
        <v>1.5057811239580532E-2</v>
      </c>
      <c r="R47" s="79">
        <f t="shared" si="16"/>
        <v>0</v>
      </c>
      <c r="S47" s="79">
        <f t="shared" si="16"/>
        <v>0</v>
      </c>
      <c r="T47" s="79">
        <f t="shared" si="16"/>
        <v>0</v>
      </c>
      <c r="U47" s="79">
        <f t="shared" si="16"/>
        <v>0</v>
      </c>
      <c r="V47" s="79">
        <f t="shared" si="16"/>
        <v>0</v>
      </c>
      <c r="W47" s="79">
        <f t="shared" si="16"/>
        <v>0</v>
      </c>
      <c r="X47" s="79">
        <f t="shared" si="16"/>
        <v>0</v>
      </c>
      <c r="Y47" s="79">
        <f t="shared" si="16"/>
        <v>0</v>
      </c>
      <c r="Z47" s="79">
        <f t="shared" si="16"/>
        <v>0</v>
      </c>
      <c r="AA47" s="79">
        <f t="shared" si="5"/>
        <v>0.79843361547582714</v>
      </c>
      <c r="AB47" s="79">
        <f t="shared" si="8"/>
        <v>3.4634406947267063E-2</v>
      </c>
      <c r="AC47" s="79" t="str">
        <f>Threats!B13</f>
        <v>Threats to the Information Base</v>
      </c>
      <c r="AD47" s="79">
        <f>INDEX(I71:I75,MATCH(AC47,B61:B65,0))</f>
        <v>0.28773448773448773</v>
      </c>
      <c r="AE47" s="137">
        <f t="shared" si="3"/>
        <v>0.22973688733893208</v>
      </c>
      <c r="AF47" s="113">
        <f>MMULT(D19:Z19, AB35:AB57)/AB47</f>
        <v>7.992110127932615</v>
      </c>
      <c r="AG47" s="108" t="str">
        <f xml:space="preserve"> Threats!A13</f>
        <v>T13-Un-authorized Access</v>
      </c>
      <c r="AH47" s="49"/>
      <c r="AI47" s="49"/>
      <c r="AJ47" s="49"/>
      <c r="AL47" s="49"/>
      <c r="AM47" s="49"/>
      <c r="AN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60"/>
      <c r="DQ47" s="60"/>
      <c r="DR47" s="60"/>
      <c r="DS47" s="60"/>
      <c r="DT47" s="60"/>
      <c r="DU47" s="60"/>
      <c r="DV47" s="60"/>
      <c r="DW47" s="60"/>
    </row>
    <row r="48" spans="1:127" ht="12.75" customHeight="1" x14ac:dyDescent="0.3">
      <c r="A48" s="50"/>
      <c r="B48" s="50"/>
      <c r="C48" s="108" t="str">
        <f>Threats!A14</f>
        <v>T14-Virus and Spyware</v>
      </c>
      <c r="D48" s="80">
        <f>(D$20/D$30)</f>
        <v>0</v>
      </c>
      <c r="E48" s="138">
        <f t="shared" ref="E48:Z48" si="17">(E$20/E$30)</f>
        <v>0</v>
      </c>
      <c r="F48" s="80">
        <f t="shared" si="17"/>
        <v>0</v>
      </c>
      <c r="G48" s="80">
        <f t="shared" si="17"/>
        <v>0</v>
      </c>
      <c r="H48" s="80">
        <f t="shared" si="17"/>
        <v>0</v>
      </c>
      <c r="I48" s="80">
        <f t="shared" si="17"/>
        <v>0</v>
      </c>
      <c r="J48" s="80">
        <f t="shared" si="17"/>
        <v>0</v>
      </c>
      <c r="K48" s="80">
        <f t="shared" si="17"/>
        <v>0</v>
      </c>
      <c r="L48" s="80">
        <f t="shared" si="17"/>
        <v>0</v>
      </c>
      <c r="M48" s="80">
        <f t="shared" si="17"/>
        <v>3.7735849056603772E-2</v>
      </c>
      <c r="N48" s="80">
        <f t="shared" si="17"/>
        <v>0.48275862068965519</v>
      </c>
      <c r="O48" s="80">
        <f t="shared" si="17"/>
        <v>0.5</v>
      </c>
      <c r="P48" s="80">
        <f t="shared" si="17"/>
        <v>0.625</v>
      </c>
      <c r="Q48" s="80">
        <f t="shared" si="17"/>
        <v>0.13552030115622479</v>
      </c>
      <c r="R48" s="80">
        <f t="shared" si="17"/>
        <v>0</v>
      </c>
      <c r="S48" s="80">
        <f t="shared" si="17"/>
        <v>0</v>
      </c>
      <c r="T48" s="80">
        <f t="shared" si="17"/>
        <v>0</v>
      </c>
      <c r="U48" s="80">
        <f t="shared" si="17"/>
        <v>0</v>
      </c>
      <c r="V48" s="80">
        <f t="shared" si="17"/>
        <v>0</v>
      </c>
      <c r="W48" s="80">
        <f t="shared" si="17"/>
        <v>0</v>
      </c>
      <c r="X48" s="80">
        <f t="shared" si="17"/>
        <v>0</v>
      </c>
      <c r="Y48" s="80">
        <f t="shared" si="17"/>
        <v>0</v>
      </c>
      <c r="Z48" s="80">
        <f t="shared" si="17"/>
        <v>0</v>
      </c>
      <c r="AA48" s="80">
        <f t="shared" si="5"/>
        <v>1.7810147709024837</v>
      </c>
      <c r="AB48" s="80">
        <f t="shared" si="8"/>
        <v>7.7256755175280772E-2</v>
      </c>
      <c r="AC48" s="80" t="str">
        <f>Threats!B14</f>
        <v>Threats to the Information Base</v>
      </c>
      <c r="AD48" s="80">
        <f>INDEX(I71:I75,MATCH(AC48,B61:B65,0))</f>
        <v>0.28773448773448773</v>
      </c>
      <c r="AE48" s="139">
        <f t="shared" si="3"/>
        <v>0.51245937275318221</v>
      </c>
      <c r="AF48" s="113">
        <f>MMULT(D20:Z20, AB35:AB57)/AB48</f>
        <v>9.3402494978221018</v>
      </c>
      <c r="AG48" s="108" t="str">
        <f>Threats!A14</f>
        <v>T14-Virus and Spyware</v>
      </c>
      <c r="AH48" s="49"/>
      <c r="AI48" s="49"/>
      <c r="AJ48" s="49"/>
      <c r="AL48" s="49"/>
      <c r="AM48" s="49"/>
      <c r="AN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60"/>
      <c r="DQ48" s="60"/>
      <c r="DR48" s="60"/>
      <c r="DS48" s="60"/>
      <c r="DT48" s="60"/>
      <c r="DU48" s="60"/>
      <c r="DV48" s="60"/>
      <c r="DW48" s="60"/>
    </row>
    <row r="49" spans="1:127" ht="12.75" customHeight="1" x14ac:dyDescent="0.3">
      <c r="A49" s="50"/>
      <c r="B49" s="50"/>
      <c r="C49" s="108" t="str">
        <f>Threats!A15</f>
        <v>T15-Hacking</v>
      </c>
      <c r="D49" s="81">
        <f>(D$21/D$30)</f>
        <v>0</v>
      </c>
      <c r="E49" s="140">
        <f t="shared" ref="E49:Z49" si="18">(E$21/E$30)</f>
        <v>0</v>
      </c>
      <c r="F49" s="81">
        <f t="shared" si="18"/>
        <v>0</v>
      </c>
      <c r="G49" s="81">
        <f t="shared" si="18"/>
        <v>0</v>
      </c>
      <c r="H49" s="81">
        <f t="shared" si="18"/>
        <v>0</v>
      </c>
      <c r="I49" s="81">
        <f t="shared" si="18"/>
        <v>0</v>
      </c>
      <c r="J49" s="81">
        <f t="shared" si="18"/>
        <v>0</v>
      </c>
      <c r="K49" s="81">
        <f t="shared" si="18"/>
        <v>0</v>
      </c>
      <c r="L49" s="81">
        <f t="shared" si="18"/>
        <v>0</v>
      </c>
      <c r="M49" s="81">
        <f t="shared" si="18"/>
        <v>0</v>
      </c>
      <c r="N49" s="81">
        <f t="shared" si="18"/>
        <v>0</v>
      </c>
      <c r="O49" s="81">
        <f t="shared" si="18"/>
        <v>0</v>
      </c>
      <c r="P49" s="81">
        <f t="shared" si="18"/>
        <v>0</v>
      </c>
      <c r="Q49" s="81">
        <f t="shared" si="18"/>
        <v>0</v>
      </c>
      <c r="R49" s="81">
        <f t="shared" si="18"/>
        <v>3.5087719298245612E-2</v>
      </c>
      <c r="S49" s="81">
        <f t="shared" si="18"/>
        <v>4.5454545454545456E-2</v>
      </c>
      <c r="T49" s="81">
        <f t="shared" si="18"/>
        <v>3.4965034965034961E-2</v>
      </c>
      <c r="U49" s="81">
        <f t="shared" si="18"/>
        <v>4.2553191489361701E-2</v>
      </c>
      <c r="V49" s="81">
        <f t="shared" si="18"/>
        <v>1.7595307917888565E-2</v>
      </c>
      <c r="W49" s="81">
        <f t="shared" si="18"/>
        <v>4.1666666666666664E-2</v>
      </c>
      <c r="X49" s="81">
        <f t="shared" si="18"/>
        <v>4.6296296296296294E-2</v>
      </c>
      <c r="Y49" s="81">
        <f t="shared" si="18"/>
        <v>2.7322404371584702E-2</v>
      </c>
      <c r="Z49" s="81">
        <f t="shared" si="18"/>
        <v>1.6786570743405275E-2</v>
      </c>
      <c r="AA49" s="81">
        <f t="shared" si="5"/>
        <v>0.30772773720302926</v>
      </c>
      <c r="AB49" s="81">
        <f t="shared" si="8"/>
        <v>1.3348595891594251E-2</v>
      </c>
      <c r="AC49" s="81" t="str">
        <f>Threats!B15</f>
        <v>Threats to Information Leakage</v>
      </c>
      <c r="AD49" s="81">
        <f>INDEX(I71:I75,MATCH(AC49,B61:B65,0))</f>
        <v>0.24329004329004328</v>
      </c>
      <c r="AE49" s="141">
        <f t="shared" si="3"/>
        <v>7.4867094505672055E-2</v>
      </c>
      <c r="AF49" s="113">
        <f>MMULT(D21:Z21, AB35:AB57)/AB49</f>
        <v>9.6228559170290637</v>
      </c>
      <c r="AG49" s="108" t="str">
        <f xml:space="preserve"> Threats!A15</f>
        <v>T15-Hacking</v>
      </c>
      <c r="AH49" s="49"/>
      <c r="AI49" s="49"/>
      <c r="AJ49" s="49"/>
      <c r="AL49" s="49"/>
      <c r="AM49" s="49"/>
      <c r="AN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60"/>
      <c r="DQ49" s="60"/>
      <c r="DR49" s="60"/>
      <c r="DS49" s="60"/>
      <c r="DT49" s="60"/>
      <c r="DU49" s="60"/>
      <c r="DV49" s="60"/>
      <c r="DW49" s="60"/>
    </row>
    <row r="50" spans="1:127" ht="12.75" customHeight="1" x14ac:dyDescent="0.3">
      <c r="A50" s="50"/>
      <c r="B50" s="50"/>
      <c r="C50" s="108" t="str">
        <f>Threats!A16</f>
        <v>T16-Media Leakage</v>
      </c>
      <c r="D50" s="82">
        <f>(D$22/D$30)</f>
        <v>0</v>
      </c>
      <c r="E50" s="142">
        <f t="shared" ref="E50:Z50" si="19">(E$22/E$30)</f>
        <v>0</v>
      </c>
      <c r="F50" s="82">
        <f t="shared" si="19"/>
        <v>0</v>
      </c>
      <c r="G50" s="82">
        <f t="shared" si="19"/>
        <v>0</v>
      </c>
      <c r="H50" s="82">
        <f t="shared" si="19"/>
        <v>0</v>
      </c>
      <c r="I50" s="82">
        <f t="shared" si="19"/>
        <v>0</v>
      </c>
      <c r="J50" s="82">
        <f t="shared" si="19"/>
        <v>0</v>
      </c>
      <c r="K50" s="82">
        <f t="shared" si="19"/>
        <v>0</v>
      </c>
      <c r="L50" s="82">
        <f t="shared" si="19"/>
        <v>0</v>
      </c>
      <c r="M50" s="82">
        <f t="shared" si="19"/>
        <v>0</v>
      </c>
      <c r="N50" s="82">
        <f t="shared" si="19"/>
        <v>0</v>
      </c>
      <c r="O50" s="82">
        <f t="shared" si="19"/>
        <v>0</v>
      </c>
      <c r="P50" s="82">
        <f t="shared" si="19"/>
        <v>0</v>
      </c>
      <c r="Q50" s="82">
        <f t="shared" si="19"/>
        <v>0</v>
      </c>
      <c r="R50" s="82">
        <f t="shared" si="19"/>
        <v>1.7543859649122806E-2</v>
      </c>
      <c r="S50" s="82">
        <f t="shared" si="19"/>
        <v>2.2727272727272728E-2</v>
      </c>
      <c r="T50" s="82">
        <f t="shared" si="19"/>
        <v>2.097902097902098E-2</v>
      </c>
      <c r="U50" s="82">
        <f t="shared" si="19"/>
        <v>3.5460992907801414E-2</v>
      </c>
      <c r="V50" s="82">
        <f t="shared" si="19"/>
        <v>1.4662756598240468E-2</v>
      </c>
      <c r="W50" s="82">
        <f t="shared" si="19"/>
        <v>2.0833333333333332E-2</v>
      </c>
      <c r="X50" s="82">
        <f t="shared" si="19"/>
        <v>2.3148148148148147E-2</v>
      </c>
      <c r="Y50" s="82">
        <f t="shared" si="19"/>
        <v>2.1857923497267763E-2</v>
      </c>
      <c r="Z50" s="82">
        <f t="shared" si="19"/>
        <v>9.5923261390887284E-3</v>
      </c>
      <c r="AA50" s="82">
        <f t="shared" si="5"/>
        <v>0.18680563397929636</v>
      </c>
      <c r="AB50" s="82">
        <f t="shared" si="8"/>
        <v>8.1032439289588625E-3</v>
      </c>
      <c r="AC50" s="82" t="str">
        <f>Threats!B16</f>
        <v>Threats to Information Leakage</v>
      </c>
      <c r="AD50" s="82">
        <f>INDEX(I71:I75,MATCH(AC50,B61:B65,0))</f>
        <v>0.24329004329004328</v>
      </c>
      <c r="AE50" s="143">
        <f t="shared" si="3"/>
        <v>4.5447950777646989E-2</v>
      </c>
      <c r="AF50" s="113">
        <f>MMULT(D22:Z22, AB35:AB57)/AB50</f>
        <v>9.6562873937728622</v>
      </c>
      <c r="AG50" s="108" t="str">
        <f>Threats!A16</f>
        <v>T16-Media Leakage</v>
      </c>
      <c r="AH50" s="49"/>
      <c r="AI50" s="49"/>
      <c r="AJ50" s="49"/>
      <c r="AL50" s="49"/>
      <c r="AM50" s="49"/>
      <c r="AN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60"/>
      <c r="DQ50" s="60"/>
      <c r="DR50" s="60"/>
      <c r="DS50" s="60"/>
      <c r="DT50" s="60"/>
      <c r="DU50" s="60"/>
      <c r="DV50" s="60"/>
      <c r="DW50" s="60"/>
    </row>
    <row r="51" spans="1:127" ht="13.5" customHeight="1" x14ac:dyDescent="0.3">
      <c r="A51" s="50"/>
      <c r="B51" s="50"/>
      <c r="C51" s="108" t="str">
        <f>Threats!A17</f>
        <v>T17-Communication Preventers(Botnet, Dialer)</v>
      </c>
      <c r="D51" s="83">
        <f>(D$23/D$30)</f>
        <v>0</v>
      </c>
      <c r="E51" s="144">
        <f t="shared" ref="E51:Z51" si="20">(E$23/E$30)</f>
        <v>0</v>
      </c>
      <c r="F51" s="83">
        <f t="shared" si="20"/>
        <v>0</v>
      </c>
      <c r="G51" s="83">
        <f t="shared" si="20"/>
        <v>0</v>
      </c>
      <c r="H51" s="83">
        <f t="shared" si="20"/>
        <v>0</v>
      </c>
      <c r="I51" s="83">
        <f t="shared" si="20"/>
        <v>0</v>
      </c>
      <c r="J51" s="83">
        <f t="shared" si="20"/>
        <v>0</v>
      </c>
      <c r="K51" s="83">
        <f t="shared" si="20"/>
        <v>0</v>
      </c>
      <c r="L51" s="83">
        <f t="shared" si="20"/>
        <v>0</v>
      </c>
      <c r="M51" s="83">
        <f t="shared" si="20"/>
        <v>0</v>
      </c>
      <c r="N51" s="83">
        <f t="shared" si="20"/>
        <v>0</v>
      </c>
      <c r="O51" s="83">
        <f t="shared" si="20"/>
        <v>0</v>
      </c>
      <c r="P51" s="83">
        <f t="shared" si="20"/>
        <v>0</v>
      </c>
      <c r="Q51" s="83">
        <f t="shared" si="20"/>
        <v>0</v>
      </c>
      <c r="R51" s="83">
        <f t="shared" si="20"/>
        <v>0.10526315789473684</v>
      </c>
      <c r="S51" s="83">
        <f t="shared" si="20"/>
        <v>0.11363636363636363</v>
      </c>
      <c r="T51" s="83">
        <f t="shared" si="20"/>
        <v>0.1048951048951049</v>
      </c>
      <c r="U51" s="83">
        <f t="shared" si="20"/>
        <v>0.10638297872340426</v>
      </c>
      <c r="V51" s="83">
        <f t="shared" si="20"/>
        <v>8.7976539589442806E-2</v>
      </c>
      <c r="W51" s="83">
        <f t="shared" si="20"/>
        <v>0.125</v>
      </c>
      <c r="X51" s="83">
        <f t="shared" si="20"/>
        <v>6.9444444444444448E-2</v>
      </c>
      <c r="Y51" s="83">
        <f t="shared" si="20"/>
        <v>0.10928961748633881</v>
      </c>
      <c r="Z51" s="83">
        <f t="shared" si="20"/>
        <v>6.7146282973621102E-2</v>
      </c>
      <c r="AA51" s="83">
        <f t="shared" si="5"/>
        <v>0.88903448964345677</v>
      </c>
      <c r="AB51" s="83">
        <f t="shared" si="8"/>
        <v>3.8564486398931661E-2</v>
      </c>
      <c r="AC51" s="83" t="str">
        <f>Threats!B17</f>
        <v>Threats to Information Leakage</v>
      </c>
      <c r="AD51" s="83">
        <f>INDEX(I71:I75,MATCH(AC51,B61:B65,0))</f>
        <v>0.24329004329004328</v>
      </c>
      <c r="AE51" s="145">
        <f t="shared" si="3"/>
        <v>0.21629323947169812</v>
      </c>
      <c r="AF51" s="113">
        <f>MMULT(D23:Z23, AB35:AB57)/AB51</f>
        <v>9.7556174428883011</v>
      </c>
      <c r="AG51" s="108" t="str">
        <f xml:space="preserve"> Threats!A17</f>
        <v>T17-Communication Preventers(Botnet, Dialer)</v>
      </c>
      <c r="AH51" s="49"/>
      <c r="AI51" s="49"/>
      <c r="AJ51" s="49"/>
      <c r="AL51" s="49"/>
      <c r="AM51" s="49"/>
      <c r="AN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60"/>
      <c r="DQ51" s="60"/>
      <c r="DR51" s="60"/>
      <c r="DS51" s="60"/>
      <c r="DT51" s="60"/>
      <c r="DU51" s="60"/>
      <c r="DV51" s="60"/>
      <c r="DW51" s="60"/>
    </row>
    <row r="52" spans="1:127" ht="12.75" customHeight="1" x14ac:dyDescent="0.3">
      <c r="A52" s="50"/>
      <c r="B52" s="50"/>
      <c r="C52" s="108" t="str">
        <f>Threats!A18</f>
        <v>T18-Authentication Threats</v>
      </c>
      <c r="D52" s="84">
        <f>(D$24/D$30)</f>
        <v>0</v>
      </c>
      <c r="E52" s="146">
        <f t="shared" ref="E52:Z52" si="21">(E$24/E$30)</f>
        <v>0</v>
      </c>
      <c r="F52" s="84">
        <f t="shared" si="21"/>
        <v>0</v>
      </c>
      <c r="G52" s="84">
        <f t="shared" si="21"/>
        <v>0</v>
      </c>
      <c r="H52" s="84">
        <f t="shared" si="21"/>
        <v>0</v>
      </c>
      <c r="I52" s="84">
        <f t="shared" si="21"/>
        <v>0</v>
      </c>
      <c r="J52" s="84">
        <f t="shared" si="21"/>
        <v>0</v>
      </c>
      <c r="K52" s="84">
        <f t="shared" si="21"/>
        <v>0</v>
      </c>
      <c r="L52" s="84">
        <f t="shared" si="21"/>
        <v>0</v>
      </c>
      <c r="M52" s="84">
        <f t="shared" si="21"/>
        <v>0</v>
      </c>
      <c r="N52" s="84">
        <f t="shared" si="21"/>
        <v>0</v>
      </c>
      <c r="O52" s="84">
        <f t="shared" si="21"/>
        <v>0</v>
      </c>
      <c r="P52" s="84">
        <f t="shared" si="21"/>
        <v>0</v>
      </c>
      <c r="Q52" s="84">
        <f t="shared" si="21"/>
        <v>0</v>
      </c>
      <c r="R52" s="84">
        <f t="shared" si="21"/>
        <v>0.17543859649122806</v>
      </c>
      <c r="S52" s="84">
        <f t="shared" si="21"/>
        <v>0.13636363636363635</v>
      </c>
      <c r="T52" s="84">
        <f t="shared" si="21"/>
        <v>0.20979020979020979</v>
      </c>
      <c r="U52" s="84">
        <f t="shared" si="21"/>
        <v>0.21276595744680851</v>
      </c>
      <c r="V52" s="84">
        <f t="shared" si="21"/>
        <v>0.17595307917888561</v>
      </c>
      <c r="W52" s="84">
        <f t="shared" si="21"/>
        <v>0.25</v>
      </c>
      <c r="X52" s="84">
        <f t="shared" si="21"/>
        <v>0.41666666666666663</v>
      </c>
      <c r="Y52" s="84">
        <f t="shared" si="21"/>
        <v>0.21857923497267762</v>
      </c>
      <c r="Z52" s="84">
        <f t="shared" si="21"/>
        <v>6.7146282973621102E-2</v>
      </c>
      <c r="AA52" s="84">
        <f t="shared" si="5"/>
        <v>1.8627036638837338</v>
      </c>
      <c r="AB52" s="84">
        <f t="shared" si="8"/>
        <v>8.0800251225228853E-2</v>
      </c>
      <c r="AC52" s="84" t="str">
        <f>Threats!B18</f>
        <v>Threats to Information Leakage</v>
      </c>
      <c r="AD52" s="84">
        <f>INDEX(I71:I75,MATCH(AC52,B61:B65,0))</f>
        <v>0.24329004329004328</v>
      </c>
      <c r="AE52" s="147">
        <f t="shared" si="3"/>
        <v>0.45317725502279582</v>
      </c>
      <c r="AF52" s="113">
        <f>MMULT(D24:Z24, AB35:AB57)/AB52</f>
        <v>9.8187146640537843</v>
      </c>
      <c r="AG52" s="108" t="str">
        <f>Threats!A18</f>
        <v>T18-Authentication Threats</v>
      </c>
      <c r="AH52" s="49"/>
      <c r="AI52" s="49"/>
      <c r="AJ52" s="49"/>
      <c r="AL52" s="49"/>
      <c r="AM52" s="49"/>
      <c r="AN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60"/>
      <c r="DQ52" s="60"/>
      <c r="DR52" s="60"/>
      <c r="DS52" s="60"/>
      <c r="DT52" s="60"/>
      <c r="DU52" s="60"/>
      <c r="DV52" s="60"/>
      <c r="DW52" s="60"/>
    </row>
    <row r="53" spans="1:127" ht="13.5" customHeight="1" x14ac:dyDescent="0.3">
      <c r="A53" s="50"/>
      <c r="B53" s="50"/>
      <c r="C53" s="108" t="str">
        <f>Threats!A19</f>
        <v>T19-Non Repudiation Threats</v>
      </c>
      <c r="D53" s="85">
        <f>(D$25/D$30)</f>
        <v>0</v>
      </c>
      <c r="E53" s="148">
        <f t="shared" ref="E53:Z53" si="22">(E$25/E$30)</f>
        <v>0</v>
      </c>
      <c r="F53" s="85">
        <f t="shared" si="22"/>
        <v>0</v>
      </c>
      <c r="G53" s="85">
        <f t="shared" si="22"/>
        <v>0</v>
      </c>
      <c r="H53" s="85">
        <f t="shared" si="22"/>
        <v>0</v>
      </c>
      <c r="I53" s="85">
        <f t="shared" si="22"/>
        <v>0</v>
      </c>
      <c r="J53" s="85">
        <f t="shared" si="22"/>
        <v>0</v>
      </c>
      <c r="K53" s="85">
        <f t="shared" si="22"/>
        <v>0</v>
      </c>
      <c r="L53" s="85">
        <f t="shared" si="22"/>
        <v>0</v>
      </c>
      <c r="M53" s="85">
        <f t="shared" si="22"/>
        <v>0</v>
      </c>
      <c r="N53" s="85">
        <f t="shared" si="22"/>
        <v>0</v>
      </c>
      <c r="O53" s="85">
        <f t="shared" si="22"/>
        <v>0</v>
      </c>
      <c r="P53" s="85">
        <f t="shared" si="22"/>
        <v>0</v>
      </c>
      <c r="Q53" s="85">
        <f t="shared" si="22"/>
        <v>0</v>
      </c>
      <c r="R53" s="85">
        <f t="shared" si="22"/>
        <v>0.17543859649122806</v>
      </c>
      <c r="S53" s="85">
        <f t="shared" si="22"/>
        <v>0.13636363636363635</v>
      </c>
      <c r="T53" s="85">
        <f t="shared" si="22"/>
        <v>0.1048951048951049</v>
      </c>
      <c r="U53" s="85">
        <f t="shared" si="22"/>
        <v>0.10638297872340426</v>
      </c>
      <c r="V53" s="85">
        <f t="shared" si="22"/>
        <v>8.7976539589442806E-2</v>
      </c>
      <c r="W53" s="85">
        <f t="shared" si="22"/>
        <v>0.125</v>
      </c>
      <c r="X53" s="85">
        <f t="shared" si="22"/>
        <v>6.9444444444444448E-2</v>
      </c>
      <c r="Y53" s="85">
        <f t="shared" si="22"/>
        <v>5.4644808743169404E-2</v>
      </c>
      <c r="Z53" s="85">
        <f t="shared" si="22"/>
        <v>3.3573141486810551E-2</v>
      </c>
      <c r="AA53" s="85">
        <f t="shared" si="5"/>
        <v>0.8937192507372409</v>
      </c>
      <c r="AB53" s="85">
        <f t="shared" si="8"/>
        <v>3.8767701693262858E-2</v>
      </c>
      <c r="AC53" s="85" t="str">
        <f>Threats!B19</f>
        <v>Threats to Information Leakage</v>
      </c>
      <c r="AD53" s="85">
        <f>INDEX(I71:I75,MATCH(AC53,B61:B65,0))</f>
        <v>0.24329004329004328</v>
      </c>
      <c r="AE53" s="149">
        <f t="shared" si="3"/>
        <v>0.21743299520100839</v>
      </c>
      <c r="AF53" s="113">
        <f>MMULT(D25:Z25, AB35:AB57)/AB53</f>
        <v>9.3416703061434632</v>
      </c>
      <c r="AG53" s="108" t="str">
        <f xml:space="preserve"> Threats!A19</f>
        <v>T19-Non Repudiation Threats</v>
      </c>
      <c r="AH53" s="49"/>
      <c r="AI53" s="49"/>
      <c r="AJ53" s="49"/>
      <c r="AL53" s="49"/>
      <c r="AM53" s="49"/>
      <c r="AN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60"/>
      <c r="DQ53" s="60"/>
      <c r="DR53" s="60"/>
      <c r="DS53" s="60"/>
      <c r="DT53" s="60"/>
      <c r="DU53" s="60"/>
      <c r="DV53" s="60"/>
      <c r="DW53" s="60"/>
    </row>
    <row r="54" spans="1:127" ht="12.75" customHeight="1" x14ac:dyDescent="0.3">
      <c r="A54" s="50"/>
      <c r="B54" s="50"/>
      <c r="C54" s="108" t="str">
        <f>Threats!A20</f>
        <v>T20-Separation of Duties</v>
      </c>
      <c r="D54" s="86">
        <f>(D$26/D$30)</f>
        <v>0</v>
      </c>
      <c r="E54" s="150">
        <f t="shared" ref="E54:Z54" si="23">(E$26/E$30)</f>
        <v>0</v>
      </c>
      <c r="F54" s="86">
        <f t="shared" si="23"/>
        <v>0</v>
      </c>
      <c r="G54" s="86">
        <f t="shared" si="23"/>
        <v>0</v>
      </c>
      <c r="H54" s="86">
        <f t="shared" si="23"/>
        <v>0</v>
      </c>
      <c r="I54" s="86">
        <f t="shared" si="23"/>
        <v>0</v>
      </c>
      <c r="J54" s="86">
        <f t="shared" si="23"/>
        <v>0</v>
      </c>
      <c r="K54" s="86">
        <f t="shared" si="23"/>
        <v>0</v>
      </c>
      <c r="L54" s="86">
        <f t="shared" si="23"/>
        <v>0</v>
      </c>
      <c r="M54" s="86">
        <f t="shared" si="23"/>
        <v>0</v>
      </c>
      <c r="N54" s="86">
        <f t="shared" si="23"/>
        <v>0</v>
      </c>
      <c r="O54" s="86">
        <f t="shared" si="23"/>
        <v>0</v>
      </c>
      <c r="P54" s="86">
        <f t="shared" si="23"/>
        <v>0</v>
      </c>
      <c r="Q54" s="86">
        <f t="shared" si="23"/>
        <v>0</v>
      </c>
      <c r="R54" s="86">
        <f t="shared" si="23"/>
        <v>0.10526315789473684</v>
      </c>
      <c r="S54" s="86">
        <f t="shared" si="23"/>
        <v>0.13636363636363635</v>
      </c>
      <c r="T54" s="86">
        <f t="shared" si="23"/>
        <v>0.1048951048951049</v>
      </c>
      <c r="U54" s="86">
        <f t="shared" si="23"/>
        <v>0.10638297872340426</v>
      </c>
      <c r="V54" s="86">
        <f t="shared" si="23"/>
        <v>8.7976539589442806E-2</v>
      </c>
      <c r="W54" s="86">
        <f t="shared" si="23"/>
        <v>0.125</v>
      </c>
      <c r="X54" s="86">
        <f t="shared" si="23"/>
        <v>0.1388888888888889</v>
      </c>
      <c r="Y54" s="86">
        <f t="shared" si="23"/>
        <v>0.21857923497267762</v>
      </c>
      <c r="Z54" s="86">
        <f t="shared" si="23"/>
        <v>6.7146282973621102E-2</v>
      </c>
      <c r="AA54" s="86">
        <f t="shared" si="5"/>
        <v>1.0904958243015128</v>
      </c>
      <c r="AB54" s="86">
        <f t="shared" si="8"/>
        <v>4.7303464459779503E-2</v>
      </c>
      <c r="AC54" s="86" t="str">
        <f>Threats!B20</f>
        <v>Threats to Information Leakage</v>
      </c>
      <c r="AD54" s="86">
        <f>INDEX(I72:I76,MATCH(AC54,B62:B66,0))</f>
        <v>0.24329004329004328</v>
      </c>
      <c r="AE54" s="151">
        <f t="shared" si="3"/>
        <v>0.26530677630192651</v>
      </c>
      <c r="AF54" s="113">
        <f>MMULT(D26:Z26, AB35:AB57)/AB54</f>
        <v>9.9370538165308471</v>
      </c>
      <c r="AG54" s="108" t="str">
        <f>Threats!A20</f>
        <v>T20-Separation of Duties</v>
      </c>
      <c r="AH54" s="49"/>
      <c r="AI54" s="49"/>
      <c r="AJ54" s="49"/>
      <c r="AL54" s="49"/>
      <c r="AM54" s="49"/>
      <c r="AN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60"/>
      <c r="DQ54" s="60"/>
      <c r="DR54" s="60"/>
      <c r="DS54" s="60"/>
      <c r="DT54" s="60"/>
      <c r="DU54" s="60"/>
      <c r="DV54" s="60"/>
      <c r="DW54" s="60"/>
    </row>
    <row r="55" spans="1:127" ht="12.75" customHeight="1" x14ac:dyDescent="0.3">
      <c r="A55" s="50"/>
      <c r="B55" s="50"/>
      <c r="C55" s="108" t="str">
        <f>Threats!A21</f>
        <v>T21-Configuration Threats</v>
      </c>
      <c r="D55" s="87">
        <f>(D$27/D$30)</f>
        <v>0</v>
      </c>
      <c r="E55" s="150">
        <f>(E$27/E$30)</f>
        <v>0</v>
      </c>
      <c r="F55" s="87">
        <f t="shared" ref="F55:Z55" si="24">(F$27/F$30)</f>
        <v>0</v>
      </c>
      <c r="G55" s="87">
        <f t="shared" si="24"/>
        <v>0</v>
      </c>
      <c r="H55" s="87">
        <f t="shared" si="24"/>
        <v>0</v>
      </c>
      <c r="I55" s="87">
        <f t="shared" si="24"/>
        <v>0</v>
      </c>
      <c r="J55" s="87">
        <f t="shared" si="24"/>
        <v>0</v>
      </c>
      <c r="K55" s="87">
        <f t="shared" si="24"/>
        <v>0</v>
      </c>
      <c r="L55" s="87">
        <f t="shared" si="24"/>
        <v>0</v>
      </c>
      <c r="M55" s="87">
        <f t="shared" si="24"/>
        <v>0</v>
      </c>
      <c r="N55" s="87">
        <f t="shared" si="24"/>
        <v>0</v>
      </c>
      <c r="O55" s="87">
        <f t="shared" si="24"/>
        <v>0</v>
      </c>
      <c r="P55" s="87">
        <f t="shared" si="24"/>
        <v>0</v>
      </c>
      <c r="Q55" s="87">
        <f t="shared" si="24"/>
        <v>0</v>
      </c>
      <c r="R55" s="87">
        <f t="shared" si="24"/>
        <v>0.10526315789473684</v>
      </c>
      <c r="S55" s="87">
        <f t="shared" si="24"/>
        <v>0.13636363636363635</v>
      </c>
      <c r="T55" s="87">
        <f t="shared" si="24"/>
        <v>0.20979020979020979</v>
      </c>
      <c r="U55" s="87">
        <f t="shared" si="24"/>
        <v>7.0921985815602828E-2</v>
      </c>
      <c r="V55" s="87">
        <f t="shared" si="24"/>
        <v>0.17595307917888561</v>
      </c>
      <c r="W55" s="87">
        <f t="shared" si="24"/>
        <v>0.125</v>
      </c>
      <c r="X55" s="87">
        <f t="shared" si="24"/>
        <v>0.1388888888888889</v>
      </c>
      <c r="Y55" s="87">
        <f t="shared" si="24"/>
        <v>0.21857923497267762</v>
      </c>
      <c r="Z55" s="87">
        <f t="shared" si="24"/>
        <v>0.33573141486810554</v>
      </c>
      <c r="AA55" s="87">
        <f t="shared" si="5"/>
        <v>1.5164916077727435</v>
      </c>
      <c r="AB55" s="87">
        <f t="shared" si="8"/>
        <v>6.5782284785711978E-2</v>
      </c>
      <c r="AC55" s="87" t="str">
        <f>Threats!B21</f>
        <v>Threats to Information Leakage</v>
      </c>
      <c r="AD55" s="87">
        <f>INDEX(I71:I75,MATCH(AC55,B61:B65,0))</f>
        <v>0.24329004329004328</v>
      </c>
      <c r="AE55" s="152">
        <f t="shared" si="3"/>
        <v>0.36894730890401811</v>
      </c>
      <c r="AF55" s="113">
        <f>MMULT(D27:Z27, AB35:AB57)/AB55</f>
        <v>10.846067585491037</v>
      </c>
      <c r="AG55" s="108" t="str">
        <f xml:space="preserve"> Threats!A21</f>
        <v>T21-Configuration Threats</v>
      </c>
      <c r="AH55" s="49"/>
      <c r="AI55" s="49"/>
      <c r="AJ55" s="49"/>
      <c r="AL55" s="49"/>
      <c r="AM55" s="49"/>
      <c r="AN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60"/>
      <c r="DQ55" s="60"/>
      <c r="DR55" s="60"/>
      <c r="DS55" s="60"/>
      <c r="DT55" s="60"/>
      <c r="DU55" s="60"/>
      <c r="DV55" s="60"/>
      <c r="DW55" s="60"/>
    </row>
    <row r="56" spans="1:127" ht="12.75" customHeight="1" x14ac:dyDescent="0.3">
      <c r="A56" s="50"/>
      <c r="B56" s="50"/>
      <c r="C56" s="108" t="str">
        <f>Threats!A22</f>
        <v>T22- Communications Threats</v>
      </c>
      <c r="D56" s="88">
        <f>(D$28/D$30)</f>
        <v>0</v>
      </c>
      <c r="E56" s="153">
        <f t="shared" ref="E56:Z56" si="25">(E$28/E$30)</f>
        <v>0</v>
      </c>
      <c r="F56" s="88">
        <f t="shared" si="25"/>
        <v>0</v>
      </c>
      <c r="G56" s="88">
        <f t="shared" si="25"/>
        <v>0</v>
      </c>
      <c r="H56" s="88">
        <f t="shared" si="25"/>
        <v>0</v>
      </c>
      <c r="I56" s="88">
        <f t="shared" si="25"/>
        <v>0</v>
      </c>
      <c r="J56" s="88">
        <f t="shared" si="25"/>
        <v>0</v>
      </c>
      <c r="K56" s="88">
        <f t="shared" si="25"/>
        <v>0</v>
      </c>
      <c r="L56" s="88">
        <f t="shared" si="25"/>
        <v>0</v>
      </c>
      <c r="M56" s="88">
        <f t="shared" si="25"/>
        <v>0</v>
      </c>
      <c r="N56" s="88">
        <f t="shared" si="25"/>
        <v>0</v>
      </c>
      <c r="O56" s="88">
        <f t="shared" si="25"/>
        <v>0</v>
      </c>
      <c r="P56" s="88">
        <f t="shared" si="25"/>
        <v>0</v>
      </c>
      <c r="Q56" s="88">
        <f t="shared" si="25"/>
        <v>0</v>
      </c>
      <c r="R56" s="88">
        <f t="shared" si="25"/>
        <v>0.14035087719298245</v>
      </c>
      <c r="S56" s="88">
        <f t="shared" si="25"/>
        <v>0.11363636363636363</v>
      </c>
      <c r="T56" s="88">
        <f t="shared" si="25"/>
        <v>0.1048951048951049</v>
      </c>
      <c r="U56" s="88">
        <f t="shared" si="25"/>
        <v>0.10638297872340426</v>
      </c>
      <c r="V56" s="88">
        <f t="shared" si="25"/>
        <v>0.17595307917888561</v>
      </c>
      <c r="W56" s="88">
        <f t="shared" si="25"/>
        <v>6.25E-2</v>
      </c>
      <c r="X56" s="88">
        <f t="shared" si="25"/>
        <v>6.9444444444444448E-2</v>
      </c>
      <c r="Y56" s="88">
        <f t="shared" si="25"/>
        <v>0.10928961748633881</v>
      </c>
      <c r="Z56" s="88">
        <f t="shared" si="25"/>
        <v>0.33573141486810554</v>
      </c>
      <c r="AA56" s="88">
        <f t="shared" si="5"/>
        <v>1.2181838804256295</v>
      </c>
      <c r="AB56" s="88">
        <f t="shared" si="8"/>
        <v>5.2842309533922077E-2</v>
      </c>
      <c r="AC56" s="88" t="str">
        <f>Threats!B22</f>
        <v>Threats to Information Leakage</v>
      </c>
      <c r="AD56" s="88">
        <f>INDEX(I71:I75,MATCH(AC56,B61:B65,0))</f>
        <v>0.24329004329004328</v>
      </c>
      <c r="AE56" s="154">
        <f t="shared" si="3"/>
        <v>0.2963720090039843</v>
      </c>
      <c r="AF56" s="113">
        <f>MMULT(D28:Z28, AB35:AB57)/AB56</f>
        <v>11.056320244355927</v>
      </c>
      <c r="AG56" s="108" t="str">
        <f>Threats!A22</f>
        <v>T22- Communications Threats</v>
      </c>
      <c r="AH56" s="49"/>
      <c r="AI56" s="49"/>
      <c r="AJ56" s="49"/>
      <c r="AL56" s="49"/>
      <c r="AM56" s="49"/>
      <c r="AN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60"/>
      <c r="DQ56" s="60"/>
      <c r="DR56" s="60"/>
      <c r="DS56" s="60"/>
      <c r="DT56" s="60"/>
      <c r="DU56" s="60"/>
      <c r="DV56" s="60"/>
      <c r="DW56" s="60"/>
    </row>
    <row r="57" spans="1:127" ht="12" customHeight="1" thickBot="1" x14ac:dyDescent="0.35">
      <c r="A57" s="50"/>
      <c r="B57" s="50"/>
      <c r="C57" s="108" t="str">
        <f>Threats!A23</f>
        <v>T23-Storage Threats</v>
      </c>
      <c r="D57" s="155">
        <f>(D$29/D$30)</f>
        <v>0</v>
      </c>
      <c r="E57" s="155">
        <f>(E$29/E$30)</f>
        <v>0</v>
      </c>
      <c r="F57" s="155">
        <f t="shared" ref="F57:Z57" si="26">(F$29/F$30)</f>
        <v>0</v>
      </c>
      <c r="G57" s="155">
        <f t="shared" si="26"/>
        <v>0</v>
      </c>
      <c r="H57" s="155">
        <f t="shared" si="26"/>
        <v>0</v>
      </c>
      <c r="I57" s="155">
        <f t="shared" si="26"/>
        <v>0</v>
      </c>
      <c r="J57" s="155">
        <f t="shared" si="26"/>
        <v>0</v>
      </c>
      <c r="K57" s="155">
        <f t="shared" si="26"/>
        <v>0</v>
      </c>
      <c r="L57" s="155">
        <f t="shared" si="26"/>
        <v>0</v>
      </c>
      <c r="M57" s="155">
        <f t="shared" si="26"/>
        <v>0</v>
      </c>
      <c r="N57" s="155">
        <f t="shared" si="26"/>
        <v>0</v>
      </c>
      <c r="O57" s="155">
        <f t="shared" si="26"/>
        <v>0</v>
      </c>
      <c r="P57" s="155">
        <f t="shared" si="26"/>
        <v>0</v>
      </c>
      <c r="Q57" s="155">
        <f t="shared" si="26"/>
        <v>0</v>
      </c>
      <c r="R57" s="155">
        <f t="shared" si="26"/>
        <v>0.14035087719298245</v>
      </c>
      <c r="S57" s="155">
        <f t="shared" si="26"/>
        <v>0.15909090909090909</v>
      </c>
      <c r="T57" s="155">
        <f t="shared" si="26"/>
        <v>0.1048951048951049</v>
      </c>
      <c r="U57" s="155">
        <f t="shared" si="26"/>
        <v>0.21276595744680851</v>
      </c>
      <c r="V57" s="155">
        <f t="shared" si="26"/>
        <v>0.17595307917888561</v>
      </c>
      <c r="W57" s="155">
        <f t="shared" si="26"/>
        <v>0.125</v>
      </c>
      <c r="X57" s="155">
        <f t="shared" si="26"/>
        <v>2.777777777777778E-2</v>
      </c>
      <c r="Y57" s="155">
        <f t="shared" si="26"/>
        <v>2.1857923497267763E-2</v>
      </c>
      <c r="Z57" s="155">
        <f t="shared" si="26"/>
        <v>6.7146282973621102E-2</v>
      </c>
      <c r="AA57" s="155">
        <f>SUM(D57:Z57)</f>
        <v>1.0348379120533571</v>
      </c>
      <c r="AB57" s="155">
        <f t="shared" si="8"/>
        <v>4.4889138778502785E-2</v>
      </c>
      <c r="AC57" s="155" t="str">
        <f>Threats!B23</f>
        <v>Threats to Information Leakage</v>
      </c>
      <c r="AD57" s="156">
        <f>INDEX(I71:I75,MATCH(AC57,B61:B65,0))</f>
        <v>0.24329004329004328</v>
      </c>
      <c r="AE57" s="157">
        <f t="shared" si="3"/>
        <v>0.25176576042163923</v>
      </c>
      <c r="AF57" s="113">
        <f>MMULT(D29:Z29, AB35:AB57)/AB57</f>
        <v>9.4217613812748393</v>
      </c>
      <c r="AG57" s="108" t="str">
        <f xml:space="preserve"> Threats!A23</f>
        <v>T23-Storage Threats</v>
      </c>
      <c r="AH57" s="49"/>
      <c r="AI57" s="49"/>
      <c r="AJ57" s="49"/>
      <c r="AL57" s="49"/>
      <c r="AM57" s="49"/>
      <c r="AN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60"/>
      <c r="DQ57" s="60"/>
      <c r="DR57" s="60"/>
      <c r="DS57" s="60"/>
      <c r="DT57" s="60"/>
      <c r="DU57" s="60"/>
      <c r="DV57" s="60"/>
      <c r="DW57" s="60"/>
    </row>
    <row r="58" spans="1:127" ht="32.25" customHeight="1" thickTop="1" x14ac:dyDescent="0.3">
      <c r="A58" s="50"/>
      <c r="B58" s="50"/>
      <c r="C58" s="158" t="s">
        <v>252</v>
      </c>
      <c r="D58" s="159">
        <f>SUM(D35:D57)</f>
        <v>1</v>
      </c>
      <c r="E58" s="159">
        <f t="shared" ref="E58:Z58" si="27">SUM(E35:E57)</f>
        <v>1</v>
      </c>
      <c r="F58" s="159">
        <f t="shared" si="27"/>
        <v>1.0531914893617023</v>
      </c>
      <c r="G58" s="159">
        <f t="shared" si="27"/>
        <v>1</v>
      </c>
      <c r="H58" s="159">
        <f t="shared" si="27"/>
        <v>1.0000000000000002</v>
      </c>
      <c r="I58" s="159">
        <f t="shared" si="27"/>
        <v>1</v>
      </c>
      <c r="J58" s="159">
        <f t="shared" si="27"/>
        <v>0.99999999999999989</v>
      </c>
      <c r="K58" s="159">
        <f t="shared" si="27"/>
        <v>1.0000000000000002</v>
      </c>
      <c r="L58" s="159">
        <f t="shared" si="27"/>
        <v>0.99999999999999989</v>
      </c>
      <c r="M58" s="159">
        <f t="shared" si="27"/>
        <v>0.99999999999999989</v>
      </c>
      <c r="N58" s="159">
        <f t="shared" si="27"/>
        <v>1</v>
      </c>
      <c r="O58" s="159">
        <f t="shared" si="27"/>
        <v>1</v>
      </c>
      <c r="P58" s="159">
        <f t="shared" si="27"/>
        <v>1</v>
      </c>
      <c r="Q58" s="159">
        <f t="shared" si="27"/>
        <v>1</v>
      </c>
      <c r="R58" s="159">
        <f t="shared" si="27"/>
        <v>1</v>
      </c>
      <c r="S58" s="159">
        <f t="shared" si="27"/>
        <v>0.99999999999999989</v>
      </c>
      <c r="T58" s="159">
        <f t="shared" si="27"/>
        <v>1</v>
      </c>
      <c r="U58" s="159">
        <f t="shared" si="27"/>
        <v>1.0000000000000002</v>
      </c>
      <c r="V58" s="159">
        <f t="shared" si="27"/>
        <v>0.99999999999999978</v>
      </c>
      <c r="W58" s="159">
        <f t="shared" si="27"/>
        <v>1</v>
      </c>
      <c r="X58" s="159">
        <f t="shared" si="27"/>
        <v>0.99999999999999989</v>
      </c>
      <c r="Y58" s="159">
        <f t="shared" si="27"/>
        <v>1</v>
      </c>
      <c r="Z58" s="159">
        <f t="shared" si="27"/>
        <v>1</v>
      </c>
      <c r="AA58" s="159">
        <f>SUM(AA35:AA57)</f>
        <v>23.053191489361708</v>
      </c>
      <c r="AB58" s="158"/>
      <c r="AC58" s="158"/>
      <c r="AD58" s="160"/>
      <c r="AE58" s="161"/>
      <c r="AF58" s="113"/>
      <c r="AG58" s="49"/>
      <c r="AH58" s="49"/>
      <c r="AI58" s="49"/>
      <c r="AJ58" s="49"/>
      <c r="AK58" s="49"/>
      <c r="AL58" s="49"/>
      <c r="AM58" s="162"/>
      <c r="AN58" s="162"/>
      <c r="AO58" s="162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60"/>
      <c r="CZ58" s="60"/>
      <c r="DA58" s="60"/>
      <c r="DB58" s="60"/>
      <c r="DC58" s="60"/>
      <c r="DD58" s="60"/>
      <c r="DE58" s="60"/>
      <c r="DF58" s="60"/>
    </row>
    <row r="59" spans="1:127" ht="51" customHeight="1" x14ac:dyDescent="0.25">
      <c r="A59" s="50"/>
      <c r="B59" s="50"/>
      <c r="C59" s="49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63"/>
      <c r="AD59" s="107"/>
      <c r="AE59" s="164"/>
      <c r="AG59" s="165"/>
      <c r="AH59" s="166" t="s">
        <v>295</v>
      </c>
      <c r="AI59" s="166" t="s">
        <v>296</v>
      </c>
      <c r="AJ59" s="166" t="s">
        <v>294</v>
      </c>
      <c r="AK59" s="166" t="s">
        <v>264</v>
      </c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</row>
    <row r="60" spans="1:127" ht="97.5" customHeight="1" x14ac:dyDescent="0.35">
      <c r="A60" s="49"/>
      <c r="B60" s="167" t="s">
        <v>292</v>
      </c>
      <c r="C60" s="168" t="str">
        <f>B61</f>
        <v>Threats to The Level of Service</v>
      </c>
      <c r="D60" s="169" t="str">
        <f>B62</f>
        <v>Threats to the Information Base</v>
      </c>
      <c r="E60" s="169" t="str">
        <f>B63</f>
        <v>Threats to Information Leakage</v>
      </c>
      <c r="F60" s="169" t="str">
        <f>B64</f>
        <v>Threat_Group4</v>
      </c>
      <c r="G60" s="169" t="str">
        <f>B65</f>
        <v>Threat_Group5</v>
      </c>
      <c r="H60" s="170"/>
      <c r="I60" s="379" t="s">
        <v>267</v>
      </c>
      <c r="J60" s="379"/>
      <c r="K60" s="379"/>
      <c r="L60" s="379"/>
      <c r="M60" s="171"/>
      <c r="N60" s="171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G60" s="173" t="s">
        <v>297</v>
      </c>
      <c r="AH60" s="296">
        <f ca="1">IF(Threats!I1&lt;&gt;0,AVERAGE(INDIRECT("AF"&amp;Threats!G1&amp;":AF"&amp;Threats!H1),0))</f>
        <v>9.4855776265659735</v>
      </c>
      <c r="AI60" s="296">
        <f ca="1">(AH60-Threats!I1)/(Threats!I1-1)</f>
        <v>6.0697203320746684E-2</v>
      </c>
      <c r="AJ60" s="296">
        <f>INDEX('RI Values for AHP Consistency'!B3:B32,MATCH(Threats!I1,'RI Values for AHP Consistency'!A3:A32,0))</f>
        <v>1.4499</v>
      </c>
      <c r="AK60" s="296">
        <f ca="1">AI60/AJ60</f>
        <v>4.1863027326537475E-2</v>
      </c>
      <c r="AM60" s="49"/>
      <c r="AN60" s="49"/>
      <c r="AO60" s="49"/>
    </row>
    <row r="61" spans="1:127" ht="27.6" customHeight="1" x14ac:dyDescent="0.25">
      <c r="A61" s="49"/>
      <c r="B61" s="306" t="str">
        <f>Threats!D1</f>
        <v>Threats to The Level of Service</v>
      </c>
      <c r="C61" s="175">
        <v>1</v>
      </c>
      <c r="D61" s="39">
        <v>0.2</v>
      </c>
      <c r="E61" s="39">
        <v>0.33333333333333331</v>
      </c>
      <c r="F61" s="39">
        <v>0</v>
      </c>
      <c r="G61" s="39">
        <v>0</v>
      </c>
      <c r="H61" s="176"/>
      <c r="I61" s="333" t="s">
        <v>256</v>
      </c>
      <c r="J61" s="333"/>
      <c r="K61" s="333"/>
      <c r="L61" s="333"/>
      <c r="M61" s="49"/>
      <c r="N61" s="49"/>
      <c r="AC61" s="46"/>
      <c r="AG61" s="173" t="s">
        <v>298</v>
      </c>
      <c r="AH61" s="296">
        <f ca="1">IF(Threats!I2&lt;&gt;0,AVERAGE(INDIRECT("AF"&amp;Threats!G2&amp;":AF"&amp;Threats!H2),0))</f>
        <v>7.121762094026054</v>
      </c>
      <c r="AI61" s="296">
        <f ca="1">(AH61-Threats!I2)/(Threats!I2-1)</f>
        <v>0.53044052350651349</v>
      </c>
      <c r="AJ61" s="296">
        <f>INDEX('RI Values for AHP Consistency'!B4:B33,MATCH(Threats!I2,'RI Values for AHP Consistency'!A4:A33,0))</f>
        <v>1.1086</v>
      </c>
      <c r="AK61" s="296">
        <f t="shared" ref="AK61:AK64" ca="1" si="28">AI61/AJ61</f>
        <v>0.47847783105404429</v>
      </c>
      <c r="AM61" s="49"/>
      <c r="AN61" s="49"/>
      <c r="AO61" s="49"/>
    </row>
    <row r="62" spans="1:127" ht="36.6" customHeight="1" x14ac:dyDescent="0.25">
      <c r="A62" s="49"/>
      <c r="B62" s="306" t="str">
        <f>Threats!D2</f>
        <v>Threats to the Information Base</v>
      </c>
      <c r="C62" s="69">
        <f>IF(D61&lt;&gt;0,(C61/D61),0)</f>
        <v>5</v>
      </c>
      <c r="D62" s="175">
        <v>1</v>
      </c>
      <c r="E62" s="40">
        <v>1</v>
      </c>
      <c r="F62" s="40">
        <v>0</v>
      </c>
      <c r="G62" s="40">
        <v>0</v>
      </c>
      <c r="H62" s="176"/>
      <c r="I62" s="335" t="s">
        <v>256</v>
      </c>
      <c r="J62" s="335"/>
      <c r="K62" s="335"/>
      <c r="L62" s="335"/>
      <c r="M62" s="49"/>
      <c r="N62" s="49"/>
      <c r="AC62" s="46"/>
      <c r="AE62" s="172"/>
      <c r="AG62" s="173" t="s">
        <v>299</v>
      </c>
      <c r="AH62" s="296">
        <f ca="1">IF(Threats!I3&lt;&gt;0,AVERAGE(INDIRECT("AF"&amp;Threats!G3&amp;":AF"&amp;Threats!H3),0))</f>
        <v>8.9456348751540133</v>
      </c>
      <c r="AI62" s="296">
        <f ca="1">(AH62-Threats!I3)/(Threats!I3-1)</f>
        <v>-6.7956406057483321E-3</v>
      </c>
      <c r="AJ62" s="296">
        <f>INDEX('RI Values for AHP Consistency'!B5:B34,MATCH(Threats!I3,'RI Values for AHP Consistency'!A5:A34,0))</f>
        <v>1.4499</v>
      </c>
      <c r="AK62" s="296">
        <f t="shared" ca="1" si="28"/>
        <v>-4.6869719330631986E-3</v>
      </c>
      <c r="AM62" s="49"/>
      <c r="AN62" s="49"/>
      <c r="AO62" s="49"/>
    </row>
    <row r="63" spans="1:127" ht="39" customHeight="1" x14ac:dyDescent="0.25">
      <c r="A63" s="49"/>
      <c r="B63" s="306" t="str">
        <f>Threats!D3</f>
        <v>Threats to Information Leakage</v>
      </c>
      <c r="C63" s="69">
        <f>IF(E61&lt;&gt;0, (C61/E61),0)</f>
        <v>3</v>
      </c>
      <c r="D63" s="69">
        <f>IF(E62 &lt;&gt; 0, (D62/E62),0)</f>
        <v>1</v>
      </c>
      <c r="E63" s="175">
        <v>1</v>
      </c>
      <c r="F63" s="197">
        <v>0</v>
      </c>
      <c r="G63" s="197">
        <v>0</v>
      </c>
      <c r="H63" s="176"/>
      <c r="I63" s="337" t="s">
        <v>256</v>
      </c>
      <c r="J63" s="337"/>
      <c r="K63" s="337"/>
      <c r="L63" s="337"/>
      <c r="M63" s="49"/>
      <c r="N63" s="49"/>
      <c r="AC63" s="46"/>
      <c r="AG63" s="173" t="s">
        <v>300</v>
      </c>
      <c r="AH63" s="296" t="b">
        <f ca="1">IF(Threats!I4&lt;&gt;0,AVERAGE(INDIRECT("AF"&amp;Threats!G4&amp;":AF"&amp;Threats!H4),0))</f>
        <v>0</v>
      </c>
      <c r="AI63" s="296">
        <f ca="1">(AH63-Threats!I4)/(Threats!I4-1)</f>
        <v>0</v>
      </c>
      <c r="AJ63" s="296" t="e">
        <f>INDEX('RI Values for AHP Consistency'!B6:B35,MATCH(Threats!I4,'RI Values for AHP Consistency'!A6:A35,0))</f>
        <v>#N/A</v>
      </c>
      <c r="AK63" s="296" t="e">
        <f t="shared" ca="1" si="28"/>
        <v>#N/A</v>
      </c>
      <c r="AM63" s="49"/>
      <c r="AN63" s="49"/>
      <c r="AO63" s="49"/>
    </row>
    <row r="64" spans="1:127" ht="26.4" customHeight="1" x14ac:dyDescent="0.25">
      <c r="A64" s="49"/>
      <c r="B64" s="306" t="str">
        <f>Threats!D4</f>
        <v>Threat_Group4</v>
      </c>
      <c r="C64" s="69">
        <f>IF(F61&lt;&gt; 0, (C61/F61), 0)</f>
        <v>0</v>
      </c>
      <c r="D64" s="69">
        <f>IF(F62&lt;&gt;0, (D62/F62),0)</f>
        <v>0</v>
      </c>
      <c r="E64" s="69">
        <f>IF(F63&lt;&gt; 0, (E63/F63), 0)</f>
        <v>0</v>
      </c>
      <c r="F64" s="175">
        <v>1</v>
      </c>
      <c r="G64" s="198">
        <v>0</v>
      </c>
      <c r="H64" s="176"/>
      <c r="I64" s="321" t="s">
        <v>256</v>
      </c>
      <c r="J64" s="321"/>
      <c r="K64" s="321"/>
      <c r="L64" s="321"/>
      <c r="M64" s="49"/>
      <c r="N64" s="49"/>
      <c r="AC64" s="46"/>
      <c r="AE64" s="172"/>
      <c r="AG64" s="173" t="s">
        <v>301</v>
      </c>
      <c r="AH64" s="296" t="b">
        <f ca="1">IF(Threats!I5&lt;&gt;0,AVERAGE(INDIRECT("AF"&amp;Threats!G5&amp;":AF"&amp;Threats!H5),0))</f>
        <v>0</v>
      </c>
      <c r="AI64" s="296">
        <f ca="1">(AH64-Threats!I5)/(Threats!I5-1)</f>
        <v>0</v>
      </c>
      <c r="AJ64" s="296" t="e">
        <f>INDEX('RI Values for AHP Consistency'!B7:B36,MATCH(Threats!I5,'RI Values for AHP Consistency'!A7:A36,0))</f>
        <v>#N/A</v>
      </c>
      <c r="AK64" s="296" t="e">
        <f t="shared" ca="1" si="28"/>
        <v>#N/A</v>
      </c>
      <c r="AM64" s="49"/>
      <c r="AN64" s="49"/>
      <c r="AO64" s="49"/>
    </row>
    <row r="65" spans="1:94" ht="24" customHeight="1" x14ac:dyDescent="0.25">
      <c r="A65" s="49"/>
      <c r="B65" s="306" t="str">
        <f>Threats!D5</f>
        <v>Threat_Group5</v>
      </c>
      <c r="C65" s="69">
        <f>IF(G61&lt;&gt;0, (C61/G61), 0)</f>
        <v>0</v>
      </c>
      <c r="D65" s="69">
        <f>IF(G62&lt;&gt;0, (D62/G62),0)</f>
        <v>0</v>
      </c>
      <c r="E65" s="69">
        <f>IF(G63&lt;&gt;0, (E63/G63),0)</f>
        <v>0</v>
      </c>
      <c r="F65" s="69">
        <f>IF(G64&lt;&gt;0, (F64/G64), 0)</f>
        <v>0</v>
      </c>
      <c r="G65" s="175">
        <v>1</v>
      </c>
      <c r="H65" s="49"/>
      <c r="I65" s="341" t="s">
        <v>256</v>
      </c>
      <c r="J65" s="341"/>
      <c r="K65" s="341"/>
      <c r="L65" s="341"/>
      <c r="M65" s="49"/>
      <c r="N65" s="49"/>
      <c r="AC65" s="46"/>
      <c r="AG65" s="46"/>
      <c r="AM65" s="49"/>
      <c r="AN65" s="49"/>
      <c r="AO65" s="49"/>
    </row>
    <row r="66" spans="1:94" x14ac:dyDescent="0.25">
      <c r="A66" s="49"/>
      <c r="B66" s="90" t="s">
        <v>252</v>
      </c>
      <c r="C66" s="91">
        <f>SUM(C61:C65)</f>
        <v>9</v>
      </c>
      <c r="D66" s="91">
        <f>SUM(D61:D65)</f>
        <v>2.2000000000000002</v>
      </c>
      <c r="E66" s="91">
        <f>SUM(E61:E65)</f>
        <v>2.333333333333333</v>
      </c>
      <c r="F66" s="91">
        <f>SUM(F61:F65)</f>
        <v>1</v>
      </c>
      <c r="G66" s="91">
        <f>SUM(G61:G65)</f>
        <v>1</v>
      </c>
      <c r="H66" s="49"/>
      <c r="I66" s="49"/>
      <c r="J66" s="51"/>
      <c r="K66" s="49"/>
      <c r="L66" s="49"/>
      <c r="M66" s="49"/>
      <c r="N66" s="49"/>
      <c r="AC66" s="46"/>
      <c r="AE66" s="172"/>
      <c r="AG66" s="46"/>
      <c r="AM66" s="49"/>
      <c r="AN66" s="49"/>
      <c r="AO66" s="49"/>
    </row>
    <row r="67" spans="1:94" ht="21" customHeight="1" x14ac:dyDescent="0.25">
      <c r="B67" s="50"/>
      <c r="C67" s="50"/>
      <c r="D67" s="50"/>
      <c r="E67" s="50"/>
      <c r="F67" s="50"/>
      <c r="G67" s="50"/>
      <c r="H67" s="50"/>
      <c r="I67" s="50"/>
      <c r="J67" s="50"/>
      <c r="K67" s="50"/>
      <c r="AC67" s="46"/>
      <c r="AG67" s="46"/>
      <c r="AM67" s="49"/>
      <c r="AN67" s="49"/>
      <c r="AO67" s="49"/>
    </row>
    <row r="68" spans="1:94" ht="16.2" customHeight="1" x14ac:dyDescent="0.3">
      <c r="B68" s="50"/>
      <c r="C68" s="50"/>
      <c r="D68" s="50"/>
      <c r="E68" s="50"/>
      <c r="F68" s="50"/>
      <c r="G68" s="50"/>
      <c r="H68" s="50"/>
      <c r="I68" s="50"/>
      <c r="J68" s="50"/>
      <c r="K68" s="50"/>
      <c r="AC68" s="46"/>
      <c r="AE68" s="177"/>
      <c r="AF68" s="113"/>
      <c r="AG68" s="46"/>
      <c r="AM68" s="49"/>
      <c r="AN68" s="49"/>
      <c r="AO68" s="49"/>
    </row>
    <row r="69" spans="1:94" ht="12.75" customHeight="1" x14ac:dyDescent="0.3">
      <c r="B69" s="387" t="s">
        <v>251</v>
      </c>
      <c r="C69" s="385" t="str">
        <f>[1]Threats!C1</f>
        <v>Threat_Group1</v>
      </c>
      <c r="D69" s="385" t="str">
        <f>[1]Threats!C2</f>
        <v>Threat_Group2</v>
      </c>
      <c r="E69" s="385" t="str">
        <f>[1]Threats!C3</f>
        <v>Threat_Group3</v>
      </c>
      <c r="F69" s="385" t="str">
        <f>[1]Threats!C4</f>
        <v>Threat_Group4</v>
      </c>
      <c r="G69" s="385" t="str">
        <f>[1]Threats!C5</f>
        <v>Threat_Group5</v>
      </c>
      <c r="H69" s="385" t="s">
        <v>253</v>
      </c>
      <c r="I69" s="178"/>
      <c r="J69" s="385" t="s">
        <v>266</v>
      </c>
      <c r="K69" s="385" t="s">
        <v>268</v>
      </c>
      <c r="AC69" s="46"/>
      <c r="AG69" s="46"/>
      <c r="AM69" s="49"/>
      <c r="AN69" s="49"/>
      <c r="AO69" s="49"/>
    </row>
    <row r="70" spans="1:94" ht="155.25" customHeight="1" x14ac:dyDescent="0.25">
      <c r="B70" s="388"/>
      <c r="C70" s="386" t="e">
        <f>[1]Threats!A84</f>
        <v>#REF!</v>
      </c>
      <c r="D70" s="386" t="e">
        <f>[1]Threats!B84</f>
        <v>#REF!</v>
      </c>
      <c r="E70" s="386" t="e">
        <f>[1]Threats!C84</f>
        <v>#REF!</v>
      </c>
      <c r="F70" s="386" t="e">
        <f>[1]Threats!D84</f>
        <v>#REF!</v>
      </c>
      <c r="G70" s="386" t="e">
        <f>[1]Threats!E84</f>
        <v>#REF!</v>
      </c>
      <c r="H70" s="386"/>
      <c r="I70" s="179" t="s">
        <v>254</v>
      </c>
      <c r="J70" s="386"/>
      <c r="K70" s="386"/>
      <c r="AC70" s="46"/>
      <c r="AG70" s="46"/>
      <c r="AM70" s="49"/>
      <c r="AN70" s="49"/>
      <c r="AO70" s="49"/>
    </row>
    <row r="71" spans="1:94" ht="12.75" customHeight="1" x14ac:dyDescent="0.3">
      <c r="B71" s="174" t="str">
        <f>[1]Threats!C1</f>
        <v>Threat_Group1</v>
      </c>
      <c r="C71" s="180">
        <f>(C61/C66)</f>
        <v>0.1111111111111111</v>
      </c>
      <c r="D71" s="180">
        <f>(D61/D66)</f>
        <v>9.0909090909090912E-2</v>
      </c>
      <c r="E71" s="180">
        <f>(E61/E66)</f>
        <v>0.14285714285714288</v>
      </c>
      <c r="F71" s="180">
        <f>(F61/F66)</f>
        <v>0</v>
      </c>
      <c r="G71" s="180">
        <f>(G61/G66)</f>
        <v>0</v>
      </c>
      <c r="H71" s="181">
        <f t="shared" ref="H71:H75" si="29">SUM(C71:G71)</f>
        <v>0.34487734487734489</v>
      </c>
      <c r="I71" s="181">
        <f>(H71/H76)</f>
        <v>6.8975468975468981E-2</v>
      </c>
      <c r="J71" s="182">
        <f>MMULT(C61:G61,I71:I75)/I71</f>
        <v>3.0100418410041838</v>
      </c>
      <c r="K71" s="182">
        <v>3.05811749842072</v>
      </c>
      <c r="AC71" s="46"/>
      <c r="AG71" s="46"/>
      <c r="AM71" s="49"/>
      <c r="AN71" s="49"/>
      <c r="AO71" s="49"/>
    </row>
    <row r="72" spans="1:94" ht="12.75" customHeight="1" x14ac:dyDescent="0.3">
      <c r="B72" s="174" t="str">
        <f>[1]Threats!C2</f>
        <v>Threat_Group2</v>
      </c>
      <c r="C72" s="183">
        <f>(C62/C66)</f>
        <v>0.55555555555555558</v>
      </c>
      <c r="D72" s="183">
        <f>(D62/D66)</f>
        <v>0.45454545454545453</v>
      </c>
      <c r="E72" s="183">
        <f>(E62/E66)</f>
        <v>0.4285714285714286</v>
      </c>
      <c r="F72" s="183">
        <f>(F62/F66)</f>
        <v>0</v>
      </c>
      <c r="G72" s="183">
        <f>(G62/G66)</f>
        <v>0</v>
      </c>
      <c r="H72" s="184">
        <f t="shared" si="29"/>
        <v>1.4386724386724388</v>
      </c>
      <c r="I72" s="181">
        <f>(H72/H76)</f>
        <v>0.28773448773448773</v>
      </c>
      <c r="J72" s="182">
        <f>MMULT(C62:G62,I71:I75)/I72</f>
        <v>3.044132397191575</v>
      </c>
      <c r="K72" s="182">
        <v>3.0147819660014781</v>
      </c>
      <c r="AC72" s="46"/>
      <c r="AG72" s="46"/>
      <c r="AM72" s="49"/>
      <c r="AN72" s="49"/>
      <c r="AO72" s="49"/>
    </row>
    <row r="73" spans="1:94" ht="12.75" customHeight="1" x14ac:dyDescent="0.3">
      <c r="B73" s="174" t="str">
        <f>[1]Threats!C3</f>
        <v>Threat_Group3</v>
      </c>
      <c r="C73" s="185">
        <f>(C63/C66)</f>
        <v>0.33333333333333331</v>
      </c>
      <c r="D73" s="185">
        <f>(D63/D66)</f>
        <v>0.45454545454545453</v>
      </c>
      <c r="E73" s="185">
        <f>(E63/E66)</f>
        <v>0.4285714285714286</v>
      </c>
      <c r="F73" s="185">
        <f>(F63/F66)</f>
        <v>0</v>
      </c>
      <c r="G73" s="185">
        <f>(G63/G66)</f>
        <v>0</v>
      </c>
      <c r="H73" s="186">
        <f t="shared" si="29"/>
        <v>1.2164502164502164</v>
      </c>
      <c r="I73" s="181">
        <f>(H73/H76)</f>
        <v>0.24329004329004328</v>
      </c>
      <c r="J73" s="182">
        <f>MMULT(C63:G63,I71:I75)/I73</f>
        <v>3.0332147093712929</v>
      </c>
      <c r="K73" s="182">
        <v>3.0146981627296587</v>
      </c>
      <c r="AC73" s="46"/>
      <c r="AG73" s="46"/>
      <c r="AM73" s="49"/>
      <c r="AN73" s="49"/>
      <c r="AO73" s="49"/>
    </row>
    <row r="74" spans="1:94" ht="12.75" customHeight="1" x14ac:dyDescent="0.3">
      <c r="B74" s="174" t="str">
        <f>[1]Threats!C4</f>
        <v>Threat_Group4</v>
      </c>
      <c r="C74" s="187">
        <f>(C64/C66)</f>
        <v>0</v>
      </c>
      <c r="D74" s="187">
        <f>(D64/D66)</f>
        <v>0</v>
      </c>
      <c r="E74" s="187">
        <f>(E64/E66)</f>
        <v>0</v>
      </c>
      <c r="F74" s="187">
        <f>(F64/F66)</f>
        <v>1</v>
      </c>
      <c r="G74" s="187">
        <f>(G64/G66)</f>
        <v>0</v>
      </c>
      <c r="H74" s="188">
        <f t="shared" si="29"/>
        <v>1</v>
      </c>
      <c r="I74" s="181">
        <f>(H74/H76)</f>
        <v>0.2</v>
      </c>
      <c r="J74" s="182">
        <f>MMULT(C64:G64,I71:I75)/I74</f>
        <v>1</v>
      </c>
      <c r="K74" s="182">
        <v>1</v>
      </c>
      <c r="AC74" s="46"/>
      <c r="AG74" s="46"/>
      <c r="AM74" s="49"/>
      <c r="AN74" s="49"/>
      <c r="AO74" s="49"/>
    </row>
    <row r="75" spans="1:94" ht="12.75" customHeight="1" x14ac:dyDescent="0.3">
      <c r="B75" s="174" t="str">
        <f>[1]Threats!C5</f>
        <v>Threat_Group5</v>
      </c>
      <c r="C75" s="189">
        <f>(C65/C66)</f>
        <v>0</v>
      </c>
      <c r="D75" s="189">
        <f>(D65/D66)</f>
        <v>0</v>
      </c>
      <c r="E75" s="189">
        <f>(E65/E66)</f>
        <v>0</v>
      </c>
      <c r="F75" s="189">
        <f>(F65/F66)</f>
        <v>0</v>
      </c>
      <c r="G75" s="189">
        <f>(G65/G66)</f>
        <v>1</v>
      </c>
      <c r="H75" s="190">
        <f t="shared" si="29"/>
        <v>1</v>
      </c>
      <c r="I75" s="181">
        <f>(H75/H76)</f>
        <v>0.2</v>
      </c>
      <c r="J75" s="182">
        <f>MMULT(C65:G65,I71:I75)/I75</f>
        <v>1</v>
      </c>
      <c r="K75" s="182">
        <v>1</v>
      </c>
      <c r="AC75" s="46"/>
      <c r="AG75" s="46"/>
      <c r="AM75" s="49"/>
      <c r="AN75" s="49"/>
      <c r="AO75" s="49"/>
    </row>
    <row r="76" spans="1:94" ht="25.8" customHeight="1" x14ac:dyDescent="0.3">
      <c r="B76" s="158" t="s">
        <v>252</v>
      </c>
      <c r="C76" s="159">
        <f>SUM(C71:C75)</f>
        <v>1</v>
      </c>
      <c r="D76" s="159">
        <f t="shared" ref="D76:G76" si="30">SUM(D71:D75)</f>
        <v>1</v>
      </c>
      <c r="E76" s="159">
        <f t="shared" si="30"/>
        <v>1</v>
      </c>
      <c r="F76" s="159">
        <f t="shared" si="30"/>
        <v>1</v>
      </c>
      <c r="G76" s="159">
        <f t="shared" si="30"/>
        <v>1</v>
      </c>
      <c r="H76" s="158">
        <v>5</v>
      </c>
      <c r="I76" s="191" t="s">
        <v>262</v>
      </c>
      <c r="J76" s="182">
        <f>((AVERAGE(J71:J75)-5)/4)</f>
        <v>-0.69563055262164741</v>
      </c>
      <c r="K76" s="182">
        <f>((AVERAGE(K71:K73)-3)/2)</f>
        <v>1.4599604525309395E-2</v>
      </c>
      <c r="AC76" s="46"/>
      <c r="AG76" s="46"/>
      <c r="AM76" s="49"/>
      <c r="AN76" s="49"/>
      <c r="AO76" s="49"/>
    </row>
    <row r="77" spans="1:94" s="52" customFormat="1" ht="27" customHeight="1" x14ac:dyDescent="0.3">
      <c r="B77" s="98"/>
      <c r="C77" s="98"/>
      <c r="D77" s="98"/>
      <c r="E77" s="98"/>
      <c r="F77" s="98"/>
      <c r="G77" s="98"/>
      <c r="H77" s="98"/>
      <c r="I77" s="192" t="s">
        <v>263</v>
      </c>
      <c r="J77" s="182">
        <v>0.52449999999999997</v>
      </c>
      <c r="K77" s="182">
        <v>1.1086</v>
      </c>
      <c r="L77" s="172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M77" s="49"/>
      <c r="AN77" s="49"/>
      <c r="AO77" s="49"/>
    </row>
    <row r="78" spans="1:94" ht="27" customHeight="1" x14ac:dyDescent="0.3">
      <c r="A78" s="50"/>
      <c r="B78" s="50"/>
      <c r="C78" s="49"/>
      <c r="D78" s="49"/>
      <c r="E78" s="49"/>
      <c r="F78" s="49"/>
      <c r="G78" s="49"/>
      <c r="H78" s="49"/>
      <c r="I78" s="193" t="s">
        <v>277</v>
      </c>
      <c r="J78" s="182">
        <f>J76/J77</f>
        <v>-1.3262736942262106</v>
      </c>
      <c r="K78" s="182">
        <f>K76/K77</f>
        <v>1.3169406932445784E-2</v>
      </c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</row>
    <row r="79" spans="1:94" ht="30" customHeight="1" x14ac:dyDescent="0.25">
      <c r="A79" s="50"/>
      <c r="B79" s="50"/>
      <c r="C79" s="49"/>
      <c r="D79" s="49"/>
      <c r="E79" s="49"/>
      <c r="F79" s="51"/>
      <c r="G79" s="98"/>
      <c r="H79" s="98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</row>
    <row r="80" spans="1:94" ht="15.6" x14ac:dyDescent="0.3">
      <c r="A80" s="50"/>
      <c r="B80" s="50"/>
      <c r="C80" s="50"/>
      <c r="D80" s="317" t="s">
        <v>291</v>
      </c>
      <c r="E80" s="318"/>
      <c r="F80" s="318"/>
      <c r="G80" s="319"/>
      <c r="H80" s="51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</row>
    <row r="81" spans="1:91" ht="22.8" x14ac:dyDescent="0.4">
      <c r="A81" s="50"/>
      <c r="B81" s="50"/>
      <c r="C81" s="50"/>
      <c r="D81" s="194" t="s">
        <v>288</v>
      </c>
      <c r="E81" s="195" t="s">
        <v>289</v>
      </c>
      <c r="F81" s="194" t="s">
        <v>290</v>
      </c>
      <c r="G81" s="196">
        <v>9</v>
      </c>
      <c r="H81" s="5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</row>
    <row r="82" spans="1:91" ht="22.8" x14ac:dyDescent="0.4">
      <c r="A82" s="50"/>
      <c r="B82" s="50"/>
      <c r="C82" s="50"/>
      <c r="D82" s="194" t="s">
        <v>288</v>
      </c>
      <c r="E82" s="195" t="s">
        <v>280</v>
      </c>
      <c r="F82" s="194" t="s">
        <v>290</v>
      </c>
      <c r="G82" s="196">
        <v>7</v>
      </c>
      <c r="H82" s="5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</row>
    <row r="83" spans="1:91" ht="22.8" x14ac:dyDescent="0.4">
      <c r="B83" s="50"/>
      <c r="C83" s="50"/>
      <c r="D83" s="194" t="s">
        <v>288</v>
      </c>
      <c r="E83" s="195" t="s">
        <v>281</v>
      </c>
      <c r="F83" s="194" t="s">
        <v>290</v>
      </c>
      <c r="G83" s="196">
        <v>5</v>
      </c>
      <c r="H83" s="51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</row>
    <row r="84" spans="1:91" ht="22.8" x14ac:dyDescent="0.4">
      <c r="B84" s="50"/>
      <c r="C84" s="50"/>
      <c r="D84" s="194" t="s">
        <v>288</v>
      </c>
      <c r="E84" s="195" t="s">
        <v>282</v>
      </c>
      <c r="F84" s="194" t="s">
        <v>290</v>
      </c>
      <c r="G84" s="196">
        <v>3</v>
      </c>
      <c r="H84" s="51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</row>
    <row r="85" spans="1:91" ht="18.600000000000001" customHeight="1" x14ac:dyDescent="0.4">
      <c r="B85" s="50"/>
      <c r="C85" s="50"/>
      <c r="D85" s="194" t="s">
        <v>288</v>
      </c>
      <c r="E85" s="195" t="s">
        <v>283</v>
      </c>
      <c r="F85" s="194" t="s">
        <v>290</v>
      </c>
      <c r="G85" s="196">
        <v>1</v>
      </c>
      <c r="H85" s="51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</row>
    <row r="86" spans="1:91" ht="22.8" x14ac:dyDescent="0.4">
      <c r="B86" s="50"/>
      <c r="C86" s="50"/>
      <c r="D86" s="194" t="s">
        <v>290</v>
      </c>
      <c r="E86" s="195" t="s">
        <v>282</v>
      </c>
      <c r="F86" s="194" t="s">
        <v>288</v>
      </c>
      <c r="G86" s="196" t="s">
        <v>284</v>
      </c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1"/>
      <c r="AC86" s="46"/>
      <c r="AD86" s="51"/>
      <c r="AG86" s="46"/>
    </row>
    <row r="87" spans="1:91" ht="22.8" x14ac:dyDescent="0.4">
      <c r="B87" s="50"/>
      <c r="C87" s="50"/>
      <c r="D87" s="194" t="s">
        <v>290</v>
      </c>
      <c r="E87" s="195" t="s">
        <v>281</v>
      </c>
      <c r="F87" s="194" t="s">
        <v>288</v>
      </c>
      <c r="G87" s="196" t="s">
        <v>285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1"/>
      <c r="AC87" s="46"/>
      <c r="AD87" s="51"/>
      <c r="AG87" s="46"/>
    </row>
    <row r="88" spans="1:91" ht="22.8" x14ac:dyDescent="0.4">
      <c r="B88" s="50"/>
      <c r="C88" s="50"/>
      <c r="D88" s="194" t="s">
        <v>290</v>
      </c>
      <c r="E88" s="195" t="s">
        <v>280</v>
      </c>
      <c r="F88" s="194" t="s">
        <v>288</v>
      </c>
      <c r="G88" s="196" t="s">
        <v>286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1"/>
      <c r="AC88" s="46"/>
      <c r="AD88" s="51"/>
      <c r="AG88" s="46"/>
    </row>
    <row r="89" spans="1:91" ht="22.8" x14ac:dyDescent="0.4">
      <c r="B89" s="50"/>
      <c r="C89" s="50"/>
      <c r="D89" s="194" t="s">
        <v>290</v>
      </c>
      <c r="E89" s="195" t="s">
        <v>279</v>
      </c>
      <c r="F89" s="194" t="s">
        <v>288</v>
      </c>
      <c r="G89" s="196" t="s">
        <v>287</v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1"/>
      <c r="AC89" s="46"/>
      <c r="AD89" s="51"/>
      <c r="AG89" s="46"/>
    </row>
    <row r="90" spans="1:91" ht="22.8" x14ac:dyDescent="0.4">
      <c r="B90" s="50"/>
      <c r="C90" s="50"/>
      <c r="D90" s="194" t="s">
        <v>288</v>
      </c>
      <c r="E90" s="195" t="s">
        <v>293</v>
      </c>
      <c r="F90" s="194" t="s">
        <v>290</v>
      </c>
      <c r="G90" s="196">
        <v>0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1"/>
      <c r="AC90" s="46"/>
      <c r="AD90" s="51"/>
      <c r="AG90" s="46"/>
    </row>
    <row r="91" spans="1:91" ht="12.75" customHeight="1" x14ac:dyDescent="0.25"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D91" s="49"/>
      <c r="AE91" s="49"/>
      <c r="AF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</row>
    <row r="92" spans="1:91" ht="12.75" customHeight="1" x14ac:dyDescent="0.25"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D92" s="49"/>
      <c r="AE92" s="49"/>
      <c r="AF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</row>
    <row r="93" spans="1:91" ht="12.75" customHeight="1" x14ac:dyDescent="0.25"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D93" s="49"/>
      <c r="AE93" s="49"/>
      <c r="AF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</row>
    <row r="94" spans="1:91" ht="12.75" customHeight="1" x14ac:dyDescent="0.25"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D94" s="49"/>
      <c r="AE94" s="49"/>
      <c r="AF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</row>
    <row r="95" spans="1:91" ht="12.75" customHeight="1" x14ac:dyDescent="0.25"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D95" s="49"/>
      <c r="AE95" s="49"/>
      <c r="AF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</row>
    <row r="96" spans="1:91" ht="12.75" customHeight="1" x14ac:dyDescent="0.25"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D96" s="49"/>
      <c r="AE96" s="49"/>
      <c r="AF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</row>
    <row r="97" spans="2:46" ht="12.75" customHeight="1" x14ac:dyDescent="0.25"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D97" s="49"/>
      <c r="AE97" s="49"/>
      <c r="AF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</row>
    <row r="98" spans="2:46" ht="12.75" customHeight="1" x14ac:dyDescent="0.25"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D98" s="49"/>
      <c r="AE98" s="49"/>
      <c r="AF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</row>
    <row r="99" spans="2:46" ht="12.75" customHeight="1" x14ac:dyDescent="0.25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D99" s="49"/>
      <c r="AE99" s="49"/>
      <c r="AF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</row>
    <row r="100" spans="2:46" ht="12.75" customHeight="1" x14ac:dyDescent="0.25"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D100" s="49"/>
      <c r="AE100" s="49"/>
      <c r="AF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</row>
    <row r="101" spans="2:46" ht="12.75" customHeight="1" x14ac:dyDescent="0.25"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2:46" ht="12.75" customHeight="1" x14ac:dyDescent="0.25"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2:46" ht="12.75" customHeight="1" x14ac:dyDescent="0.25"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spans="2:46" ht="12.75" customHeight="1" x14ac:dyDescent="0.25"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spans="2:46" ht="12.75" customHeight="1" x14ac:dyDescent="0.25"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spans="2:46" ht="12.75" customHeight="1" x14ac:dyDescent="0.25"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spans="2:46" ht="12.75" customHeight="1" x14ac:dyDescent="0.25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spans="2:46" ht="12.75" customHeight="1" x14ac:dyDescent="0.25"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spans="2:46" ht="12.75" customHeight="1" x14ac:dyDescent="0.25"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spans="2:46" ht="12.75" customHeight="1" x14ac:dyDescent="0.25"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spans="2:46" ht="12.75" customHeight="1" x14ac:dyDescent="0.25"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spans="2:46" ht="12.75" customHeight="1" x14ac:dyDescent="0.25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spans="2:28" ht="12.75" customHeight="1" x14ac:dyDescent="0.25"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spans="2:28" ht="12.75" customHeight="1" x14ac:dyDescent="0.25"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spans="2:28" ht="12.75" customHeight="1" x14ac:dyDescent="0.25"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spans="2:28" ht="12.75" customHeight="1" x14ac:dyDescent="0.25"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spans="2:28" ht="12.75" customHeight="1" x14ac:dyDescent="0.25"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spans="2:28" ht="12.75" customHeight="1" x14ac:dyDescent="0.25"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spans="2:28" ht="12.75" customHeight="1" x14ac:dyDescent="0.25"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spans="2:28" ht="12.75" customHeight="1" x14ac:dyDescent="0.25"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spans="2:28" ht="12.75" customHeight="1" x14ac:dyDescent="0.25"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spans="2:28" ht="12.75" customHeight="1" x14ac:dyDescent="0.25"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spans="2:28" ht="12.75" customHeight="1" x14ac:dyDescent="0.25"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spans="2:28" ht="12.75" customHeight="1" x14ac:dyDescent="0.25"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spans="2:28" ht="12.75" customHeight="1" x14ac:dyDescent="0.25"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spans="2:28" ht="12.75" customHeight="1" x14ac:dyDescent="0.25"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spans="2:28" ht="12.75" customHeight="1" x14ac:dyDescent="0.25"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spans="2:28" ht="12.75" customHeight="1" x14ac:dyDescent="0.25"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spans="2:28" ht="12.75" customHeight="1" x14ac:dyDescent="0.25"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spans="2:28" ht="12.75" customHeight="1" x14ac:dyDescent="0.25"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spans="2:28" ht="12.75" customHeight="1" x14ac:dyDescent="0.25"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spans="2:28" ht="12.75" customHeight="1" x14ac:dyDescent="0.25"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spans="2:28" ht="12.75" customHeight="1" x14ac:dyDescent="0.25"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spans="2:28" ht="12.75" customHeight="1" x14ac:dyDescent="0.25"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spans="2:28" ht="12.75" customHeight="1" x14ac:dyDescent="0.25"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spans="2:28" ht="12.75" customHeight="1" x14ac:dyDescent="0.25"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spans="2:28" ht="12.75" customHeight="1" x14ac:dyDescent="0.25"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spans="2:28" ht="12.75" customHeight="1" x14ac:dyDescent="0.25"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spans="2:28" ht="12.75" customHeight="1" x14ac:dyDescent="0.25"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spans="2:28" ht="12.75" customHeight="1" x14ac:dyDescent="0.25"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spans="2:28" ht="12.75" customHeight="1" x14ac:dyDescent="0.25"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spans="2:28" ht="12.75" customHeight="1" x14ac:dyDescent="0.25"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spans="2:28" ht="12.75" customHeight="1" x14ac:dyDescent="0.25"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spans="2:28" ht="12.75" customHeight="1" x14ac:dyDescent="0.25"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spans="2:28" ht="12.75" customHeight="1" x14ac:dyDescent="0.25"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2:28" ht="12.75" customHeight="1" x14ac:dyDescent="0.25"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2:28" ht="12.75" customHeight="1" x14ac:dyDescent="0.25"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2:28" ht="12.75" customHeight="1" x14ac:dyDescent="0.25"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2:28" ht="12.75" customHeight="1" x14ac:dyDescent="0.25"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2:28" ht="12.75" customHeight="1" x14ac:dyDescent="0.25"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2:28" ht="12.75" customHeight="1" x14ac:dyDescent="0.25"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2:28" ht="12.75" customHeight="1" x14ac:dyDescent="0.25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2:28" ht="12.75" customHeight="1" x14ac:dyDescent="0.25"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2:28" ht="12.75" customHeight="1" x14ac:dyDescent="0.25"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2:28" ht="12.75" customHeight="1" x14ac:dyDescent="0.25"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2:28" ht="12.75" customHeight="1" x14ac:dyDescent="0.25"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2:28" ht="12.75" customHeight="1" x14ac:dyDescent="0.25"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2:28" ht="12.75" customHeight="1" x14ac:dyDescent="0.25"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2:28" ht="12.75" customHeight="1" x14ac:dyDescent="0.25"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spans="2:28" ht="12.75" customHeight="1" x14ac:dyDescent="0.25"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spans="2:28" ht="12.75" customHeight="1" x14ac:dyDescent="0.25"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spans="2:28" ht="12.75" customHeight="1" x14ac:dyDescent="0.25"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spans="2:28" ht="12.75" customHeight="1" x14ac:dyDescent="0.25"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spans="2:28" ht="12.75" customHeight="1" x14ac:dyDescent="0.25"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spans="2:28" ht="12.75" customHeight="1" x14ac:dyDescent="0.25"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spans="2:28" ht="12.75" customHeight="1" x14ac:dyDescent="0.25"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spans="2:28" ht="12.75" customHeight="1" x14ac:dyDescent="0.25"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spans="2:28" ht="12.75" customHeight="1" x14ac:dyDescent="0.25"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spans="2:28" ht="12.75" customHeight="1" x14ac:dyDescent="0.25"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spans="2:28" ht="12.75" customHeight="1" x14ac:dyDescent="0.25"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spans="2:28" ht="12.75" customHeight="1" x14ac:dyDescent="0.25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spans="2:28" ht="12.75" customHeight="1" x14ac:dyDescent="0.25"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spans="2:28" ht="12.75" customHeight="1" x14ac:dyDescent="0.25"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spans="2:28" ht="12.75" customHeight="1" x14ac:dyDescent="0.25"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spans="2:28" ht="12.75" customHeight="1" x14ac:dyDescent="0.25"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spans="2:28" ht="12.75" customHeight="1" x14ac:dyDescent="0.25"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spans="2:28" ht="12.75" customHeight="1" x14ac:dyDescent="0.25"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spans="2:28" ht="12.75" customHeight="1" x14ac:dyDescent="0.25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spans="2:28" ht="12.75" customHeight="1" x14ac:dyDescent="0.25"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spans="2:28" ht="12.75" customHeight="1" x14ac:dyDescent="0.25"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spans="2:28" ht="12.75" customHeight="1" x14ac:dyDescent="0.25"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spans="2:28" ht="12.75" customHeight="1" x14ac:dyDescent="0.25"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spans="2:28" ht="12.75" customHeight="1" x14ac:dyDescent="0.25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spans="2:28" ht="12.75" customHeight="1" x14ac:dyDescent="0.25"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spans="2:28" ht="12.75" customHeight="1" x14ac:dyDescent="0.25"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spans="2:28" ht="12.75" customHeight="1" x14ac:dyDescent="0.25"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spans="2:28" ht="12.75" customHeight="1" x14ac:dyDescent="0.25"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spans="2:28" ht="12.75" customHeight="1" x14ac:dyDescent="0.25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spans="2:28" ht="12.75" customHeight="1" x14ac:dyDescent="0.25"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spans="2:28" ht="12.75" customHeight="1" x14ac:dyDescent="0.25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spans="2:28" ht="12.75" customHeight="1" x14ac:dyDescent="0.25"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spans="2:28" ht="12.75" customHeight="1" x14ac:dyDescent="0.25"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spans="2:28" ht="12.75" customHeight="1" x14ac:dyDescent="0.25"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spans="2:28" ht="12.75" customHeight="1" x14ac:dyDescent="0.25"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spans="2:28" ht="12.75" customHeight="1" x14ac:dyDescent="0.25"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spans="2:28" ht="12.75" customHeight="1" x14ac:dyDescent="0.25"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spans="2:28" ht="12.75" customHeight="1" x14ac:dyDescent="0.25"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spans="2:28" ht="12.75" customHeight="1" x14ac:dyDescent="0.25"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spans="2:28" ht="12.75" customHeight="1" x14ac:dyDescent="0.25"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spans="2:28" ht="12.75" customHeight="1" x14ac:dyDescent="0.25"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spans="2:28" ht="12.75" customHeight="1" x14ac:dyDescent="0.25"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spans="2:28" ht="12.75" customHeight="1" x14ac:dyDescent="0.25"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spans="2:28" ht="12.75" customHeight="1" x14ac:dyDescent="0.25"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spans="2:28" ht="12.75" customHeight="1" x14ac:dyDescent="0.25"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spans="2:28" ht="12.75" customHeight="1" x14ac:dyDescent="0.25"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spans="2:28" ht="12.75" customHeight="1" x14ac:dyDescent="0.25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spans="2:28" ht="12.75" customHeight="1" x14ac:dyDescent="0.25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spans="2:28" ht="12.75" customHeight="1" x14ac:dyDescent="0.25"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2:28" ht="12.75" customHeight="1" x14ac:dyDescent="0.25"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spans="2:28" ht="12.75" customHeight="1" x14ac:dyDescent="0.25"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spans="2:28" ht="12.75" customHeight="1" x14ac:dyDescent="0.25"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spans="2:28" ht="12.75" customHeight="1" x14ac:dyDescent="0.25"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spans="2:28" ht="12.75" customHeight="1" x14ac:dyDescent="0.25"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spans="2:28" ht="12.75" customHeight="1" x14ac:dyDescent="0.25"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spans="2:28" ht="12.75" customHeight="1" x14ac:dyDescent="0.25"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spans="2:28" ht="12.75" customHeight="1" x14ac:dyDescent="0.25"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spans="2:28" ht="12.75" customHeight="1" x14ac:dyDescent="0.25"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spans="2:28" ht="12.75" customHeight="1" x14ac:dyDescent="0.25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spans="2:28" ht="12.75" customHeight="1" x14ac:dyDescent="0.25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spans="2:28" ht="12.75" customHeight="1" x14ac:dyDescent="0.25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spans="2:28" ht="12.75" customHeight="1" x14ac:dyDescent="0.25"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spans="2:28" ht="12.75" customHeight="1" x14ac:dyDescent="0.25"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spans="2:28" ht="12.75" customHeight="1" x14ac:dyDescent="0.25"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spans="2:28" ht="12.75" customHeight="1" x14ac:dyDescent="0.25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spans="2:28" ht="12.75" customHeight="1" x14ac:dyDescent="0.25"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spans="2:28" ht="12.75" customHeight="1" x14ac:dyDescent="0.25"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spans="2:28" ht="12.75" customHeight="1" x14ac:dyDescent="0.25"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spans="2:28" ht="12.75" customHeight="1" x14ac:dyDescent="0.25"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spans="2:28" ht="12.75" customHeight="1" x14ac:dyDescent="0.25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spans="2:28" ht="12.75" customHeight="1" x14ac:dyDescent="0.25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spans="2:28" ht="12.75" customHeight="1" x14ac:dyDescent="0.25"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spans="2:28" ht="12.75" customHeight="1" x14ac:dyDescent="0.25"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spans="2:28" ht="12.75" customHeight="1" x14ac:dyDescent="0.25"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spans="2:28" ht="12.75" customHeight="1" x14ac:dyDescent="0.25"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spans="2:28" ht="12.75" customHeight="1" x14ac:dyDescent="0.25"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spans="2:28" ht="12.75" customHeight="1" x14ac:dyDescent="0.25"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spans="2:28" ht="12.75" customHeight="1" x14ac:dyDescent="0.25"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spans="2:28" ht="12.75" customHeight="1" x14ac:dyDescent="0.25"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spans="2:28" ht="12.75" customHeight="1" x14ac:dyDescent="0.25"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spans="2:28" ht="12.75" customHeight="1" x14ac:dyDescent="0.25"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spans="2:28" ht="12.75" customHeight="1" x14ac:dyDescent="0.25"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spans="2:28" ht="12.75" customHeight="1" x14ac:dyDescent="0.25"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spans="2:28" ht="12.75" customHeight="1" x14ac:dyDescent="0.25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spans="2:28" ht="12.75" customHeight="1" x14ac:dyDescent="0.25"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spans="2:28" ht="12.75" customHeight="1" x14ac:dyDescent="0.25"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spans="2:28" ht="12.75" customHeight="1" x14ac:dyDescent="0.25"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spans="2:28" ht="12.75" customHeight="1" x14ac:dyDescent="0.25"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spans="2:28" ht="12.75" customHeight="1" x14ac:dyDescent="0.25"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spans="2:28" ht="12.75" customHeight="1" x14ac:dyDescent="0.25"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spans="2:28" ht="12.75" customHeight="1" x14ac:dyDescent="0.25"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spans="2:28" ht="12.75" customHeight="1" x14ac:dyDescent="0.25"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spans="2:28" ht="12.75" customHeight="1" x14ac:dyDescent="0.25"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spans="2:28" ht="12.75" customHeight="1" x14ac:dyDescent="0.25"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spans="2:28" ht="12.75" customHeight="1" x14ac:dyDescent="0.25"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spans="2:28" ht="12.75" customHeight="1" x14ac:dyDescent="0.25"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spans="2:28" ht="12.75" customHeight="1" x14ac:dyDescent="0.25"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spans="2:28" ht="12.75" customHeight="1" x14ac:dyDescent="0.25"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spans="2:28" ht="12.75" customHeight="1" x14ac:dyDescent="0.25"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spans="2:28" ht="12.75" customHeight="1" x14ac:dyDescent="0.25"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spans="2:28" ht="12.75" customHeight="1" x14ac:dyDescent="0.25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spans="2:28" ht="12.75" customHeight="1" x14ac:dyDescent="0.25"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spans="2:28" ht="12.75" customHeight="1" x14ac:dyDescent="0.25"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spans="2:28" ht="12.75" customHeight="1" x14ac:dyDescent="0.25"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spans="2:28" ht="12.75" customHeight="1" x14ac:dyDescent="0.25"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spans="2:28" ht="12.75" customHeight="1" x14ac:dyDescent="0.25"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spans="2:28" ht="12.75" customHeight="1" x14ac:dyDescent="0.25"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spans="2:28" ht="12.75" customHeight="1" x14ac:dyDescent="0.25"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spans="2:28" ht="12.75" customHeight="1" x14ac:dyDescent="0.25"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spans="2:28" ht="12.75" customHeight="1" x14ac:dyDescent="0.25"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spans="2:28" ht="12.75" customHeight="1" x14ac:dyDescent="0.25"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spans="2:28" ht="12.75" customHeight="1" x14ac:dyDescent="0.25"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spans="2:28" ht="12.75" customHeight="1" x14ac:dyDescent="0.25"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spans="2:28" ht="12.75" customHeight="1" x14ac:dyDescent="0.25"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spans="2:28" ht="12.75" customHeight="1" x14ac:dyDescent="0.25"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spans="2:28" ht="12.75" customHeight="1" x14ac:dyDescent="0.25"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spans="2:28" ht="12.75" customHeight="1" x14ac:dyDescent="0.25"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spans="2:28" ht="12.75" customHeight="1" x14ac:dyDescent="0.25"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spans="2:28" ht="12.75" customHeight="1" x14ac:dyDescent="0.25"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spans="2:28" ht="12.75" customHeight="1" x14ac:dyDescent="0.25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spans="2:28" ht="12.75" customHeight="1" x14ac:dyDescent="0.25"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spans="2:28" ht="12.75" customHeight="1" x14ac:dyDescent="0.25"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spans="2:28" ht="12.75" customHeight="1" x14ac:dyDescent="0.25"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spans="2:28" ht="12.75" customHeight="1" x14ac:dyDescent="0.25"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spans="2:28" ht="12.75" customHeight="1" x14ac:dyDescent="0.25"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spans="2:28" ht="12.75" customHeight="1" x14ac:dyDescent="0.25"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spans="2:28" ht="12.75" customHeight="1" x14ac:dyDescent="0.25"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spans="2:28" ht="12.75" customHeight="1" x14ac:dyDescent="0.25"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spans="2:28" ht="12.75" customHeight="1" x14ac:dyDescent="0.25"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spans="2:28" ht="12.75" customHeight="1" x14ac:dyDescent="0.25"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spans="2:28" ht="12.75" customHeight="1" x14ac:dyDescent="0.25"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spans="2:28" ht="12.75" customHeight="1" x14ac:dyDescent="0.25"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spans="2:28" ht="12.75" customHeight="1" x14ac:dyDescent="0.25"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spans="2:28" ht="12.75" customHeight="1" x14ac:dyDescent="0.25"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spans="2:28" ht="12.75" customHeight="1" x14ac:dyDescent="0.25"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spans="2:28" ht="12.75" customHeight="1" x14ac:dyDescent="0.25"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spans="2:28" ht="12.75" customHeight="1" x14ac:dyDescent="0.25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spans="2:28" ht="12.75" customHeight="1" x14ac:dyDescent="0.25"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spans="2:28" ht="12.75" customHeight="1" x14ac:dyDescent="0.25"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spans="2:28" ht="12.75" customHeight="1" x14ac:dyDescent="0.25"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spans="2:28" ht="12.75" customHeight="1" x14ac:dyDescent="0.25"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spans="2:28" ht="12.75" customHeight="1" x14ac:dyDescent="0.25"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spans="2:28" ht="12.75" customHeight="1" x14ac:dyDescent="0.25"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spans="2:28" ht="12.75" customHeight="1" x14ac:dyDescent="0.25"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spans="2:28" ht="12.75" customHeight="1" x14ac:dyDescent="0.25"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spans="2:28" ht="12.75" customHeight="1" x14ac:dyDescent="0.25"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spans="2:28" ht="12.75" customHeight="1" x14ac:dyDescent="0.25"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spans="2:28" ht="12.75" customHeight="1" x14ac:dyDescent="0.25"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spans="2:28" ht="12.75" customHeight="1" x14ac:dyDescent="0.25"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spans="2:28" ht="12.75" customHeight="1" x14ac:dyDescent="0.25"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spans="2:28" ht="12.75" customHeight="1" x14ac:dyDescent="0.25"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spans="2:28" ht="12.75" customHeight="1" x14ac:dyDescent="0.25"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spans="2:28" ht="12.75" customHeight="1" x14ac:dyDescent="0.25"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spans="2:28" ht="12.75" customHeight="1" x14ac:dyDescent="0.25"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spans="2:28" ht="12.75" customHeight="1" x14ac:dyDescent="0.25"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spans="2:28" ht="12.75" customHeight="1" x14ac:dyDescent="0.25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spans="2:28" ht="12.75" customHeight="1" x14ac:dyDescent="0.25"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spans="2:28" ht="12.75" customHeight="1" x14ac:dyDescent="0.25"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spans="2:28" ht="12.75" customHeight="1" x14ac:dyDescent="0.25"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spans="2:28" ht="12.75" customHeight="1" x14ac:dyDescent="0.25"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spans="2:28" ht="12.75" customHeight="1" x14ac:dyDescent="0.25"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spans="2:28" ht="12.75" customHeight="1" x14ac:dyDescent="0.25"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spans="2:28" ht="12.75" customHeight="1" x14ac:dyDescent="0.25"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spans="2:28" ht="12.75" customHeight="1" x14ac:dyDescent="0.25"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spans="2:28" ht="12.75" customHeight="1" x14ac:dyDescent="0.25"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spans="2:28" ht="12.75" customHeight="1" x14ac:dyDescent="0.25"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spans="2:28" ht="12.75" customHeight="1" x14ac:dyDescent="0.25"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spans="2:28" ht="12.75" customHeight="1" x14ac:dyDescent="0.25"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spans="2:28" ht="12.75" customHeight="1" x14ac:dyDescent="0.25"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spans="2:28" ht="12.75" customHeight="1" x14ac:dyDescent="0.25"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spans="2:28" ht="12.75" customHeight="1" x14ac:dyDescent="0.25"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spans="2:28" ht="12.75" customHeight="1" x14ac:dyDescent="0.25"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spans="2:28" ht="12.75" customHeight="1" x14ac:dyDescent="0.25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spans="2:28" ht="12.75" customHeight="1" x14ac:dyDescent="0.25"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spans="2:28" ht="12.75" customHeight="1" x14ac:dyDescent="0.25"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spans="2:28" ht="12.75" customHeight="1" x14ac:dyDescent="0.25"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spans="2:28" ht="12.75" customHeight="1" x14ac:dyDescent="0.25"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spans="2:28" ht="12.75" customHeight="1" x14ac:dyDescent="0.25"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spans="2:28" ht="12.75" customHeight="1" x14ac:dyDescent="0.25"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spans="2:28" ht="12.75" customHeight="1" x14ac:dyDescent="0.25"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spans="2:28" ht="12.75" customHeight="1" x14ac:dyDescent="0.25"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spans="2:28" ht="12.75" customHeight="1" x14ac:dyDescent="0.25"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spans="2:28" ht="12.75" customHeight="1" x14ac:dyDescent="0.25"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spans="2:28" ht="12.75" customHeight="1" x14ac:dyDescent="0.25"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spans="2:28" ht="12.75" customHeight="1" x14ac:dyDescent="0.25"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spans="2:28" ht="12.75" customHeight="1" x14ac:dyDescent="0.25"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spans="2:28" ht="12.75" customHeight="1" x14ac:dyDescent="0.25"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spans="2:28" ht="12.75" customHeight="1" x14ac:dyDescent="0.25"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spans="2:28" ht="12.75" customHeight="1" x14ac:dyDescent="0.25"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spans="2:28" ht="12.75" customHeight="1" x14ac:dyDescent="0.25"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spans="2:28" ht="12.75" customHeight="1" x14ac:dyDescent="0.25"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spans="2:28" ht="12.75" customHeight="1" x14ac:dyDescent="0.25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spans="2:28" ht="12.75" customHeight="1" x14ac:dyDescent="0.25"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spans="2:28" ht="12.75" customHeight="1" x14ac:dyDescent="0.25"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spans="2:28" ht="12.75" customHeight="1" x14ac:dyDescent="0.25"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spans="2:28" ht="12.75" customHeight="1" x14ac:dyDescent="0.25"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spans="2:28" ht="12.75" customHeight="1" x14ac:dyDescent="0.25"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spans="2:28" ht="12.75" customHeight="1" x14ac:dyDescent="0.25"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spans="2:28" ht="12.75" customHeight="1" x14ac:dyDescent="0.25"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spans="2:28" ht="12.75" customHeight="1" x14ac:dyDescent="0.25"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spans="2:28" ht="12.75" customHeight="1" x14ac:dyDescent="0.25"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spans="2:28" ht="12.75" customHeight="1" x14ac:dyDescent="0.25"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spans="2:28" ht="12.75" customHeight="1" x14ac:dyDescent="0.25"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spans="2:28" ht="12.75" customHeight="1" x14ac:dyDescent="0.25"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spans="2:28" ht="12.75" customHeight="1" x14ac:dyDescent="0.25"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spans="2:28" ht="12.75" customHeight="1" x14ac:dyDescent="0.25"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spans="2:28" ht="12.75" customHeight="1" x14ac:dyDescent="0.25"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spans="2:28" ht="12.75" customHeight="1" x14ac:dyDescent="0.25"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spans="2:28" ht="12.75" customHeight="1" x14ac:dyDescent="0.25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spans="2:28" ht="12.75" customHeight="1" x14ac:dyDescent="0.25"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spans="2:28" ht="12.75" customHeight="1" x14ac:dyDescent="0.25"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spans="2:28" ht="12.75" customHeight="1" x14ac:dyDescent="0.25"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spans="2:28" ht="12.75" customHeight="1" x14ac:dyDescent="0.25"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spans="2:28" ht="12.75" customHeight="1" x14ac:dyDescent="0.25"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spans="2:28" ht="12.75" customHeight="1" x14ac:dyDescent="0.25"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spans="2:28" ht="12.75" customHeight="1" x14ac:dyDescent="0.25"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spans="2:28" ht="12.75" customHeight="1" x14ac:dyDescent="0.25"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spans="2:28" ht="12.75" customHeight="1" x14ac:dyDescent="0.25"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spans="2:28" ht="12.75" customHeight="1" x14ac:dyDescent="0.25"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spans="2:28" ht="12.75" customHeight="1" x14ac:dyDescent="0.25"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spans="2:28" ht="12.75" customHeight="1" x14ac:dyDescent="0.25"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spans="2:28" ht="12.75" customHeight="1" x14ac:dyDescent="0.25"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spans="2:28" ht="12.75" customHeight="1" x14ac:dyDescent="0.25"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spans="2:28" ht="12.75" customHeight="1" x14ac:dyDescent="0.25"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spans="2:28" ht="12.75" customHeight="1" x14ac:dyDescent="0.25"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spans="2:28" ht="12.75" customHeight="1" x14ac:dyDescent="0.25"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spans="2:28" ht="12.75" customHeight="1" x14ac:dyDescent="0.25"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spans="2:28" ht="12.75" customHeight="1" x14ac:dyDescent="0.25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spans="2:28" ht="12.75" customHeight="1" x14ac:dyDescent="0.25"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spans="2:28" ht="12.75" customHeight="1" x14ac:dyDescent="0.25"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spans="2:28" ht="12.75" customHeight="1" x14ac:dyDescent="0.25"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spans="2:28" ht="12.75" customHeight="1" x14ac:dyDescent="0.25"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spans="2:28" ht="12.75" customHeight="1" x14ac:dyDescent="0.25"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spans="2:28" ht="12.75" customHeight="1" x14ac:dyDescent="0.25"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spans="2:28" ht="12.75" customHeight="1" x14ac:dyDescent="0.25"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spans="2:28" ht="12.75" customHeight="1" x14ac:dyDescent="0.25"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spans="2:28" ht="12.75" customHeight="1" x14ac:dyDescent="0.25"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spans="2:28" ht="12.75" customHeight="1" x14ac:dyDescent="0.25"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spans="2:28" ht="12.75" customHeight="1" x14ac:dyDescent="0.25"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spans="2:28" ht="12.75" customHeight="1" x14ac:dyDescent="0.25"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spans="2:28" ht="12.75" customHeight="1" x14ac:dyDescent="0.25"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spans="2:28" ht="12.75" customHeight="1" x14ac:dyDescent="0.25"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spans="2:28" ht="12.75" customHeight="1" x14ac:dyDescent="0.25"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spans="2:28" ht="12.75" customHeight="1" x14ac:dyDescent="0.25"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spans="2:28" ht="12.75" customHeight="1" x14ac:dyDescent="0.25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spans="2:28" ht="12.75" customHeight="1" x14ac:dyDescent="0.25"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spans="2:28" ht="12.75" customHeight="1" x14ac:dyDescent="0.25"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spans="2:28" ht="12.75" customHeight="1" x14ac:dyDescent="0.25"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spans="2:28" ht="12.75" customHeight="1" x14ac:dyDescent="0.25"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spans="2:28" ht="12.75" customHeight="1" x14ac:dyDescent="0.25"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spans="2:28" ht="12.75" customHeight="1" x14ac:dyDescent="0.25"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spans="2:28" ht="12.75" customHeight="1" x14ac:dyDescent="0.25"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spans="2:28" ht="12.75" customHeight="1" x14ac:dyDescent="0.25"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spans="2:28" ht="12.75" customHeight="1" x14ac:dyDescent="0.25"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spans="2:28" ht="12.75" customHeight="1" x14ac:dyDescent="0.25"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spans="2:28" ht="12.75" customHeight="1" x14ac:dyDescent="0.25"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spans="2:28" ht="12.75" customHeight="1" x14ac:dyDescent="0.25"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spans="2:28" ht="12.75" customHeight="1" x14ac:dyDescent="0.25"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spans="2:28" ht="12.75" customHeight="1" x14ac:dyDescent="0.25"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spans="2:28" ht="12.75" customHeight="1" x14ac:dyDescent="0.25"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spans="2:28" ht="12.75" customHeight="1" x14ac:dyDescent="0.25"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spans="2:28" ht="12.75" customHeight="1" x14ac:dyDescent="0.25"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spans="2:28" ht="12.75" customHeight="1" x14ac:dyDescent="0.25"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spans="2:28" ht="12.75" customHeight="1" x14ac:dyDescent="0.25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spans="2:28" ht="12.75" customHeight="1" x14ac:dyDescent="0.25"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spans="2:28" ht="12.75" customHeight="1" x14ac:dyDescent="0.25"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spans="2:28" ht="12.75" customHeight="1" x14ac:dyDescent="0.25"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spans="2:28" ht="12.75" customHeight="1" x14ac:dyDescent="0.25"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spans="2:28" ht="12.75" customHeight="1" x14ac:dyDescent="0.25"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spans="2:28" ht="12.75" customHeight="1" x14ac:dyDescent="0.25"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spans="2:28" ht="12.75" customHeight="1" x14ac:dyDescent="0.25"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spans="2:28" ht="12.75" customHeight="1" x14ac:dyDescent="0.25"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spans="2:28" ht="12.75" customHeight="1" x14ac:dyDescent="0.25"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spans="2:28" ht="12.75" customHeight="1" x14ac:dyDescent="0.25"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spans="2:28" ht="12.75" customHeight="1" x14ac:dyDescent="0.25"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spans="2:28" ht="12.75" customHeight="1" x14ac:dyDescent="0.25"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spans="2:28" ht="12.75" customHeight="1" x14ac:dyDescent="0.25"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spans="2:28" ht="12.75" customHeight="1" x14ac:dyDescent="0.25"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spans="2:28" ht="12.75" customHeight="1" x14ac:dyDescent="0.25"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spans="2:28" ht="12.75" customHeight="1" x14ac:dyDescent="0.25"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spans="2:28" ht="12.75" customHeight="1" x14ac:dyDescent="0.25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spans="2:28" ht="12.75" customHeight="1" x14ac:dyDescent="0.25"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spans="2:28" ht="12.75" customHeight="1" x14ac:dyDescent="0.25"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spans="2:28" ht="12.75" customHeight="1" x14ac:dyDescent="0.25"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spans="2:28" ht="12.75" customHeight="1" x14ac:dyDescent="0.25"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spans="2:28" ht="12.75" customHeight="1" x14ac:dyDescent="0.25"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spans="2:28" ht="12.75" customHeight="1" x14ac:dyDescent="0.25"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spans="2:28" ht="12.75" customHeight="1" x14ac:dyDescent="0.25"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spans="2:28" ht="12.75" customHeight="1" x14ac:dyDescent="0.25"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spans="2:28" ht="12.75" customHeight="1" x14ac:dyDescent="0.25"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spans="2:28" ht="12.75" customHeight="1" x14ac:dyDescent="0.25"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spans="2:28" ht="12.75" customHeight="1" x14ac:dyDescent="0.25"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spans="2:28" ht="12.75" customHeight="1" x14ac:dyDescent="0.25"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spans="2:28" ht="12.75" customHeight="1" x14ac:dyDescent="0.25"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spans="2:28" ht="12.75" customHeight="1" x14ac:dyDescent="0.25"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spans="2:28" ht="12.75" customHeight="1" x14ac:dyDescent="0.25"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spans="2:28" ht="12.75" customHeight="1" x14ac:dyDescent="0.25"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spans="2:28" ht="12.75" customHeight="1" x14ac:dyDescent="0.25"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spans="2:28" ht="12.75" customHeight="1" x14ac:dyDescent="0.25"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spans="2:28" ht="12.75" customHeight="1" x14ac:dyDescent="0.25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spans="2:28" ht="12.75" customHeight="1" x14ac:dyDescent="0.25"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spans="2:28" ht="12.75" customHeight="1" x14ac:dyDescent="0.25"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spans="2:28" ht="12.75" customHeight="1" x14ac:dyDescent="0.25"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spans="2:28" ht="12.75" customHeight="1" x14ac:dyDescent="0.25"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spans="2:28" ht="12.75" customHeight="1" x14ac:dyDescent="0.25"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spans="2:28" ht="12.75" customHeight="1" x14ac:dyDescent="0.25"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spans="2:28" ht="12.75" customHeight="1" x14ac:dyDescent="0.25"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spans="2:28" ht="12.75" customHeight="1" x14ac:dyDescent="0.25"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spans="2:28" ht="12.75" customHeight="1" x14ac:dyDescent="0.25"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spans="2:28" ht="12.75" customHeight="1" x14ac:dyDescent="0.25"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spans="2:28" ht="12.75" customHeight="1" x14ac:dyDescent="0.25"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spans="2:28" ht="12.75" customHeight="1" x14ac:dyDescent="0.25"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spans="2:28" ht="12.75" customHeight="1" x14ac:dyDescent="0.25"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spans="2:28" ht="12.75" customHeight="1" x14ac:dyDescent="0.25"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spans="2:28" ht="12.75" customHeight="1" x14ac:dyDescent="0.25"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spans="2:28" ht="12.75" customHeight="1" x14ac:dyDescent="0.25"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spans="2:28" ht="12.75" customHeight="1" x14ac:dyDescent="0.25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spans="2:28" ht="12.75" customHeight="1" x14ac:dyDescent="0.25"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spans="2:28" ht="12.75" customHeight="1" x14ac:dyDescent="0.25"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spans="2:28" ht="12.75" customHeight="1" x14ac:dyDescent="0.25"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spans="2:28" ht="12.75" customHeight="1" x14ac:dyDescent="0.25"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spans="2:28" ht="12.75" customHeight="1" x14ac:dyDescent="0.25"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spans="2:28" ht="12.75" customHeight="1" x14ac:dyDescent="0.25"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spans="2:28" ht="12.75" customHeight="1" x14ac:dyDescent="0.25"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spans="2:28" ht="12.75" customHeight="1" x14ac:dyDescent="0.25"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spans="2:28" ht="12.75" customHeight="1" x14ac:dyDescent="0.25"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spans="2:28" ht="12.75" customHeight="1" x14ac:dyDescent="0.25"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spans="2:28" ht="12.75" customHeight="1" x14ac:dyDescent="0.25"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spans="2:28" ht="12.75" customHeight="1" x14ac:dyDescent="0.25"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spans="2:28" ht="12.75" customHeight="1" x14ac:dyDescent="0.25"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spans="2:28" ht="12.75" customHeight="1" x14ac:dyDescent="0.25"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spans="2:28" ht="12.75" customHeight="1" x14ac:dyDescent="0.25"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spans="2:28" ht="12.75" customHeight="1" x14ac:dyDescent="0.25"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spans="2:28" ht="12.75" customHeight="1" x14ac:dyDescent="0.25"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spans="2:28" ht="12.75" customHeight="1" x14ac:dyDescent="0.25"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spans="2:28" ht="12.75" customHeight="1" x14ac:dyDescent="0.25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spans="2:28" ht="12.75" customHeight="1" x14ac:dyDescent="0.25"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spans="2:28" ht="12.75" customHeight="1" x14ac:dyDescent="0.25"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spans="2:28" ht="12.75" customHeight="1" x14ac:dyDescent="0.25"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spans="2:28" ht="12.75" customHeight="1" x14ac:dyDescent="0.25"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spans="2:28" ht="12.75" customHeight="1" x14ac:dyDescent="0.25"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spans="2:28" ht="12.75" customHeight="1" x14ac:dyDescent="0.25"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spans="2:28" ht="12.75" customHeight="1" x14ac:dyDescent="0.25"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spans="2:28" ht="12.75" customHeight="1" x14ac:dyDescent="0.25"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spans="2:28" ht="12.75" customHeight="1" x14ac:dyDescent="0.25"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spans="2:28" ht="12.75" customHeight="1" x14ac:dyDescent="0.25"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spans="2:28" ht="12.75" customHeight="1" x14ac:dyDescent="0.25"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spans="2:28" ht="12.75" customHeight="1" x14ac:dyDescent="0.25"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spans="2:28" ht="12.75" customHeight="1" x14ac:dyDescent="0.25"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spans="2:28" ht="12.75" customHeight="1" x14ac:dyDescent="0.25"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spans="2:28" ht="12.75" customHeight="1" x14ac:dyDescent="0.25"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spans="2:28" ht="12.75" customHeight="1" x14ac:dyDescent="0.25"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spans="2:28" ht="12.75" customHeight="1" x14ac:dyDescent="0.25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spans="2:28" ht="12.75" customHeight="1" x14ac:dyDescent="0.25"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spans="2:28" ht="12.75" customHeight="1" x14ac:dyDescent="0.25"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spans="2:28" ht="12.75" customHeight="1" x14ac:dyDescent="0.25"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spans="2:28" ht="12.75" customHeight="1" x14ac:dyDescent="0.25"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spans="2:28" ht="12.75" customHeight="1" x14ac:dyDescent="0.25"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spans="2:28" ht="12.75" customHeight="1" x14ac:dyDescent="0.25"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spans="2:28" ht="12.75" customHeight="1" x14ac:dyDescent="0.25"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spans="2:28" ht="12.75" customHeight="1" x14ac:dyDescent="0.25"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spans="2:28" ht="12.75" customHeight="1" x14ac:dyDescent="0.25"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spans="2:28" ht="12.75" customHeight="1" x14ac:dyDescent="0.25"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spans="2:28" ht="12.75" customHeight="1" x14ac:dyDescent="0.25"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spans="2:28" ht="12.75" customHeight="1" x14ac:dyDescent="0.25"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spans="2:28" ht="12.75" customHeight="1" x14ac:dyDescent="0.25"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spans="2:28" ht="12.75" customHeight="1" x14ac:dyDescent="0.25"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spans="2:28" ht="12.75" customHeight="1" x14ac:dyDescent="0.25"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spans="2:28" ht="12.75" customHeight="1" x14ac:dyDescent="0.25"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spans="2:28" ht="12.75" customHeight="1" x14ac:dyDescent="0.25"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spans="2:28" ht="12.75" customHeight="1" x14ac:dyDescent="0.25"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spans="2:28" ht="12.75" customHeight="1" x14ac:dyDescent="0.25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spans="2:28" ht="12.75" customHeight="1" x14ac:dyDescent="0.25"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spans="2:28" ht="12.75" customHeight="1" x14ac:dyDescent="0.25"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spans="2:28" ht="12.75" customHeight="1" x14ac:dyDescent="0.25"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spans="2:28" ht="12.75" customHeight="1" x14ac:dyDescent="0.25"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spans="2:28" ht="12.75" customHeight="1" x14ac:dyDescent="0.25"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spans="2:28" ht="12.75" customHeight="1" x14ac:dyDescent="0.25"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spans="2:28" ht="12.75" customHeight="1" x14ac:dyDescent="0.25"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spans="2:28" ht="12.75" customHeight="1" x14ac:dyDescent="0.25"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spans="2:28" ht="12.75" customHeight="1" x14ac:dyDescent="0.25"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spans="2:28" ht="12.75" customHeight="1" x14ac:dyDescent="0.25"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spans="2:28" ht="12.75" customHeight="1" x14ac:dyDescent="0.25"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spans="2:28" ht="12.75" customHeight="1" x14ac:dyDescent="0.25"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spans="2:28" ht="12.75" customHeight="1" x14ac:dyDescent="0.25"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spans="2:28" ht="12.75" customHeight="1" x14ac:dyDescent="0.25"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spans="2:28" ht="12.75" customHeight="1" x14ac:dyDescent="0.25"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spans="2:28" ht="12.75" customHeight="1" x14ac:dyDescent="0.25"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spans="2:28" ht="12.75" customHeight="1" x14ac:dyDescent="0.25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spans="2:28" ht="12.75" customHeight="1" x14ac:dyDescent="0.25"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spans="2:28" ht="12.75" customHeight="1" x14ac:dyDescent="0.25"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spans="2:28" ht="12.75" customHeight="1" x14ac:dyDescent="0.25"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spans="2:28" ht="12.75" customHeight="1" x14ac:dyDescent="0.25"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spans="2:28" ht="12.75" customHeight="1" x14ac:dyDescent="0.25"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spans="2:28" ht="12.75" customHeight="1" x14ac:dyDescent="0.25"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spans="2:28" ht="12.75" customHeight="1" x14ac:dyDescent="0.25"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spans="2:28" ht="12.75" customHeight="1" x14ac:dyDescent="0.25"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spans="2:28" ht="12.75" customHeight="1" x14ac:dyDescent="0.25"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spans="2:28" ht="12.75" customHeight="1" x14ac:dyDescent="0.25"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spans="2:28" ht="12.75" customHeight="1" x14ac:dyDescent="0.25"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spans="2:28" ht="12.75" customHeight="1" x14ac:dyDescent="0.25"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spans="2:28" ht="12.75" customHeight="1" x14ac:dyDescent="0.25"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spans="2:28" ht="12.75" customHeight="1" x14ac:dyDescent="0.25"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spans="2:28" ht="12.75" customHeight="1" x14ac:dyDescent="0.25"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spans="2:28" ht="12.75" customHeight="1" x14ac:dyDescent="0.25"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spans="2:28" ht="12.75" customHeight="1" x14ac:dyDescent="0.25"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spans="2:28" ht="12.75" customHeight="1" x14ac:dyDescent="0.25"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spans="2:28" ht="12.75" customHeight="1" x14ac:dyDescent="0.25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spans="2:28" ht="12.75" customHeight="1" x14ac:dyDescent="0.25"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spans="2:28" ht="12.75" customHeight="1" x14ac:dyDescent="0.25"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spans="2:28" ht="12.75" customHeight="1" x14ac:dyDescent="0.25"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spans="2:28" ht="12.75" customHeight="1" x14ac:dyDescent="0.25"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spans="2:28" ht="12.75" customHeight="1" x14ac:dyDescent="0.25"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spans="2:28" ht="12.75" customHeight="1" x14ac:dyDescent="0.25"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spans="2:28" ht="12.75" customHeight="1" x14ac:dyDescent="0.25"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spans="2:28" ht="12.75" customHeight="1" x14ac:dyDescent="0.25"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spans="2:28" ht="12.75" customHeight="1" x14ac:dyDescent="0.25"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spans="2:28" ht="12.75" customHeight="1" x14ac:dyDescent="0.25"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spans="2:28" ht="12.75" customHeight="1" x14ac:dyDescent="0.25"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spans="2:28" ht="12.75" customHeight="1" x14ac:dyDescent="0.25"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spans="2:28" ht="12.75" customHeight="1" x14ac:dyDescent="0.25"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spans="2:28" ht="12.75" customHeight="1" x14ac:dyDescent="0.25"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spans="2:28" ht="12.75" customHeight="1" x14ac:dyDescent="0.25"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spans="2:28" ht="12.75" customHeight="1" x14ac:dyDescent="0.25"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spans="2:28" ht="12.75" customHeight="1" x14ac:dyDescent="0.25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spans="2:28" ht="12.75" customHeight="1" x14ac:dyDescent="0.25"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spans="2:28" ht="12.75" customHeight="1" x14ac:dyDescent="0.25"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spans="2:28" ht="12.75" customHeight="1" x14ac:dyDescent="0.25"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spans="2:28" ht="12.75" customHeight="1" x14ac:dyDescent="0.25"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spans="2:28" ht="12.75" customHeight="1" x14ac:dyDescent="0.25"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spans="2:28" ht="12.75" customHeight="1" x14ac:dyDescent="0.25"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spans="2:28" ht="12.75" customHeight="1" x14ac:dyDescent="0.25"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spans="2:28" ht="12.75" customHeight="1" x14ac:dyDescent="0.25"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spans="2:28" ht="12.75" customHeight="1" x14ac:dyDescent="0.25"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spans="2:28" ht="12.75" customHeight="1" x14ac:dyDescent="0.25"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spans="2:28" ht="12.75" customHeight="1" x14ac:dyDescent="0.25"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spans="2:28" ht="12.75" customHeight="1" x14ac:dyDescent="0.25"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spans="2:28" ht="12.75" customHeight="1" x14ac:dyDescent="0.25"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spans="2:28" ht="12.75" customHeight="1" x14ac:dyDescent="0.25"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spans="2:28" ht="12.75" customHeight="1" x14ac:dyDescent="0.25"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spans="2:28" ht="12.75" customHeight="1" x14ac:dyDescent="0.25"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  <row r="601" spans="2:28" ht="12.75" customHeight="1" x14ac:dyDescent="0.25"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</row>
    <row r="602" spans="2:28" ht="12.75" customHeight="1" x14ac:dyDescent="0.25"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</row>
    <row r="603" spans="2:28" ht="12.75" customHeight="1" x14ac:dyDescent="0.25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</row>
    <row r="604" spans="2:28" ht="12.75" customHeight="1" x14ac:dyDescent="0.25"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</row>
    <row r="605" spans="2:28" ht="12.75" customHeight="1" x14ac:dyDescent="0.25"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</row>
    <row r="606" spans="2:28" ht="12.75" customHeight="1" x14ac:dyDescent="0.25"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</row>
    <row r="607" spans="2:28" ht="12.75" customHeight="1" x14ac:dyDescent="0.25"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</row>
    <row r="608" spans="2:28" ht="12.75" customHeight="1" x14ac:dyDescent="0.25"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</row>
    <row r="609" spans="2:28" ht="12.75" customHeight="1" x14ac:dyDescent="0.25"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</row>
    <row r="610" spans="2:28" ht="12.75" customHeight="1" x14ac:dyDescent="0.25"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</row>
    <row r="611" spans="2:28" ht="12.75" customHeight="1" x14ac:dyDescent="0.25"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</row>
    <row r="612" spans="2:28" ht="12.75" customHeight="1" x14ac:dyDescent="0.25"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</row>
    <row r="613" spans="2:28" ht="12.75" customHeight="1" x14ac:dyDescent="0.25"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</row>
    <row r="614" spans="2:28" ht="12.75" customHeight="1" x14ac:dyDescent="0.25"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</row>
    <row r="615" spans="2:28" ht="12.75" customHeight="1" x14ac:dyDescent="0.25"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</row>
    <row r="616" spans="2:28" ht="12.75" customHeight="1" x14ac:dyDescent="0.25"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</row>
    <row r="617" spans="2:28" ht="12.75" customHeight="1" x14ac:dyDescent="0.25"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</row>
    <row r="618" spans="2:28" ht="12.75" customHeight="1" x14ac:dyDescent="0.25"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</row>
    <row r="619" spans="2:28" ht="12.75" customHeight="1" x14ac:dyDescent="0.25"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</row>
    <row r="620" spans="2:28" ht="12.75" customHeight="1" x14ac:dyDescent="0.25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</row>
    <row r="621" spans="2:28" ht="12.75" customHeight="1" x14ac:dyDescent="0.25"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</row>
    <row r="622" spans="2:28" ht="12.75" customHeight="1" x14ac:dyDescent="0.25"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</row>
    <row r="623" spans="2:28" ht="12.75" customHeight="1" x14ac:dyDescent="0.25"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</row>
    <row r="624" spans="2:28" ht="12.75" customHeight="1" x14ac:dyDescent="0.25"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</row>
    <row r="625" spans="2:28" ht="12.75" customHeight="1" x14ac:dyDescent="0.25"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</row>
    <row r="626" spans="2:28" ht="12.75" customHeight="1" x14ac:dyDescent="0.25"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</row>
    <row r="627" spans="2:28" ht="12.75" customHeight="1" x14ac:dyDescent="0.25"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</row>
    <row r="628" spans="2:28" ht="12.75" customHeight="1" x14ac:dyDescent="0.25"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</row>
    <row r="629" spans="2:28" ht="12.75" customHeight="1" x14ac:dyDescent="0.25"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</row>
    <row r="630" spans="2:28" ht="12.75" customHeight="1" x14ac:dyDescent="0.25"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</row>
    <row r="631" spans="2:28" ht="12.75" customHeight="1" x14ac:dyDescent="0.25"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</row>
    <row r="632" spans="2:28" ht="12.75" customHeight="1" x14ac:dyDescent="0.25"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</row>
    <row r="633" spans="2:28" ht="12.75" customHeight="1" x14ac:dyDescent="0.25"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</row>
    <row r="634" spans="2:28" ht="12.75" customHeight="1" x14ac:dyDescent="0.25"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</row>
    <row r="635" spans="2:28" ht="12.75" customHeight="1" x14ac:dyDescent="0.25"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</row>
    <row r="636" spans="2:28" ht="12.75" customHeight="1" x14ac:dyDescent="0.25"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</row>
    <row r="637" spans="2:28" ht="12.75" customHeight="1" x14ac:dyDescent="0.25"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</row>
    <row r="638" spans="2:28" ht="12.75" customHeight="1" x14ac:dyDescent="0.25"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</row>
    <row r="639" spans="2:28" ht="12.75" customHeight="1" x14ac:dyDescent="0.25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</row>
    <row r="640" spans="2:28" ht="12.75" customHeight="1" x14ac:dyDescent="0.25"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</row>
    <row r="641" spans="2:28" ht="12.75" customHeight="1" x14ac:dyDescent="0.25"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</row>
    <row r="642" spans="2:28" ht="12.75" customHeight="1" x14ac:dyDescent="0.25"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</row>
    <row r="643" spans="2:28" ht="12.75" customHeight="1" x14ac:dyDescent="0.25"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</row>
    <row r="644" spans="2:28" ht="12.75" customHeight="1" x14ac:dyDescent="0.25"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</row>
    <row r="645" spans="2:28" ht="12.75" customHeight="1" x14ac:dyDescent="0.25"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</row>
    <row r="646" spans="2:28" ht="12.75" customHeight="1" x14ac:dyDescent="0.25"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</row>
    <row r="647" spans="2:28" ht="12.75" customHeight="1" x14ac:dyDescent="0.25"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</row>
    <row r="648" spans="2:28" ht="12.75" customHeight="1" x14ac:dyDescent="0.25"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</row>
    <row r="649" spans="2:28" ht="12.75" customHeight="1" x14ac:dyDescent="0.25"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</row>
    <row r="650" spans="2:28" ht="12.75" customHeight="1" x14ac:dyDescent="0.25"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</row>
    <row r="651" spans="2:28" ht="12.75" customHeight="1" x14ac:dyDescent="0.25"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</row>
    <row r="652" spans="2:28" ht="12.75" customHeight="1" x14ac:dyDescent="0.25"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</row>
    <row r="653" spans="2:28" ht="12.75" customHeight="1" x14ac:dyDescent="0.25"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</row>
    <row r="654" spans="2:28" ht="12.75" customHeight="1" x14ac:dyDescent="0.25"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</row>
    <row r="655" spans="2:28" ht="12.75" customHeight="1" x14ac:dyDescent="0.25"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</row>
    <row r="656" spans="2:28" ht="12.75" customHeight="1" x14ac:dyDescent="0.25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</row>
    <row r="657" spans="2:28" ht="12.75" customHeight="1" x14ac:dyDescent="0.25"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</row>
    <row r="658" spans="2:28" ht="12.75" customHeight="1" x14ac:dyDescent="0.25"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</row>
    <row r="659" spans="2:28" ht="12.75" customHeight="1" x14ac:dyDescent="0.25"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</row>
    <row r="660" spans="2:28" ht="12.75" customHeight="1" x14ac:dyDescent="0.25"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</row>
    <row r="661" spans="2:28" ht="12.75" customHeight="1" x14ac:dyDescent="0.25"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</row>
    <row r="662" spans="2:28" ht="12.75" customHeight="1" x14ac:dyDescent="0.25"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</row>
    <row r="663" spans="2:28" ht="12.75" customHeight="1" x14ac:dyDescent="0.25"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</row>
    <row r="664" spans="2:28" ht="12.75" customHeight="1" x14ac:dyDescent="0.25"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</row>
    <row r="665" spans="2:28" ht="12.75" customHeight="1" x14ac:dyDescent="0.25"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</row>
    <row r="666" spans="2:28" ht="12.75" customHeight="1" x14ac:dyDescent="0.25"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</row>
    <row r="667" spans="2:28" ht="12.75" customHeight="1" x14ac:dyDescent="0.25"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</row>
    <row r="668" spans="2:28" ht="12.75" customHeight="1" x14ac:dyDescent="0.25"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</row>
    <row r="669" spans="2:28" ht="12.75" customHeight="1" x14ac:dyDescent="0.25"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</row>
    <row r="670" spans="2:28" ht="12.75" customHeight="1" x14ac:dyDescent="0.25"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</row>
    <row r="671" spans="2:28" ht="12.75" customHeight="1" x14ac:dyDescent="0.25"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</row>
    <row r="672" spans="2:28" ht="12.75" customHeight="1" x14ac:dyDescent="0.25"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</row>
    <row r="673" spans="2:28" ht="12.75" customHeight="1" x14ac:dyDescent="0.25"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</row>
    <row r="674" spans="2:28" ht="12.75" customHeight="1" x14ac:dyDescent="0.25"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</row>
    <row r="675" spans="2:28" ht="12.75" customHeight="1" x14ac:dyDescent="0.25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</row>
    <row r="676" spans="2:28" ht="12.75" customHeight="1" x14ac:dyDescent="0.25"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</row>
    <row r="677" spans="2:28" ht="12.75" customHeight="1" x14ac:dyDescent="0.25"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</row>
    <row r="678" spans="2:28" ht="12.75" customHeight="1" x14ac:dyDescent="0.25"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</row>
    <row r="679" spans="2:28" ht="12.75" customHeight="1" x14ac:dyDescent="0.25"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</row>
    <row r="680" spans="2:28" ht="12.75" customHeight="1" x14ac:dyDescent="0.25"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</row>
    <row r="681" spans="2:28" ht="12.75" customHeight="1" x14ac:dyDescent="0.25"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</row>
    <row r="682" spans="2:28" ht="12.75" customHeight="1" x14ac:dyDescent="0.25"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</row>
    <row r="683" spans="2:28" ht="12.75" customHeight="1" x14ac:dyDescent="0.25"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</row>
    <row r="684" spans="2:28" ht="12.75" customHeight="1" x14ac:dyDescent="0.25"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</row>
    <row r="685" spans="2:28" ht="12.75" customHeight="1" x14ac:dyDescent="0.25"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</row>
    <row r="686" spans="2:28" ht="12.75" customHeight="1" x14ac:dyDescent="0.25"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</row>
    <row r="687" spans="2:28" ht="12.75" customHeight="1" x14ac:dyDescent="0.25"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</row>
    <row r="688" spans="2:28" ht="12.75" customHeight="1" x14ac:dyDescent="0.25"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</row>
    <row r="689" spans="2:28" ht="12.75" customHeight="1" x14ac:dyDescent="0.25"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</row>
    <row r="690" spans="2:28" ht="12.75" customHeight="1" x14ac:dyDescent="0.25"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</row>
    <row r="691" spans="2:28" ht="12.75" customHeight="1" x14ac:dyDescent="0.25"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</row>
    <row r="692" spans="2:28" ht="12.75" customHeight="1" x14ac:dyDescent="0.25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</row>
    <row r="693" spans="2:28" ht="12.75" customHeight="1" x14ac:dyDescent="0.25"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</row>
    <row r="694" spans="2:28" ht="12.75" customHeight="1" x14ac:dyDescent="0.25"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</row>
    <row r="695" spans="2:28" ht="12.75" customHeight="1" x14ac:dyDescent="0.25"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</row>
    <row r="696" spans="2:28" ht="12.75" customHeight="1" x14ac:dyDescent="0.25"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</row>
    <row r="697" spans="2:28" ht="12.75" customHeight="1" x14ac:dyDescent="0.25"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</row>
    <row r="698" spans="2:28" ht="12.75" customHeight="1" x14ac:dyDescent="0.25"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</row>
    <row r="699" spans="2:28" ht="12.75" customHeight="1" x14ac:dyDescent="0.25"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</row>
    <row r="700" spans="2:28" ht="12.75" customHeight="1" x14ac:dyDescent="0.25"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</row>
    <row r="701" spans="2:28" ht="12.75" customHeight="1" x14ac:dyDescent="0.25"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</row>
    <row r="702" spans="2:28" ht="12.75" customHeight="1" x14ac:dyDescent="0.25"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</row>
    <row r="703" spans="2:28" ht="12.75" customHeight="1" x14ac:dyDescent="0.25"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</row>
    <row r="704" spans="2:28" ht="12.75" customHeight="1" x14ac:dyDescent="0.25"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</row>
    <row r="705" spans="2:28" ht="12.75" customHeight="1" x14ac:dyDescent="0.25"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</row>
    <row r="706" spans="2:28" ht="12.75" customHeight="1" x14ac:dyDescent="0.25"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</row>
    <row r="707" spans="2:28" ht="12.75" customHeight="1" x14ac:dyDescent="0.25"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</row>
    <row r="708" spans="2:28" ht="12.75" customHeight="1" x14ac:dyDescent="0.25"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</row>
    <row r="709" spans="2:28" ht="12.75" customHeight="1" x14ac:dyDescent="0.25"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</row>
    <row r="710" spans="2:28" ht="12.75" customHeight="1" x14ac:dyDescent="0.25"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</row>
    <row r="711" spans="2:28" ht="12.75" customHeight="1" x14ac:dyDescent="0.25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</row>
    <row r="712" spans="2:28" ht="12.75" customHeight="1" x14ac:dyDescent="0.25"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</row>
    <row r="713" spans="2:28" ht="12.75" customHeight="1" x14ac:dyDescent="0.25"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</row>
    <row r="714" spans="2:28" ht="12.75" customHeight="1" x14ac:dyDescent="0.25"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</row>
    <row r="715" spans="2:28" ht="12.75" customHeight="1" x14ac:dyDescent="0.25"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</row>
    <row r="716" spans="2:28" ht="12.75" customHeight="1" x14ac:dyDescent="0.25"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</row>
    <row r="717" spans="2:28" ht="12.75" customHeight="1" x14ac:dyDescent="0.25"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</row>
    <row r="718" spans="2:28" ht="12.75" customHeight="1" x14ac:dyDescent="0.25"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</row>
    <row r="719" spans="2:28" ht="12.75" customHeight="1" x14ac:dyDescent="0.25"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</row>
    <row r="720" spans="2:28" ht="12.75" customHeight="1" x14ac:dyDescent="0.25"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</row>
    <row r="721" spans="2:28" ht="12.75" customHeight="1" x14ac:dyDescent="0.25"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</row>
    <row r="722" spans="2:28" ht="12.75" customHeight="1" x14ac:dyDescent="0.25"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</row>
    <row r="723" spans="2:28" ht="12.75" customHeight="1" x14ac:dyDescent="0.25"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</row>
    <row r="724" spans="2:28" ht="12.75" customHeight="1" x14ac:dyDescent="0.25"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</row>
    <row r="725" spans="2:28" ht="12.75" customHeight="1" x14ac:dyDescent="0.25"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</row>
    <row r="726" spans="2:28" ht="12.75" customHeight="1" x14ac:dyDescent="0.25"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</row>
    <row r="727" spans="2:28" ht="12.75" customHeight="1" x14ac:dyDescent="0.25"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</row>
    <row r="728" spans="2:28" ht="12.75" customHeight="1" x14ac:dyDescent="0.25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</row>
    <row r="729" spans="2:28" ht="12.75" customHeight="1" x14ac:dyDescent="0.25"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</row>
    <row r="730" spans="2:28" ht="12.75" customHeight="1" x14ac:dyDescent="0.25"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</row>
    <row r="731" spans="2:28" ht="12.75" customHeight="1" x14ac:dyDescent="0.25"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</row>
    <row r="732" spans="2:28" ht="12.75" customHeight="1" x14ac:dyDescent="0.25"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</row>
    <row r="733" spans="2:28" ht="12.75" customHeight="1" x14ac:dyDescent="0.25"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</row>
    <row r="734" spans="2:28" ht="12.75" customHeight="1" x14ac:dyDescent="0.25"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</row>
    <row r="735" spans="2:28" ht="12.75" customHeight="1" x14ac:dyDescent="0.25"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</row>
    <row r="736" spans="2:28" ht="12.75" customHeight="1" x14ac:dyDescent="0.25"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</row>
    <row r="737" spans="2:28" ht="12.75" customHeight="1" x14ac:dyDescent="0.25"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</row>
    <row r="738" spans="2:28" ht="12.75" customHeight="1" x14ac:dyDescent="0.25"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</row>
    <row r="739" spans="2:28" ht="12.75" customHeight="1" x14ac:dyDescent="0.25"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</row>
    <row r="740" spans="2:28" ht="12.75" customHeight="1" x14ac:dyDescent="0.25"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</row>
    <row r="741" spans="2:28" ht="12.75" customHeight="1" x14ac:dyDescent="0.25"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</row>
    <row r="742" spans="2:28" ht="12.75" customHeight="1" x14ac:dyDescent="0.25"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</row>
    <row r="743" spans="2:28" ht="12.75" customHeight="1" x14ac:dyDescent="0.25"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</row>
    <row r="744" spans="2:28" ht="12.75" customHeight="1" x14ac:dyDescent="0.25"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</row>
    <row r="745" spans="2:28" ht="12.75" customHeight="1" x14ac:dyDescent="0.25"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</row>
    <row r="746" spans="2:28" ht="12.75" customHeight="1" x14ac:dyDescent="0.25"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</row>
    <row r="747" spans="2:28" ht="12.75" customHeight="1" x14ac:dyDescent="0.25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</row>
    <row r="748" spans="2:28" ht="12.75" customHeight="1" x14ac:dyDescent="0.25"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</row>
    <row r="749" spans="2:28" ht="12.75" customHeight="1" x14ac:dyDescent="0.25"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</row>
    <row r="750" spans="2:28" ht="12.75" customHeight="1" x14ac:dyDescent="0.25"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</row>
    <row r="751" spans="2:28" ht="12.75" customHeight="1" x14ac:dyDescent="0.25"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</row>
    <row r="752" spans="2:28" ht="12.75" customHeight="1" x14ac:dyDescent="0.25"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</row>
    <row r="753" spans="2:28" ht="12.75" customHeight="1" x14ac:dyDescent="0.25"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</row>
    <row r="754" spans="2:28" ht="12.75" customHeight="1" x14ac:dyDescent="0.25"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</row>
    <row r="755" spans="2:28" ht="12.75" customHeight="1" x14ac:dyDescent="0.25"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</row>
    <row r="756" spans="2:28" ht="12.75" customHeight="1" x14ac:dyDescent="0.25"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</row>
    <row r="757" spans="2:28" ht="12.75" customHeight="1" x14ac:dyDescent="0.25"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</row>
    <row r="758" spans="2:28" ht="12.75" customHeight="1" x14ac:dyDescent="0.25"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</row>
    <row r="759" spans="2:28" ht="12.75" customHeight="1" x14ac:dyDescent="0.25"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</row>
    <row r="760" spans="2:28" ht="12.75" customHeight="1" x14ac:dyDescent="0.25"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</row>
    <row r="761" spans="2:28" ht="12.75" customHeight="1" x14ac:dyDescent="0.25"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</row>
    <row r="762" spans="2:28" ht="12.75" customHeight="1" x14ac:dyDescent="0.25"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</row>
    <row r="763" spans="2:28" ht="12.75" customHeight="1" x14ac:dyDescent="0.25"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</row>
    <row r="764" spans="2:28" ht="12.75" customHeight="1" x14ac:dyDescent="0.25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</row>
    <row r="765" spans="2:28" ht="12.75" customHeight="1" x14ac:dyDescent="0.25"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</row>
    <row r="766" spans="2:28" ht="12.75" customHeight="1" x14ac:dyDescent="0.25"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</row>
    <row r="767" spans="2:28" ht="12.75" customHeight="1" x14ac:dyDescent="0.25"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</row>
    <row r="768" spans="2:28" ht="12.75" customHeight="1" x14ac:dyDescent="0.25"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</row>
    <row r="769" spans="2:28" ht="12.75" customHeight="1" x14ac:dyDescent="0.25"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</row>
    <row r="770" spans="2:28" ht="12.75" customHeight="1" x14ac:dyDescent="0.25"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</row>
    <row r="771" spans="2:28" ht="12.75" customHeight="1" x14ac:dyDescent="0.25"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</row>
    <row r="772" spans="2:28" ht="12.75" customHeight="1" x14ac:dyDescent="0.25"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</row>
    <row r="773" spans="2:28" ht="12.75" customHeight="1" x14ac:dyDescent="0.25"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</row>
    <row r="774" spans="2:28" ht="12.75" customHeight="1" x14ac:dyDescent="0.25"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</row>
    <row r="775" spans="2:28" ht="12.75" customHeight="1" x14ac:dyDescent="0.25"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</row>
    <row r="776" spans="2:28" ht="12.75" customHeight="1" x14ac:dyDescent="0.25"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</row>
    <row r="777" spans="2:28" ht="12.75" customHeight="1" x14ac:dyDescent="0.25"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</row>
    <row r="778" spans="2:28" ht="12.75" customHeight="1" x14ac:dyDescent="0.25"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</row>
    <row r="779" spans="2:28" ht="12.75" customHeight="1" x14ac:dyDescent="0.25"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</row>
    <row r="780" spans="2:28" ht="12.75" customHeight="1" x14ac:dyDescent="0.25"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</row>
    <row r="781" spans="2:28" ht="12.75" customHeight="1" x14ac:dyDescent="0.25"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</row>
    <row r="782" spans="2:28" ht="12.75" customHeight="1" x14ac:dyDescent="0.25"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</row>
    <row r="783" spans="2:28" ht="12.75" customHeight="1" x14ac:dyDescent="0.25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</row>
    <row r="784" spans="2:28" ht="12.75" customHeight="1" x14ac:dyDescent="0.25"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</row>
    <row r="785" spans="2:28" ht="12.75" customHeight="1" x14ac:dyDescent="0.25"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</row>
    <row r="786" spans="2:28" ht="12.75" customHeight="1" x14ac:dyDescent="0.25"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</row>
    <row r="787" spans="2:28" ht="12.75" customHeight="1" x14ac:dyDescent="0.25"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</row>
    <row r="788" spans="2:28" ht="12.75" customHeight="1" x14ac:dyDescent="0.25"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</row>
    <row r="789" spans="2:28" ht="12.75" customHeight="1" x14ac:dyDescent="0.25"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</row>
    <row r="790" spans="2:28" ht="12.75" customHeight="1" x14ac:dyDescent="0.25"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</row>
    <row r="791" spans="2:28" ht="12.75" customHeight="1" x14ac:dyDescent="0.25"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</row>
    <row r="792" spans="2:28" ht="12.75" customHeight="1" x14ac:dyDescent="0.25"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</row>
    <row r="793" spans="2:28" ht="12.75" customHeight="1" x14ac:dyDescent="0.25"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</row>
    <row r="794" spans="2:28" ht="12.75" customHeight="1" x14ac:dyDescent="0.25"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</row>
    <row r="795" spans="2:28" ht="12.75" customHeight="1" x14ac:dyDescent="0.25"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</row>
    <row r="796" spans="2:28" ht="12.75" customHeight="1" x14ac:dyDescent="0.25"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</row>
    <row r="797" spans="2:28" ht="12.75" customHeight="1" x14ac:dyDescent="0.25"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</row>
    <row r="798" spans="2:28" ht="12.75" customHeight="1" x14ac:dyDescent="0.25"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</row>
    <row r="799" spans="2:28" ht="12.75" customHeight="1" x14ac:dyDescent="0.25"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</row>
    <row r="800" spans="2:28" ht="12.75" customHeight="1" x14ac:dyDescent="0.25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</row>
    <row r="801" spans="2:28" ht="12.75" customHeight="1" x14ac:dyDescent="0.25"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</row>
    <row r="802" spans="2:28" ht="12.75" customHeight="1" x14ac:dyDescent="0.25"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</row>
    <row r="803" spans="2:28" ht="12.75" customHeight="1" x14ac:dyDescent="0.25"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</row>
    <row r="804" spans="2:28" ht="12.75" customHeight="1" x14ac:dyDescent="0.25"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</row>
    <row r="805" spans="2:28" ht="12.75" customHeight="1" x14ac:dyDescent="0.25"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</row>
    <row r="806" spans="2:28" ht="12.75" customHeight="1" x14ac:dyDescent="0.25"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</row>
    <row r="807" spans="2:28" ht="12.75" customHeight="1" x14ac:dyDescent="0.25"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</row>
    <row r="808" spans="2:28" ht="12.75" customHeight="1" x14ac:dyDescent="0.25"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</row>
    <row r="809" spans="2:28" ht="12.75" customHeight="1" x14ac:dyDescent="0.25"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</row>
    <row r="810" spans="2:28" ht="12.75" customHeight="1" x14ac:dyDescent="0.25"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</row>
    <row r="811" spans="2:28" ht="12.75" customHeight="1" x14ac:dyDescent="0.25"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</row>
    <row r="812" spans="2:28" ht="12.75" customHeight="1" x14ac:dyDescent="0.25"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</row>
    <row r="813" spans="2:28" ht="12.75" customHeight="1" x14ac:dyDescent="0.25"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</row>
    <row r="814" spans="2:28" ht="12.75" customHeight="1" x14ac:dyDescent="0.25"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</row>
    <row r="815" spans="2:28" ht="12.75" customHeight="1" x14ac:dyDescent="0.25"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</row>
    <row r="816" spans="2:28" ht="12.75" customHeight="1" x14ac:dyDescent="0.25"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</row>
    <row r="817" spans="2:28" ht="12.75" customHeight="1" x14ac:dyDescent="0.25"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</row>
    <row r="818" spans="2:28" ht="12.75" customHeight="1" x14ac:dyDescent="0.25"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</row>
    <row r="819" spans="2:28" ht="12.75" customHeight="1" x14ac:dyDescent="0.25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</row>
    <row r="820" spans="2:28" ht="12.75" customHeight="1" x14ac:dyDescent="0.25"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</row>
    <row r="821" spans="2:28" ht="12.75" customHeight="1" x14ac:dyDescent="0.25"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</row>
    <row r="822" spans="2:28" ht="12.75" customHeight="1" x14ac:dyDescent="0.25"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</row>
    <row r="823" spans="2:28" ht="12.75" customHeight="1" x14ac:dyDescent="0.25"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</row>
    <row r="824" spans="2:28" ht="12.75" customHeight="1" x14ac:dyDescent="0.25"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</row>
    <row r="825" spans="2:28" ht="12.75" customHeight="1" x14ac:dyDescent="0.25"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</row>
    <row r="826" spans="2:28" ht="12.75" customHeight="1" x14ac:dyDescent="0.25"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</row>
    <row r="827" spans="2:28" ht="12.75" customHeight="1" x14ac:dyDescent="0.25"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</row>
    <row r="828" spans="2:28" ht="12.75" customHeight="1" x14ac:dyDescent="0.25"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</row>
    <row r="829" spans="2:28" ht="12.75" customHeight="1" x14ac:dyDescent="0.25"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</row>
    <row r="830" spans="2:28" ht="12.75" customHeight="1" x14ac:dyDescent="0.25"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</row>
    <row r="831" spans="2:28" ht="12.75" customHeight="1" x14ac:dyDescent="0.25"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</row>
    <row r="832" spans="2:28" ht="12.75" customHeight="1" x14ac:dyDescent="0.25"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</row>
    <row r="833" spans="2:28" ht="12.75" customHeight="1" x14ac:dyDescent="0.25"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</row>
    <row r="834" spans="2:28" ht="12.75" customHeight="1" x14ac:dyDescent="0.25"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</row>
    <row r="835" spans="2:28" ht="12.75" customHeight="1" x14ac:dyDescent="0.25"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</row>
    <row r="836" spans="2:28" ht="12.75" customHeight="1" x14ac:dyDescent="0.25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</row>
    <row r="837" spans="2:28" ht="12.75" customHeight="1" x14ac:dyDescent="0.25"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</row>
    <row r="838" spans="2:28" ht="12.75" customHeight="1" x14ac:dyDescent="0.25"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</row>
    <row r="839" spans="2:28" ht="12.75" customHeight="1" x14ac:dyDescent="0.25"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</row>
    <row r="840" spans="2:28" ht="12.75" customHeight="1" x14ac:dyDescent="0.25"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</row>
    <row r="841" spans="2:28" ht="12.75" customHeight="1" x14ac:dyDescent="0.25"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</row>
    <row r="842" spans="2:28" ht="12.75" customHeight="1" x14ac:dyDescent="0.25"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</row>
    <row r="843" spans="2:28" ht="12.75" customHeight="1" x14ac:dyDescent="0.25"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</row>
    <row r="844" spans="2:28" ht="12.75" customHeight="1" x14ac:dyDescent="0.25"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</row>
    <row r="845" spans="2:28" ht="12.75" customHeight="1" x14ac:dyDescent="0.25"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</row>
    <row r="846" spans="2:28" ht="12.75" customHeight="1" x14ac:dyDescent="0.25"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</row>
    <row r="847" spans="2:28" ht="12.75" customHeight="1" x14ac:dyDescent="0.25"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</row>
    <row r="848" spans="2:28" ht="12.75" customHeight="1" x14ac:dyDescent="0.25"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</row>
    <row r="849" spans="2:28" ht="12.75" customHeight="1" x14ac:dyDescent="0.25"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</row>
    <row r="850" spans="2:28" ht="12.75" customHeight="1" x14ac:dyDescent="0.25"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</row>
    <row r="851" spans="2:28" ht="12.75" customHeight="1" x14ac:dyDescent="0.25"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</row>
    <row r="852" spans="2:28" ht="12.75" customHeight="1" x14ac:dyDescent="0.25"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</row>
    <row r="853" spans="2:28" ht="12.75" customHeight="1" x14ac:dyDescent="0.25"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</row>
    <row r="854" spans="2:28" ht="12.75" customHeight="1" x14ac:dyDescent="0.25"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</row>
    <row r="855" spans="2:28" ht="12.75" customHeight="1" x14ac:dyDescent="0.25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</row>
    <row r="856" spans="2:28" ht="12.75" customHeight="1" x14ac:dyDescent="0.25"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</row>
    <row r="857" spans="2:28" ht="12.75" customHeight="1" x14ac:dyDescent="0.25"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</row>
    <row r="858" spans="2:28" ht="12.75" customHeight="1" x14ac:dyDescent="0.25"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</row>
    <row r="859" spans="2:28" ht="12.75" customHeight="1" x14ac:dyDescent="0.25"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</row>
    <row r="860" spans="2:28" ht="12.75" customHeight="1" x14ac:dyDescent="0.25"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</row>
    <row r="861" spans="2:28" ht="12.75" customHeight="1" x14ac:dyDescent="0.25"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</row>
    <row r="862" spans="2:28" ht="12.75" customHeight="1" x14ac:dyDescent="0.25"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</row>
    <row r="863" spans="2:28" ht="12.75" customHeight="1" x14ac:dyDescent="0.25"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</row>
    <row r="864" spans="2:28" ht="12.75" customHeight="1" x14ac:dyDescent="0.25"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</row>
    <row r="865" spans="2:28" ht="12.75" customHeight="1" x14ac:dyDescent="0.25"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</row>
    <row r="866" spans="2:28" ht="12.75" customHeight="1" x14ac:dyDescent="0.25"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</row>
    <row r="867" spans="2:28" ht="12.75" customHeight="1" x14ac:dyDescent="0.25"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</row>
    <row r="868" spans="2:28" ht="12.75" customHeight="1" x14ac:dyDescent="0.25"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</row>
    <row r="869" spans="2:28" ht="12.75" customHeight="1" x14ac:dyDescent="0.25"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</row>
    <row r="870" spans="2:28" ht="12.75" customHeight="1" x14ac:dyDescent="0.25"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</row>
    <row r="871" spans="2:28" ht="12.75" customHeight="1" x14ac:dyDescent="0.25"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</row>
    <row r="872" spans="2:28" ht="12.75" customHeight="1" x14ac:dyDescent="0.25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</row>
    <row r="873" spans="2:28" ht="12.75" customHeight="1" x14ac:dyDescent="0.25"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</row>
    <row r="874" spans="2:28" ht="12.75" customHeight="1" x14ac:dyDescent="0.25"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</row>
    <row r="875" spans="2:28" ht="12.75" customHeight="1" x14ac:dyDescent="0.25"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</row>
    <row r="876" spans="2:28" ht="12.75" customHeight="1" x14ac:dyDescent="0.25"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</row>
    <row r="877" spans="2:28" ht="12.75" customHeight="1" x14ac:dyDescent="0.25"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</row>
    <row r="878" spans="2:28" ht="12.75" customHeight="1" x14ac:dyDescent="0.25"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</row>
    <row r="879" spans="2:28" ht="12.75" customHeight="1" x14ac:dyDescent="0.25"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</row>
    <row r="880" spans="2:28" ht="12.75" customHeight="1" x14ac:dyDescent="0.25"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</row>
    <row r="881" spans="2:28" ht="12.75" customHeight="1" x14ac:dyDescent="0.25"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</row>
    <row r="882" spans="2:28" ht="12.75" customHeight="1" x14ac:dyDescent="0.25"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</row>
    <row r="883" spans="2:28" ht="12.75" customHeight="1" x14ac:dyDescent="0.25"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</row>
    <row r="884" spans="2:28" ht="12.75" customHeight="1" x14ac:dyDescent="0.25"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</row>
    <row r="885" spans="2:28" ht="12.75" customHeight="1" x14ac:dyDescent="0.25"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</row>
    <row r="886" spans="2:28" ht="12.75" customHeight="1" x14ac:dyDescent="0.25"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</row>
    <row r="887" spans="2:28" ht="12.75" customHeight="1" x14ac:dyDescent="0.25"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</row>
    <row r="888" spans="2:28" ht="12.75" customHeight="1" x14ac:dyDescent="0.25"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</row>
    <row r="889" spans="2:28" ht="12.75" customHeight="1" x14ac:dyDescent="0.25"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</row>
    <row r="890" spans="2:28" ht="12.75" customHeight="1" x14ac:dyDescent="0.25"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</row>
    <row r="891" spans="2:28" ht="12.75" customHeight="1" x14ac:dyDescent="0.25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</row>
    <row r="892" spans="2:28" ht="12.75" customHeight="1" x14ac:dyDescent="0.25"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</row>
    <row r="893" spans="2:28" ht="12.75" customHeight="1" x14ac:dyDescent="0.25"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</row>
    <row r="894" spans="2:28" ht="12.75" customHeight="1" x14ac:dyDescent="0.25"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</row>
    <row r="895" spans="2:28" ht="12.75" customHeight="1" x14ac:dyDescent="0.25"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</row>
    <row r="896" spans="2:28" ht="12.75" customHeight="1" x14ac:dyDescent="0.25"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</row>
    <row r="897" spans="2:28" ht="12.75" customHeight="1" x14ac:dyDescent="0.25"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</row>
    <row r="898" spans="2:28" ht="12.75" customHeight="1" x14ac:dyDescent="0.25"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</row>
    <row r="899" spans="2:28" ht="12.75" customHeight="1" x14ac:dyDescent="0.25"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</row>
    <row r="900" spans="2:28" ht="12.75" customHeight="1" x14ac:dyDescent="0.25"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</row>
    <row r="901" spans="2:28" ht="12.75" customHeight="1" x14ac:dyDescent="0.25"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</row>
    <row r="902" spans="2:28" ht="12.75" customHeight="1" x14ac:dyDescent="0.25"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</row>
    <row r="903" spans="2:28" ht="12.75" customHeight="1" x14ac:dyDescent="0.25"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</row>
    <row r="904" spans="2:28" ht="12.75" customHeight="1" x14ac:dyDescent="0.25"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</row>
    <row r="905" spans="2:28" ht="12.75" customHeight="1" x14ac:dyDescent="0.25"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</row>
    <row r="906" spans="2:28" ht="12.75" customHeight="1" x14ac:dyDescent="0.25"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</row>
    <row r="907" spans="2:28" ht="12.75" customHeight="1" x14ac:dyDescent="0.25"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</row>
    <row r="908" spans="2:28" ht="12.75" customHeight="1" x14ac:dyDescent="0.25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</row>
    <row r="909" spans="2:28" ht="12.75" customHeight="1" x14ac:dyDescent="0.25"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</row>
    <row r="910" spans="2:28" ht="12.75" customHeight="1" x14ac:dyDescent="0.25"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</row>
    <row r="911" spans="2:28" ht="12.75" customHeight="1" x14ac:dyDescent="0.25"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</row>
    <row r="912" spans="2:28" ht="12.75" customHeight="1" x14ac:dyDescent="0.25"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</row>
    <row r="913" spans="2:28" ht="12.75" customHeight="1" x14ac:dyDescent="0.25"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</row>
    <row r="914" spans="2:28" ht="12.75" customHeight="1" x14ac:dyDescent="0.25"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</row>
    <row r="915" spans="2:28" ht="12.75" customHeight="1" x14ac:dyDescent="0.25"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</row>
    <row r="916" spans="2:28" ht="12.75" customHeight="1" x14ac:dyDescent="0.25"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</row>
    <row r="917" spans="2:28" ht="12.75" customHeight="1" x14ac:dyDescent="0.25"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</row>
    <row r="918" spans="2:28" ht="12.75" customHeight="1" x14ac:dyDescent="0.25"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</row>
    <row r="919" spans="2:28" ht="12.75" customHeight="1" x14ac:dyDescent="0.25"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</row>
    <row r="920" spans="2:28" ht="12.75" customHeight="1" x14ac:dyDescent="0.25"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</row>
    <row r="921" spans="2:28" ht="12.75" customHeight="1" x14ac:dyDescent="0.25"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</row>
    <row r="922" spans="2:28" ht="12.75" customHeight="1" x14ac:dyDescent="0.25"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</row>
    <row r="923" spans="2:28" ht="12.75" customHeight="1" x14ac:dyDescent="0.25"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</row>
    <row r="924" spans="2:28" ht="12.75" customHeight="1" x14ac:dyDescent="0.25"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</row>
    <row r="925" spans="2:28" ht="12.75" customHeight="1" x14ac:dyDescent="0.25"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</row>
    <row r="926" spans="2:28" ht="12.75" customHeight="1" x14ac:dyDescent="0.25"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</row>
    <row r="927" spans="2:28" ht="12.75" customHeight="1" x14ac:dyDescent="0.25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</row>
    <row r="928" spans="2:28" ht="12.75" customHeight="1" x14ac:dyDescent="0.25"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</row>
    <row r="929" spans="2:28" ht="12.75" customHeight="1" x14ac:dyDescent="0.25"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</row>
    <row r="930" spans="2:28" ht="12.75" customHeight="1" x14ac:dyDescent="0.25"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</row>
    <row r="931" spans="2:28" ht="12.75" customHeight="1" x14ac:dyDescent="0.25"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</row>
    <row r="932" spans="2:28" ht="12.75" customHeight="1" x14ac:dyDescent="0.25"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</row>
    <row r="933" spans="2:28" ht="12.75" customHeight="1" x14ac:dyDescent="0.25"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</row>
    <row r="934" spans="2:28" ht="12.75" customHeight="1" x14ac:dyDescent="0.25"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</row>
    <row r="935" spans="2:28" ht="12.75" customHeight="1" x14ac:dyDescent="0.25"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</row>
    <row r="936" spans="2:28" ht="12.75" customHeight="1" x14ac:dyDescent="0.25"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</row>
    <row r="937" spans="2:28" ht="12.75" customHeight="1" x14ac:dyDescent="0.25"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</row>
    <row r="938" spans="2:28" ht="12.75" customHeight="1" x14ac:dyDescent="0.25"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</row>
    <row r="939" spans="2:28" ht="12.75" customHeight="1" x14ac:dyDescent="0.25"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</row>
    <row r="940" spans="2:28" ht="12.75" customHeight="1" x14ac:dyDescent="0.25"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</row>
    <row r="941" spans="2:28" ht="12.75" customHeight="1" x14ac:dyDescent="0.25"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</row>
    <row r="942" spans="2:28" ht="12.75" customHeight="1" x14ac:dyDescent="0.25"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</row>
    <row r="943" spans="2:28" ht="12.75" customHeight="1" x14ac:dyDescent="0.25"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</row>
    <row r="944" spans="2:28" ht="12.75" customHeight="1" x14ac:dyDescent="0.25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</row>
    <row r="945" spans="2:28" ht="12.75" customHeight="1" x14ac:dyDescent="0.25"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</row>
    <row r="946" spans="2:28" ht="12.75" customHeight="1" x14ac:dyDescent="0.25"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</row>
    <row r="947" spans="2:28" ht="12.75" customHeight="1" x14ac:dyDescent="0.25"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</row>
    <row r="948" spans="2:28" ht="12.75" customHeight="1" x14ac:dyDescent="0.25"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</row>
    <row r="949" spans="2:28" ht="12.75" customHeight="1" x14ac:dyDescent="0.25"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</row>
    <row r="950" spans="2:28" ht="12.75" customHeight="1" x14ac:dyDescent="0.25"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</row>
    <row r="951" spans="2:28" ht="12.75" customHeight="1" x14ac:dyDescent="0.25"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</row>
    <row r="952" spans="2:28" ht="12.75" customHeight="1" x14ac:dyDescent="0.25"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</row>
    <row r="953" spans="2:28" ht="12.75" customHeight="1" x14ac:dyDescent="0.25"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</row>
    <row r="954" spans="2:28" ht="12.75" customHeight="1" x14ac:dyDescent="0.25"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</row>
    <row r="955" spans="2:28" ht="12.75" customHeight="1" x14ac:dyDescent="0.25"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</row>
    <row r="956" spans="2:28" ht="12.75" customHeight="1" x14ac:dyDescent="0.25"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</row>
    <row r="957" spans="2:28" ht="12.75" customHeight="1" x14ac:dyDescent="0.25"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</row>
    <row r="958" spans="2:28" ht="12.75" customHeight="1" x14ac:dyDescent="0.25"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</row>
    <row r="959" spans="2:28" ht="12.75" customHeight="1" x14ac:dyDescent="0.25"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</row>
    <row r="960" spans="2:28" ht="12.75" customHeight="1" x14ac:dyDescent="0.25"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</row>
    <row r="961" spans="2:28" ht="12.75" customHeight="1" x14ac:dyDescent="0.25"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</row>
    <row r="962" spans="2:28" ht="12.75" customHeight="1" x14ac:dyDescent="0.25"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</row>
    <row r="963" spans="2:28" ht="12.75" customHeight="1" x14ac:dyDescent="0.25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</row>
    <row r="964" spans="2:28" ht="12.75" customHeight="1" x14ac:dyDescent="0.25"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</row>
    <row r="965" spans="2:28" ht="12.75" customHeight="1" x14ac:dyDescent="0.25"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</row>
    <row r="966" spans="2:28" ht="12.75" customHeight="1" x14ac:dyDescent="0.25"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</row>
    <row r="967" spans="2:28" ht="12.75" customHeight="1" x14ac:dyDescent="0.25"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</row>
    <row r="968" spans="2:28" ht="12.75" customHeight="1" x14ac:dyDescent="0.25"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</row>
    <row r="969" spans="2:28" ht="12.75" customHeight="1" x14ac:dyDescent="0.25"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</row>
    <row r="970" spans="2:28" ht="12.75" customHeight="1" x14ac:dyDescent="0.25"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</row>
    <row r="971" spans="2:28" ht="12.75" customHeight="1" x14ac:dyDescent="0.25"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</row>
    <row r="972" spans="2:28" ht="12.75" customHeight="1" x14ac:dyDescent="0.25"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</row>
    <row r="973" spans="2:28" ht="12.75" customHeight="1" x14ac:dyDescent="0.25"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</row>
    <row r="974" spans="2:28" ht="12.75" customHeight="1" x14ac:dyDescent="0.25"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</row>
    <row r="975" spans="2:28" ht="12.75" customHeight="1" x14ac:dyDescent="0.25"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</row>
    <row r="976" spans="2:28" ht="12.75" customHeight="1" x14ac:dyDescent="0.25"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</row>
    <row r="977" spans="2:28" ht="12.75" customHeight="1" x14ac:dyDescent="0.25"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</row>
    <row r="978" spans="2:28" ht="12.75" customHeight="1" x14ac:dyDescent="0.25"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</row>
    <row r="979" spans="2:28" ht="12.75" customHeight="1" x14ac:dyDescent="0.25"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</row>
    <row r="980" spans="2:28" ht="12.75" customHeight="1" x14ac:dyDescent="0.25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</row>
    <row r="981" spans="2:28" ht="12.75" customHeight="1" x14ac:dyDescent="0.25"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</row>
    <row r="982" spans="2:28" ht="12.75" customHeight="1" x14ac:dyDescent="0.25"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</row>
    <row r="983" spans="2:28" ht="12.75" customHeight="1" x14ac:dyDescent="0.25"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</row>
    <row r="984" spans="2:28" ht="12.75" customHeight="1" x14ac:dyDescent="0.25"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</row>
    <row r="985" spans="2:28" ht="12.75" customHeight="1" x14ac:dyDescent="0.25"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</row>
    <row r="986" spans="2:28" ht="12.75" customHeight="1" x14ac:dyDescent="0.25"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</row>
    <row r="987" spans="2:28" ht="12.75" customHeight="1" x14ac:dyDescent="0.25"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</row>
    <row r="988" spans="2:28" ht="12.75" customHeight="1" x14ac:dyDescent="0.25"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</row>
    <row r="989" spans="2:28" ht="12.75" customHeight="1" x14ac:dyDescent="0.25"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</row>
    <row r="990" spans="2:28" ht="12.75" customHeight="1" x14ac:dyDescent="0.25"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</row>
    <row r="991" spans="2:28" ht="12.75" customHeight="1" x14ac:dyDescent="0.25"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</row>
    <row r="992" spans="2:28" ht="12.75" customHeight="1" x14ac:dyDescent="0.25"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</row>
    <row r="993" spans="2:28" ht="12.75" customHeight="1" x14ac:dyDescent="0.25"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</row>
    <row r="994" spans="2:28" ht="12.75" customHeight="1" x14ac:dyDescent="0.25"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</row>
    <row r="995" spans="2:28" ht="12.75" customHeight="1" x14ac:dyDescent="0.25"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</row>
    <row r="996" spans="2:28" ht="12.75" customHeight="1" x14ac:dyDescent="0.25"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</row>
    <row r="997" spans="2:28" ht="12.75" customHeight="1" x14ac:dyDescent="0.25"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</row>
    <row r="998" spans="2:28" ht="12.75" customHeight="1" x14ac:dyDescent="0.25"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</row>
    <row r="999" spans="2:28" ht="12.75" customHeight="1" x14ac:dyDescent="0.25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</row>
    <row r="1000" spans="2:28" ht="12.75" customHeight="1" x14ac:dyDescent="0.25"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</row>
    <row r="1001" spans="2:28" ht="12.75" customHeight="1" x14ac:dyDescent="0.25"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</row>
    <row r="1002" spans="2:28" ht="12.75" customHeight="1" x14ac:dyDescent="0.25"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</row>
    <row r="1003" spans="2:28" ht="12.75" customHeight="1" x14ac:dyDescent="0.25"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</row>
    <row r="1004" spans="2:28" ht="12.75" customHeight="1" x14ac:dyDescent="0.25"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</row>
    <row r="1005" spans="2:28" ht="12.75" customHeight="1" x14ac:dyDescent="0.25"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</row>
    <row r="1006" spans="2:28" ht="12.75" customHeight="1" x14ac:dyDescent="0.25"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</row>
    <row r="1007" spans="2:28" ht="12.75" customHeight="1" x14ac:dyDescent="0.25"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</row>
    <row r="1008" spans="2:28" ht="12.75" customHeight="1" x14ac:dyDescent="0.25"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</row>
    <row r="1009" spans="2:28" ht="12.75" customHeight="1" x14ac:dyDescent="0.25"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</row>
    <row r="1010" spans="2:28" ht="12.75" customHeight="1" x14ac:dyDescent="0.25"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</row>
    <row r="1011" spans="2:28" ht="12.75" customHeight="1" x14ac:dyDescent="0.25"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</row>
    <row r="1012" spans="2:28" ht="12.75" customHeight="1" x14ac:dyDescent="0.25"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</row>
    <row r="1013" spans="2:28" ht="12.75" customHeight="1" x14ac:dyDescent="0.25"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</row>
    <row r="1014" spans="2:28" ht="12.75" customHeight="1" x14ac:dyDescent="0.25"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</row>
    <row r="1015" spans="2:28" ht="12.75" customHeight="1" x14ac:dyDescent="0.25"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</row>
    <row r="1016" spans="2:28" ht="12.75" customHeight="1" x14ac:dyDescent="0.25"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  <c r="AA1016" s="50"/>
      <c r="AB1016" s="50"/>
    </row>
    <row r="1017" spans="2:28" ht="12.75" customHeight="1" x14ac:dyDescent="0.25"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</row>
    <row r="1018" spans="2:28" ht="12.75" customHeight="1" x14ac:dyDescent="0.25"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  <c r="AA1018" s="50"/>
      <c r="AB1018" s="50"/>
    </row>
    <row r="1019" spans="2:28" ht="12.75" customHeight="1" x14ac:dyDescent="0.25"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  <c r="AA1019" s="50"/>
      <c r="AB1019" s="50"/>
    </row>
    <row r="1020" spans="2:28" ht="12.75" customHeight="1" x14ac:dyDescent="0.25"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0"/>
      <c r="Z1020" s="50"/>
      <c r="AA1020" s="50"/>
      <c r="AB1020" s="50"/>
    </row>
    <row r="1021" spans="2:28" ht="12.75" customHeight="1" x14ac:dyDescent="0.25"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  <c r="AA1021" s="50"/>
      <c r="AB1021" s="50"/>
    </row>
    <row r="1022" spans="2:28" ht="12.75" customHeight="1" x14ac:dyDescent="0.25"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  <c r="AA1022" s="50"/>
      <c r="AB1022" s="50"/>
    </row>
    <row r="1023" spans="2:28" ht="12.75" customHeight="1" x14ac:dyDescent="0.25"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  <c r="AA1023" s="50"/>
      <c r="AB1023" s="50"/>
    </row>
    <row r="1024" spans="2:28" ht="12.75" customHeight="1" x14ac:dyDescent="0.25"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0"/>
      <c r="Z1024" s="50"/>
      <c r="AA1024" s="50"/>
      <c r="AB1024" s="50"/>
    </row>
    <row r="1025" spans="2:28" ht="12.75" customHeight="1" x14ac:dyDescent="0.25"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  <c r="AA1025" s="50"/>
      <c r="AB1025" s="50"/>
    </row>
    <row r="1026" spans="2:28" ht="12.75" customHeight="1" x14ac:dyDescent="0.25"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0"/>
      <c r="Z1026" s="50"/>
      <c r="AA1026" s="50"/>
      <c r="AB1026" s="50"/>
    </row>
    <row r="1027" spans="2:28" ht="12.75" customHeight="1" x14ac:dyDescent="0.25"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  <c r="AA1027" s="50"/>
      <c r="AB1027" s="50"/>
    </row>
    <row r="1028" spans="2:28" ht="12.75" customHeight="1" x14ac:dyDescent="0.25"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0"/>
      <c r="Z1028" s="50"/>
      <c r="AA1028" s="50"/>
      <c r="AB1028" s="50"/>
    </row>
    <row r="1029" spans="2:28" ht="12.75" customHeight="1" x14ac:dyDescent="0.25"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0"/>
      <c r="Z1029" s="50"/>
      <c r="AA1029" s="50"/>
      <c r="AB1029" s="50"/>
    </row>
    <row r="1030" spans="2:28" ht="12.75" customHeight="1" x14ac:dyDescent="0.25"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  <c r="Y1030" s="50"/>
      <c r="Z1030" s="50"/>
      <c r="AA1030" s="50"/>
      <c r="AB1030" s="50"/>
    </row>
    <row r="1031" spans="2:28" ht="12.75" customHeight="1" x14ac:dyDescent="0.25"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0"/>
      <c r="Z1031" s="50"/>
      <c r="AA1031" s="50"/>
      <c r="AB1031" s="50"/>
    </row>
    <row r="1032" spans="2:28" ht="12.75" customHeight="1" x14ac:dyDescent="0.25"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0"/>
      <c r="Z1032" s="50"/>
      <c r="AA1032" s="50"/>
      <c r="AB1032" s="50"/>
    </row>
    <row r="1033" spans="2:28" ht="12.75" customHeight="1" x14ac:dyDescent="0.25"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  <c r="AA1033" s="50"/>
      <c r="AB1033" s="50"/>
    </row>
    <row r="1034" spans="2:28" ht="12.75" customHeight="1" x14ac:dyDescent="0.25"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0"/>
      <c r="Z1034" s="50"/>
      <c r="AA1034" s="50"/>
      <c r="AB1034" s="50"/>
    </row>
    <row r="1035" spans="2:28" ht="12.75" customHeight="1" x14ac:dyDescent="0.25"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  <c r="AA1035" s="50"/>
      <c r="AB1035" s="50"/>
    </row>
    <row r="1036" spans="2:28" ht="12.75" customHeight="1" x14ac:dyDescent="0.25"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0"/>
      <c r="Z1036" s="50"/>
      <c r="AA1036" s="50"/>
      <c r="AB1036" s="50"/>
    </row>
  </sheetData>
  <sortState ref="AM35:AN57">
    <sortCondition descending="1" ref="AN35:AN57"/>
  </sortState>
  <mergeCells count="75">
    <mergeCell ref="I61:L61"/>
    <mergeCell ref="I62:L62"/>
    <mergeCell ref="I63:L63"/>
    <mergeCell ref="I64:L64"/>
    <mergeCell ref="I65:L65"/>
    <mergeCell ref="H69:H70"/>
    <mergeCell ref="J69:J70"/>
    <mergeCell ref="K69:K70"/>
    <mergeCell ref="G69:G70"/>
    <mergeCell ref="B69:B70"/>
    <mergeCell ref="C69:C70"/>
    <mergeCell ref="D69:D70"/>
    <mergeCell ref="E69:E70"/>
    <mergeCell ref="F69:F70"/>
    <mergeCell ref="DT33:DT34"/>
    <mergeCell ref="DU33:DU34"/>
    <mergeCell ref="DV33:DV34"/>
    <mergeCell ref="DW33:DW34"/>
    <mergeCell ref="DR33:DR34"/>
    <mergeCell ref="DS33:DS34"/>
    <mergeCell ref="I60:L60"/>
    <mergeCell ref="AA33:AA34"/>
    <mergeCell ref="AF33:AF34"/>
    <mergeCell ref="DP33:DP34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N33:N34"/>
    <mergeCell ref="DQ33:DQ34"/>
    <mergeCell ref="U33:U34"/>
    <mergeCell ref="V33:V34"/>
    <mergeCell ref="W33:W34"/>
    <mergeCell ref="X33:X34"/>
    <mergeCell ref="Y33:Y34"/>
    <mergeCell ref="Z33:Z34"/>
    <mergeCell ref="AG33:AG34"/>
    <mergeCell ref="C33:C34"/>
    <mergeCell ref="D33:D34"/>
    <mergeCell ref="E33:E34"/>
    <mergeCell ref="F33:F34"/>
    <mergeCell ref="G33:G34"/>
    <mergeCell ref="AC19:AE19"/>
    <mergeCell ref="AC20:AE20"/>
    <mergeCell ref="AC21:AE21"/>
    <mergeCell ref="H33:H34"/>
    <mergeCell ref="AC23:AE23"/>
    <mergeCell ref="AC24:AE24"/>
    <mergeCell ref="AC25:AE25"/>
    <mergeCell ref="AC26:AE26"/>
    <mergeCell ref="AC27:AE27"/>
    <mergeCell ref="AC28:AE28"/>
    <mergeCell ref="D80:G80"/>
    <mergeCell ref="AC10:AE10"/>
    <mergeCell ref="B1:AG4"/>
    <mergeCell ref="AC6:AE6"/>
    <mergeCell ref="AC7:AE7"/>
    <mergeCell ref="AC8:AE8"/>
    <mergeCell ref="AC9:AE9"/>
    <mergeCell ref="AC22:AE22"/>
    <mergeCell ref="AC11:AE11"/>
    <mergeCell ref="AC12:AE12"/>
    <mergeCell ref="AC13:AE13"/>
    <mergeCell ref="AC14:AE14"/>
    <mergeCell ref="AC15:AE15"/>
    <mergeCell ref="AC16:AE16"/>
    <mergeCell ref="AC17:AE17"/>
    <mergeCell ref="AC18:AE18"/>
  </mergeCells>
  <conditionalFormatting sqref="D7:I7">
    <cfRule type="expression" dxfId="165" priority="93">
      <formula>"&lt;0"</formula>
    </cfRule>
  </conditionalFormatting>
  <conditionalFormatting sqref="E7:H7">
    <cfRule type="expression" dxfId="164" priority="92">
      <formula>"&lt;0"</formula>
    </cfRule>
  </conditionalFormatting>
  <conditionalFormatting sqref="L7:L14">
    <cfRule type="cellIs" dxfId="163" priority="18" operator="equal">
      <formula>0</formula>
    </cfRule>
    <cfRule type="cellIs" dxfId="162" priority="39" operator="lessThan">
      <formula>1</formula>
    </cfRule>
    <cfRule type="cellIs" dxfId="161" priority="90" operator="lessThan">
      <formula>0</formula>
    </cfRule>
    <cfRule type="expression" dxfId="160" priority="91">
      <formula>"&lt;0"</formula>
    </cfRule>
  </conditionalFormatting>
  <conditionalFormatting sqref="I7:I11">
    <cfRule type="cellIs" dxfId="159" priority="15" operator="equal">
      <formula>0</formula>
    </cfRule>
    <cfRule type="cellIs" dxfId="158" priority="36" operator="lessThan">
      <formula>1</formula>
    </cfRule>
    <cfRule type="cellIs" dxfId="157" priority="89" operator="lessThan">
      <formula>0</formula>
    </cfRule>
  </conditionalFormatting>
  <conditionalFormatting sqref="X7:X26">
    <cfRule type="cellIs" dxfId="156" priority="30" operator="equal">
      <formula>0</formula>
    </cfRule>
    <cfRule type="cellIs" dxfId="155" priority="54" operator="lessThan">
      <formula>1</formula>
    </cfRule>
    <cfRule type="cellIs" dxfId="154" priority="86" operator="lessThan">
      <formula>0</formula>
    </cfRule>
  </conditionalFormatting>
  <conditionalFormatting sqref="W7:W25">
    <cfRule type="cellIs" dxfId="153" priority="29" operator="equal">
      <formula>0</formula>
    </cfRule>
    <cfRule type="cellIs" dxfId="152" priority="85" operator="lessThan">
      <formula>0</formula>
    </cfRule>
  </conditionalFormatting>
  <conditionalFormatting sqref="V7:V24">
    <cfRule type="cellIs" dxfId="151" priority="28" operator="equal">
      <formula>0</formula>
    </cfRule>
    <cfRule type="cellIs" dxfId="150" priority="52" operator="lessThan">
      <formula>1</formula>
    </cfRule>
    <cfRule type="cellIs" dxfId="149" priority="84" operator="lessThan">
      <formula>0</formula>
    </cfRule>
  </conditionalFormatting>
  <conditionalFormatting sqref="E7">
    <cfRule type="cellIs" dxfId="148" priority="11" operator="equal">
      <formula>0</formula>
    </cfRule>
    <cfRule type="cellIs" dxfId="147" priority="32" operator="lessThan">
      <formula>1</formula>
    </cfRule>
    <cfRule type="cellIs" dxfId="146" priority="82" operator="lessThan">
      <formula>0</formula>
    </cfRule>
  </conditionalFormatting>
  <conditionalFormatting sqref="F7:F8">
    <cfRule type="cellIs" dxfId="145" priority="12" operator="equal">
      <formula>0</formula>
    </cfRule>
    <cfRule type="cellIs" dxfId="144" priority="33" operator="lessThan">
      <formula>1</formula>
    </cfRule>
    <cfRule type="cellIs" dxfId="143" priority="81" operator="lessThan">
      <formula>0</formula>
    </cfRule>
  </conditionalFormatting>
  <conditionalFormatting sqref="G7:G9">
    <cfRule type="cellIs" dxfId="142" priority="13" operator="equal">
      <formula>0</formula>
    </cfRule>
    <cfRule type="cellIs" dxfId="141" priority="34" operator="lessThan">
      <formula>1</formula>
    </cfRule>
    <cfRule type="cellIs" dxfId="140" priority="80" operator="lessThan">
      <formula>0</formula>
    </cfRule>
  </conditionalFormatting>
  <conditionalFormatting sqref="H7:H10">
    <cfRule type="cellIs" dxfId="139" priority="14" operator="equal">
      <formula>0</formula>
    </cfRule>
    <cfRule type="cellIs" dxfId="138" priority="35" operator="lessThan">
      <formula>1</formula>
    </cfRule>
    <cfRule type="cellIs" dxfId="137" priority="79" operator="lessThan">
      <formula>0</formula>
    </cfRule>
  </conditionalFormatting>
  <conditionalFormatting sqref="J7:J12">
    <cfRule type="cellIs" dxfId="136" priority="16" operator="equal">
      <formula>0</formula>
    </cfRule>
    <cfRule type="cellIs" dxfId="135" priority="37" operator="lessThan">
      <formula>1</formula>
    </cfRule>
    <cfRule type="cellIs" dxfId="134" priority="78" operator="lessThan">
      <formula>0</formula>
    </cfRule>
  </conditionalFormatting>
  <conditionalFormatting sqref="K7:K13">
    <cfRule type="cellIs" dxfId="133" priority="17" operator="equal">
      <formula>0</formula>
    </cfRule>
    <cfRule type="cellIs" dxfId="132" priority="38" operator="lessThan">
      <formula>1</formula>
    </cfRule>
    <cfRule type="cellIs" dxfId="131" priority="77" operator="lessThan">
      <formula>0</formula>
    </cfRule>
  </conditionalFormatting>
  <conditionalFormatting sqref="M7:M15">
    <cfRule type="cellIs" dxfId="130" priority="19" operator="equal">
      <formula>0</formula>
    </cfRule>
    <cfRule type="cellIs" dxfId="129" priority="41" operator="lessThan">
      <formula>1</formula>
    </cfRule>
    <cfRule type="cellIs" dxfId="128" priority="76" operator="lessThan">
      <formula>0</formula>
    </cfRule>
  </conditionalFormatting>
  <conditionalFormatting sqref="N7:N16">
    <cfRule type="cellIs" dxfId="127" priority="20" operator="equal">
      <formula>0</formula>
    </cfRule>
    <cfRule type="cellIs" dxfId="126" priority="42" operator="lessThan">
      <formula>1</formula>
    </cfRule>
    <cfRule type="cellIs" dxfId="125" priority="75" operator="lessThan">
      <formula>0</formula>
    </cfRule>
  </conditionalFormatting>
  <conditionalFormatting sqref="O7:O17">
    <cfRule type="cellIs" dxfId="124" priority="21" operator="equal">
      <formula>0</formula>
    </cfRule>
    <cfRule type="cellIs" dxfId="123" priority="40" operator="lessThan">
      <formula>1</formula>
    </cfRule>
    <cfRule type="cellIs" dxfId="122" priority="74" operator="lessThan">
      <formula>0</formula>
    </cfRule>
  </conditionalFormatting>
  <conditionalFormatting sqref="P7:P18">
    <cfRule type="cellIs" dxfId="121" priority="22" operator="equal">
      <formula>0</formula>
    </cfRule>
    <cfRule type="cellIs" dxfId="120" priority="43" operator="lessThan">
      <formula>1</formula>
    </cfRule>
    <cfRule type="cellIs" dxfId="119" priority="73" operator="lessThan">
      <formula>0</formula>
    </cfRule>
  </conditionalFormatting>
  <conditionalFormatting sqref="Q7:Q19">
    <cfRule type="cellIs" dxfId="118" priority="23" operator="equal">
      <formula>0</formula>
    </cfRule>
    <cfRule type="cellIs" dxfId="117" priority="44" operator="lessThan">
      <formula>1</formula>
    </cfRule>
    <cfRule type="cellIs" dxfId="116" priority="72" operator="lessThan">
      <formula>0</formula>
    </cfRule>
  </conditionalFormatting>
  <conditionalFormatting sqref="R7:R20">
    <cfRule type="cellIs" dxfId="115" priority="24" operator="equal">
      <formula>0</formula>
    </cfRule>
    <cfRule type="cellIs" dxfId="114" priority="45" operator="lessThan">
      <formula>1</formula>
    </cfRule>
    <cfRule type="cellIs" dxfId="113" priority="47" operator="lessThan">
      <formula>0</formula>
    </cfRule>
    <cfRule type="cellIs" dxfId="112" priority="48" operator="lessThan">
      <formula>0</formula>
    </cfRule>
    <cfRule type="cellIs" dxfId="111" priority="71" operator="lessThan">
      <formula>0</formula>
    </cfRule>
  </conditionalFormatting>
  <conditionalFormatting sqref="S7:S21">
    <cfRule type="cellIs" dxfId="110" priority="25" operator="equal">
      <formula>0</formula>
    </cfRule>
    <cfRule type="cellIs" dxfId="109" priority="49" operator="lessThan">
      <formula>1</formula>
    </cfRule>
    <cfRule type="cellIs" dxfId="108" priority="70" operator="lessThan">
      <formula>0</formula>
    </cfRule>
  </conditionalFormatting>
  <conditionalFormatting sqref="T7:T22">
    <cfRule type="cellIs" dxfId="107" priority="26" operator="equal">
      <formula>0</formula>
    </cfRule>
    <cfRule type="cellIs" dxfId="106" priority="50" operator="lessThan">
      <formula>1</formula>
    </cfRule>
    <cfRule type="cellIs" dxfId="105" priority="69" operator="lessThan">
      <formula>0</formula>
    </cfRule>
  </conditionalFormatting>
  <conditionalFormatting sqref="D61:G61">
    <cfRule type="cellIs" dxfId="104" priority="67" operator="lessThan">
      <formula>0</formula>
    </cfRule>
  </conditionalFormatting>
  <conditionalFormatting sqref="E62:G62">
    <cfRule type="cellIs" dxfId="103" priority="66" operator="lessThan">
      <formula>0</formula>
    </cfRule>
  </conditionalFormatting>
  <conditionalFormatting sqref="F63:G63">
    <cfRule type="cellIs" dxfId="102" priority="65" operator="lessThan">
      <formula>0</formula>
    </cfRule>
  </conditionalFormatting>
  <conditionalFormatting sqref="G64">
    <cfRule type="cellIs" dxfId="101" priority="64" operator="lessThan">
      <formula>0</formula>
    </cfRule>
  </conditionalFormatting>
  <conditionalFormatting sqref="Z7:Z28">
    <cfRule type="cellIs" dxfId="100" priority="55" operator="equal">
      <formula>0</formula>
    </cfRule>
    <cfRule type="cellIs" dxfId="99" priority="57" operator="lessThan">
      <formula>1</formula>
    </cfRule>
  </conditionalFormatting>
  <conditionalFormatting sqref="Y7:Y27">
    <cfRule type="cellIs" dxfId="98" priority="31" operator="equal">
      <formula>0</formula>
    </cfRule>
    <cfRule type="cellIs" dxfId="97" priority="56" operator="lessThan">
      <formula>1</formula>
    </cfRule>
  </conditionalFormatting>
  <conditionalFormatting sqref="W7:W24">
    <cfRule type="cellIs" dxfId="96" priority="53" operator="lessThan">
      <formula>1</formula>
    </cfRule>
  </conditionalFormatting>
  <conditionalFormatting sqref="U7:U23">
    <cfRule type="cellIs" dxfId="95" priority="27" operator="equal">
      <formula>0</formula>
    </cfRule>
    <cfRule type="cellIs" dxfId="94" priority="51" operator="lessThan">
      <formula>1</formula>
    </cfRule>
  </conditionalFormatting>
  <conditionalFormatting sqref="S21">
    <cfRule type="cellIs" dxfId="93" priority="46" operator="lessThan">
      <formula>1</formula>
    </cfRule>
  </conditionalFormatting>
  <conditionalFormatting sqref="D61">
    <cfRule type="cellIs" dxfId="92" priority="3" operator="equal">
      <formula>0</formula>
    </cfRule>
    <cfRule type="cellIs" dxfId="91" priority="10" operator="lessThan">
      <formula>1</formula>
    </cfRule>
  </conditionalFormatting>
  <conditionalFormatting sqref="E61:E62">
    <cfRule type="cellIs" dxfId="90" priority="4" operator="equal">
      <formula>0</formula>
    </cfRule>
    <cfRule type="cellIs" dxfId="89" priority="9" operator="lessThan">
      <formula>1</formula>
    </cfRule>
  </conditionalFormatting>
  <conditionalFormatting sqref="F61:F63">
    <cfRule type="cellIs" dxfId="88" priority="5" operator="equal">
      <formula>0</formula>
    </cfRule>
    <cfRule type="cellIs" dxfId="87" priority="8" operator="lessThan">
      <formula>1</formula>
    </cfRule>
  </conditionalFormatting>
  <conditionalFormatting sqref="G61:G64">
    <cfRule type="cellIs" dxfId="86" priority="6" operator="equal">
      <formula>0</formula>
    </cfRule>
    <cfRule type="cellIs" dxfId="85" priority="7" operator="lessThan">
      <formula>1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79BF2F08-7DB0-473C-BD13-1F017C5A269B}">
            <xm:f>Threats!$K$2</xm:f>
            <x14:dxf>
              <font>
                <color rgb="FFFF0000"/>
              </font>
            </x14:dxf>
          </x14:cfRule>
          <xm:sqref>AK60</xm:sqref>
        </x14:conditionalFormatting>
        <x14:conditionalFormatting xmlns:xm="http://schemas.microsoft.com/office/excel/2006/main">
          <x14:cfRule type="cellIs" priority="1" operator="greaterThan" id="{610E59AD-0B16-4B72-A7FF-198B3F803CAC}">
            <xm:f>Threats!$K$2</xm:f>
            <x14:dxf>
              <font>
                <color rgb="FFFF0000"/>
              </font>
            </x14:dxf>
          </x14:cfRule>
          <xm:sqref>AK61:AK64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X1036"/>
  <sheetViews>
    <sheetView topLeftCell="Z7" workbookViewId="0">
      <selection activeCell="B1" sqref="B1:AG4"/>
    </sheetView>
  </sheetViews>
  <sheetFormatPr defaultColWidth="17.33203125" defaultRowHeight="13.2" x14ac:dyDescent="0.25"/>
  <cols>
    <col min="1" max="1" width="8.6640625" style="46" customWidth="1"/>
    <col min="2" max="2" width="16.6640625" style="46" customWidth="1"/>
    <col min="3" max="3" width="52.5546875" style="46" customWidth="1"/>
    <col min="4" max="4" width="14.88671875" style="46" customWidth="1"/>
    <col min="5" max="6" width="14.6640625" style="46" customWidth="1"/>
    <col min="7" max="7" width="17.33203125" style="46" customWidth="1"/>
    <col min="8" max="8" width="20.5546875" style="46" customWidth="1"/>
    <col min="9" max="9" width="15.21875" style="46" customWidth="1"/>
    <col min="10" max="10" width="16" style="46" customWidth="1"/>
    <col min="11" max="11" width="14.88671875" style="46" customWidth="1"/>
    <col min="12" max="12" width="18.88671875" style="46" customWidth="1"/>
    <col min="13" max="13" width="15.33203125" style="46" customWidth="1"/>
    <col min="14" max="14" width="13" style="46" customWidth="1"/>
    <col min="15" max="15" width="13.6640625" style="46" customWidth="1"/>
    <col min="16" max="16" width="13" style="46" customWidth="1"/>
    <col min="17" max="17" width="13.88671875" style="46" customWidth="1"/>
    <col min="18" max="18" width="13.44140625" style="46" customWidth="1"/>
    <col min="19" max="19" width="12.33203125" style="46" customWidth="1"/>
    <col min="20" max="20" width="11.109375" style="46" customWidth="1"/>
    <col min="21" max="21" width="12.33203125" style="46" customWidth="1"/>
    <col min="22" max="22" width="10.5546875" style="46" customWidth="1"/>
    <col min="23" max="25" width="10.33203125" style="46" customWidth="1"/>
    <col min="26" max="26" width="14" style="46" customWidth="1"/>
    <col min="27" max="27" width="32.109375" style="46" customWidth="1"/>
    <col min="28" max="28" width="19.5546875" style="46" customWidth="1"/>
    <col min="29" max="29" width="33.77734375" style="51" customWidth="1"/>
    <col min="30" max="30" width="35" style="46" customWidth="1"/>
    <col min="31" max="31" width="20.33203125" style="46" customWidth="1"/>
    <col min="32" max="32" width="24.109375" style="46" customWidth="1"/>
    <col min="33" max="33" width="46.109375" style="51" customWidth="1"/>
    <col min="34" max="34" width="25.21875" style="46" customWidth="1"/>
    <col min="35" max="35" width="15.44140625" style="46" customWidth="1"/>
    <col min="36" max="36" width="22.44140625" style="46" customWidth="1"/>
    <col min="37" max="37" width="15.33203125" style="46" customWidth="1"/>
    <col min="38" max="38" width="8.6640625" style="46" customWidth="1"/>
    <col min="39" max="39" width="27.109375" style="46" customWidth="1"/>
    <col min="40" max="40" width="20" style="46" customWidth="1"/>
    <col min="41" max="45" width="8.6640625" style="46" customWidth="1"/>
    <col min="46" max="16384" width="17.33203125" style="46"/>
  </cols>
  <sheetData>
    <row r="1" spans="1:128" ht="12.75" customHeight="1" x14ac:dyDescent="0.25">
      <c r="B1" s="322" t="s">
        <v>255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  <c r="AB1" s="323"/>
      <c r="AC1" s="323"/>
      <c r="AD1" s="323"/>
      <c r="AE1" s="323"/>
      <c r="AF1" s="323"/>
      <c r="AG1" s="324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</row>
    <row r="2" spans="1:128" ht="12.75" customHeight="1" x14ac:dyDescent="0.25">
      <c r="A2" s="50"/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7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</row>
    <row r="3" spans="1:128" ht="12.75" customHeight="1" x14ac:dyDescent="0.25">
      <c r="A3" s="50"/>
      <c r="B3" s="325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327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</row>
    <row r="4" spans="1:128" ht="12.75" customHeight="1" thickBot="1" x14ac:dyDescent="0.3">
      <c r="A4" s="50"/>
      <c r="B4" s="328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30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</row>
    <row r="5" spans="1:128" ht="24.75" customHeight="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D5" s="52"/>
      <c r="AE5" s="52"/>
      <c r="AF5" s="52"/>
      <c r="AH5" s="52"/>
      <c r="AI5" s="52"/>
    </row>
    <row r="6" spans="1:128" ht="107.25" customHeight="1" x14ac:dyDescent="0.3">
      <c r="A6" s="50"/>
      <c r="B6" s="49"/>
      <c r="C6" s="53" t="s">
        <v>278</v>
      </c>
      <c r="D6" s="54" t="str">
        <f>Threats!A1</f>
        <v>T1-Power Loss</v>
      </c>
      <c r="E6" s="54" t="str">
        <f>Threats!A2</f>
        <v>T2-Hardware Failure</v>
      </c>
      <c r="F6" s="54" t="str">
        <f>Threats!A3</f>
        <v>T3-Software Crash</v>
      </c>
      <c r="G6" s="54" t="str">
        <f>Threats!A4</f>
        <v>T4-Operator Errors</v>
      </c>
      <c r="H6" s="54" t="str">
        <f>Threats!A5</f>
        <v>T5-Malicious Inside Action</v>
      </c>
      <c r="I6" s="54" t="str">
        <f>Threats!A6</f>
        <v>T6-Trojan and Worms</v>
      </c>
      <c r="J6" s="54" t="str">
        <f>Threats!A7</f>
        <v>T7-Fire</v>
      </c>
      <c r="K6" s="54" t="str">
        <f>Threats!A8</f>
        <v>T8-Other Enviromental Disasters</v>
      </c>
      <c r="L6" s="54" t="str">
        <f>Threats!A9</f>
        <v>T9-Availability Threats(DDOS)</v>
      </c>
      <c r="M6" s="54" t="str">
        <f>Threats!A10</f>
        <v>T10-Disk Failure</v>
      </c>
      <c r="N6" s="54" t="str">
        <f>Threats!A11</f>
        <v>T11-Data Corruption</v>
      </c>
      <c r="O6" s="54" t="str">
        <f>Threats!A12</f>
        <v>T12-Inaccurrate Data</v>
      </c>
      <c r="P6" s="54" t="str">
        <f>Threats!A13</f>
        <v>T13-Un-authorized Access</v>
      </c>
      <c r="Q6" s="54" t="str">
        <f>Threats!A14</f>
        <v>T14-Virus and Spyware</v>
      </c>
      <c r="R6" s="54" t="str">
        <f>Threats!A15</f>
        <v>T15-Hacking</v>
      </c>
      <c r="S6" s="54" t="str">
        <f>Threats!A16</f>
        <v>T16-Media Leakage</v>
      </c>
      <c r="T6" s="54" t="str">
        <f>Threats!A17</f>
        <v>T17-Communication Preventers(Botnet, Dialer)</v>
      </c>
      <c r="U6" s="54" t="str">
        <f>Threats!A18</f>
        <v>T18-Authentication Threats</v>
      </c>
      <c r="V6" s="54" t="str">
        <f>Threats!A19</f>
        <v>T19-Non Repudiation Threats</v>
      </c>
      <c r="W6" s="54" t="str">
        <f>Threats!A20</f>
        <v>T20-Separation of Duties</v>
      </c>
      <c r="X6" s="54" t="str">
        <f>Threats!A21</f>
        <v>T21-Configuration Threats</v>
      </c>
      <c r="Y6" s="54" t="str">
        <f>Threats!A22</f>
        <v>T22- Communications Threats</v>
      </c>
      <c r="Z6" s="54" t="str">
        <f>Threats!A23</f>
        <v>T23-Storage Threats</v>
      </c>
      <c r="AA6" s="54" t="s">
        <v>257</v>
      </c>
      <c r="AB6" s="55"/>
      <c r="AC6" s="331" t="s">
        <v>267</v>
      </c>
      <c r="AD6" s="331"/>
      <c r="AE6" s="331"/>
      <c r="AF6" s="56"/>
      <c r="AG6" s="56"/>
      <c r="AH6" s="56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</row>
    <row r="7" spans="1:128" ht="12.75" customHeight="1" thickBot="1" x14ac:dyDescent="0.3">
      <c r="A7" s="50"/>
      <c r="B7" s="49"/>
      <c r="C7" s="57" t="str">
        <f>Threats!A1</f>
        <v>T1-Power Loss</v>
      </c>
      <c r="D7" s="58">
        <v>1</v>
      </c>
      <c r="E7" s="39">
        <v>6</v>
      </c>
      <c r="F7" s="39">
        <v>6</v>
      </c>
      <c r="G7" s="39">
        <v>6</v>
      </c>
      <c r="H7" s="39">
        <v>9</v>
      </c>
      <c r="I7" s="39">
        <v>8</v>
      </c>
      <c r="J7" s="39">
        <v>9</v>
      </c>
      <c r="K7" s="39">
        <v>9</v>
      </c>
      <c r="L7" s="39">
        <v>9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59" t="str">
        <f>Threats!B1</f>
        <v>Threats to The Level of Service</v>
      </c>
      <c r="AB7" s="49"/>
      <c r="AC7" s="332" t="s">
        <v>256</v>
      </c>
      <c r="AD7" s="333"/>
      <c r="AE7" s="333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60"/>
      <c r="DQ7" s="60"/>
      <c r="DR7" s="60"/>
      <c r="DS7" s="60"/>
      <c r="DT7" s="60"/>
      <c r="DU7" s="60"/>
      <c r="DV7" s="61"/>
      <c r="DW7" s="61"/>
    </row>
    <row r="8" spans="1:128" ht="12.75" customHeight="1" thickBot="1" x14ac:dyDescent="0.3">
      <c r="A8" s="50"/>
      <c r="B8" s="49"/>
      <c r="C8" s="62" t="str">
        <f>Threats!A2</f>
        <v>T2-Hardware Failure</v>
      </c>
      <c r="D8" s="63">
        <f>IF(E$7 &lt;&gt;0, ($D$7/E$7), 0)</f>
        <v>0.16666666666666666</v>
      </c>
      <c r="E8" s="64">
        <v>1</v>
      </c>
      <c r="F8" s="40">
        <v>0.5</v>
      </c>
      <c r="G8" s="40">
        <v>0.25</v>
      </c>
      <c r="H8" s="40">
        <v>0.16666666666666666</v>
      </c>
      <c r="I8" s="40">
        <v>0.16666666666666666</v>
      </c>
      <c r="J8" s="40">
        <v>2</v>
      </c>
      <c r="K8" s="40">
        <v>2</v>
      </c>
      <c r="L8" s="40">
        <v>1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65" t="str">
        <f>Threats!B2</f>
        <v>Threats to The Level of Service</v>
      </c>
      <c r="AB8" s="49"/>
      <c r="AC8" s="334" t="s">
        <v>256</v>
      </c>
      <c r="AD8" s="335"/>
      <c r="AE8" s="335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60"/>
      <c r="DQ8" s="60"/>
      <c r="DR8" s="60"/>
      <c r="DS8" s="60"/>
      <c r="DT8" s="60"/>
      <c r="DU8" s="60"/>
      <c r="DV8" s="61"/>
      <c r="DW8" s="61"/>
    </row>
    <row r="9" spans="1:128" ht="12.75" customHeight="1" thickBot="1" x14ac:dyDescent="0.3">
      <c r="A9" s="50"/>
      <c r="B9" s="49"/>
      <c r="C9" s="62" t="str">
        <f>Threats!A3</f>
        <v>T3-Software Crash</v>
      </c>
      <c r="D9" s="66">
        <f>IF($F7&lt;&gt;0, $D$7/F$7, 0)</f>
        <v>0.16666666666666666</v>
      </c>
      <c r="E9" s="67">
        <f>IF(F$8 &lt;&gt;0,$E$8/F$8,0)</f>
        <v>2</v>
      </c>
      <c r="F9" s="64">
        <v>1</v>
      </c>
      <c r="G9" s="197">
        <v>6</v>
      </c>
      <c r="H9" s="197">
        <v>3</v>
      </c>
      <c r="I9" s="197">
        <v>0.25</v>
      </c>
      <c r="J9" s="197">
        <v>5</v>
      </c>
      <c r="K9" s="197">
        <v>6</v>
      </c>
      <c r="L9" s="197">
        <v>6</v>
      </c>
      <c r="M9" s="197">
        <v>0</v>
      </c>
      <c r="N9" s="197">
        <v>0</v>
      </c>
      <c r="O9" s="197">
        <v>0</v>
      </c>
      <c r="P9" s="197">
        <v>0</v>
      </c>
      <c r="Q9" s="197">
        <v>0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0</v>
      </c>
      <c r="Y9" s="197">
        <v>0</v>
      </c>
      <c r="Z9" s="197">
        <v>0</v>
      </c>
      <c r="AA9" s="68" t="str">
        <f>Threats!B3</f>
        <v>Threats to The Level of Service</v>
      </c>
      <c r="AB9" s="49"/>
      <c r="AC9" s="336" t="s">
        <v>256</v>
      </c>
      <c r="AD9" s="337"/>
      <c r="AE9" s="337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60"/>
      <c r="DQ9" s="60"/>
      <c r="DR9" s="60"/>
      <c r="DS9" s="60"/>
      <c r="DT9" s="60"/>
      <c r="DU9" s="60"/>
      <c r="DV9" s="61"/>
      <c r="DW9" s="61"/>
    </row>
    <row r="10" spans="1:128" ht="12.75" customHeight="1" thickBot="1" x14ac:dyDescent="0.3">
      <c r="A10" s="50"/>
      <c r="B10" s="49"/>
      <c r="C10" s="62" t="str">
        <f>Threats!A4</f>
        <v>T4-Operator Errors</v>
      </c>
      <c r="D10" s="66">
        <f>IF(G$7&lt;&gt;0, $D$7/G$7, 0)</f>
        <v>0.16666666666666666</v>
      </c>
      <c r="E10" s="69">
        <f>IF(G$8 &lt;&gt; 0, $E$8/G$8, 0)</f>
        <v>4</v>
      </c>
      <c r="F10" s="67">
        <f>IF(G$9 &lt;&gt; 0, ($F$9/G$9), 0)</f>
        <v>0.16666666666666666</v>
      </c>
      <c r="G10" s="64">
        <v>1</v>
      </c>
      <c r="H10" s="198">
        <v>4</v>
      </c>
      <c r="I10" s="198">
        <v>1</v>
      </c>
      <c r="J10" s="198">
        <v>6</v>
      </c>
      <c r="K10" s="198">
        <v>6</v>
      </c>
      <c r="L10" s="198">
        <v>2</v>
      </c>
      <c r="M10" s="198">
        <v>0</v>
      </c>
      <c r="N10" s="198">
        <v>0</v>
      </c>
      <c r="O10" s="198">
        <v>0</v>
      </c>
      <c r="P10" s="198">
        <v>0</v>
      </c>
      <c r="Q10" s="198">
        <v>0</v>
      </c>
      <c r="R10" s="198">
        <v>0</v>
      </c>
      <c r="S10" s="198">
        <v>0</v>
      </c>
      <c r="T10" s="198">
        <v>0</v>
      </c>
      <c r="U10" s="198">
        <v>0</v>
      </c>
      <c r="V10" s="198">
        <v>0</v>
      </c>
      <c r="W10" s="198">
        <v>0</v>
      </c>
      <c r="X10" s="198">
        <v>0</v>
      </c>
      <c r="Y10" s="198">
        <v>0</v>
      </c>
      <c r="Z10" s="198">
        <v>0</v>
      </c>
      <c r="AA10" s="70" t="str">
        <f>Threats!B4</f>
        <v>Threats to The Level of Service</v>
      </c>
      <c r="AB10" s="49"/>
      <c r="AC10" s="320" t="s">
        <v>256</v>
      </c>
      <c r="AD10" s="321"/>
      <c r="AE10" s="321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60"/>
      <c r="DQ10" s="60"/>
      <c r="DR10" s="60"/>
      <c r="DS10" s="60"/>
      <c r="DT10" s="60"/>
      <c r="DU10" s="60"/>
      <c r="DV10" s="61"/>
      <c r="DW10" s="61"/>
    </row>
    <row r="11" spans="1:128" ht="12.75" customHeight="1" thickBot="1" x14ac:dyDescent="0.3">
      <c r="A11" s="50"/>
      <c r="B11" s="49"/>
      <c r="C11" s="62" t="str">
        <f>Threats!A5</f>
        <v>T5-Malicious Inside Action</v>
      </c>
      <c r="D11" s="66">
        <f>IF(H$7&lt;&gt;0, ($D$7/H$7), 0)</f>
        <v>0.1111111111111111</v>
      </c>
      <c r="E11" s="69">
        <f>IF(H$8 &lt;&gt; 0, $E$8/H$8, 0)</f>
        <v>6</v>
      </c>
      <c r="F11" s="69">
        <f>IF(H9&lt;&gt;0, (F9/H9),0)</f>
        <v>0.33333333333333331</v>
      </c>
      <c r="G11" s="67">
        <f>IF(H$10&lt;&gt;0, ($G$10/H$10),0)</f>
        <v>0.25</v>
      </c>
      <c r="H11" s="64">
        <v>1</v>
      </c>
      <c r="I11" s="199">
        <v>0.33333333333333331</v>
      </c>
      <c r="J11" s="199">
        <v>3</v>
      </c>
      <c r="K11" s="199">
        <v>3</v>
      </c>
      <c r="L11" s="199">
        <v>1</v>
      </c>
      <c r="M11" s="199">
        <v>0</v>
      </c>
      <c r="N11" s="199">
        <v>0</v>
      </c>
      <c r="O11" s="199">
        <v>0</v>
      </c>
      <c r="P11" s="199">
        <v>0</v>
      </c>
      <c r="Q11" s="199">
        <v>0</v>
      </c>
      <c r="R11" s="199">
        <v>0</v>
      </c>
      <c r="S11" s="199">
        <v>0</v>
      </c>
      <c r="T11" s="199">
        <v>0</v>
      </c>
      <c r="U11" s="199">
        <v>0</v>
      </c>
      <c r="V11" s="199">
        <v>0</v>
      </c>
      <c r="W11" s="199">
        <v>0</v>
      </c>
      <c r="X11" s="199">
        <v>0</v>
      </c>
      <c r="Y11" s="199">
        <v>0</v>
      </c>
      <c r="Z11" s="199">
        <v>0</v>
      </c>
      <c r="AA11" s="71" t="str">
        <f>Threats!B5</f>
        <v>Threats to The Level of Service</v>
      </c>
      <c r="AB11" s="49"/>
      <c r="AC11" s="340" t="s">
        <v>256</v>
      </c>
      <c r="AD11" s="341"/>
      <c r="AE11" s="341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60"/>
      <c r="DQ11" s="60"/>
      <c r="DR11" s="60"/>
      <c r="DS11" s="60"/>
      <c r="DT11" s="60"/>
      <c r="DU11" s="60"/>
      <c r="DV11" s="61"/>
      <c r="DW11" s="61"/>
    </row>
    <row r="12" spans="1:128" ht="12.75" customHeight="1" thickBot="1" x14ac:dyDescent="0.3">
      <c r="A12" s="50"/>
      <c r="B12" s="49"/>
      <c r="C12" s="62" t="str">
        <f>Threats!A6</f>
        <v>T6-Trojan and Worms</v>
      </c>
      <c r="D12" s="66">
        <f>IF(I$7 &lt;&gt; 0, $D$7/I$7, 0)</f>
        <v>0.125</v>
      </c>
      <c r="E12" s="69">
        <f>IF(I$8 &lt;&gt;0, $E$8/I$8, 0)</f>
        <v>6</v>
      </c>
      <c r="F12" s="69">
        <f>IF(I9&lt;&gt;0, (F9/I9),0)</f>
        <v>4</v>
      </c>
      <c r="G12" s="69">
        <f>IF(I$10&lt;&gt;0, ($G$10/I$10),0)</f>
        <v>1</v>
      </c>
      <c r="H12" s="67">
        <f>IF($I$11&lt;&gt;0, $H$11/$I$11,0)</f>
        <v>3</v>
      </c>
      <c r="I12" s="64">
        <v>1</v>
      </c>
      <c r="J12" s="200">
        <v>8</v>
      </c>
      <c r="K12" s="200">
        <v>8</v>
      </c>
      <c r="L12" s="200">
        <v>5</v>
      </c>
      <c r="M12" s="200">
        <v>0</v>
      </c>
      <c r="N12" s="200">
        <v>0</v>
      </c>
      <c r="O12" s="200">
        <v>0</v>
      </c>
      <c r="P12" s="200">
        <v>0</v>
      </c>
      <c r="Q12" s="200">
        <v>0</v>
      </c>
      <c r="R12" s="200">
        <v>0</v>
      </c>
      <c r="S12" s="200">
        <v>0</v>
      </c>
      <c r="T12" s="200">
        <v>0</v>
      </c>
      <c r="U12" s="200">
        <v>0</v>
      </c>
      <c r="V12" s="200">
        <v>0</v>
      </c>
      <c r="W12" s="200">
        <v>0</v>
      </c>
      <c r="X12" s="200">
        <v>0</v>
      </c>
      <c r="Y12" s="200">
        <v>0</v>
      </c>
      <c r="Z12" s="200">
        <v>0</v>
      </c>
      <c r="AA12" s="72" t="str">
        <f>Threats!B6</f>
        <v>Threats to The Level of Service</v>
      </c>
      <c r="AB12" s="49"/>
      <c r="AC12" s="342" t="s">
        <v>256</v>
      </c>
      <c r="AD12" s="343"/>
      <c r="AE12" s="343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60"/>
      <c r="DQ12" s="60"/>
      <c r="DR12" s="60"/>
      <c r="DS12" s="60"/>
      <c r="DT12" s="60"/>
      <c r="DU12" s="60"/>
      <c r="DV12" s="61"/>
      <c r="DW12" s="61"/>
    </row>
    <row r="13" spans="1:128" ht="12.75" customHeight="1" thickBot="1" x14ac:dyDescent="0.3">
      <c r="A13" s="50"/>
      <c r="B13" s="49"/>
      <c r="C13" s="62" t="str">
        <f>Threats!A7</f>
        <v>T7-Fire</v>
      </c>
      <c r="D13" s="66">
        <f>IF(J$7 &lt;&gt; 0, $D$7/J$7,0)</f>
        <v>0.1111111111111111</v>
      </c>
      <c r="E13" s="69">
        <f>IF(J$8 &lt;&gt;0, $E$8/J$8, 0)</f>
        <v>0.5</v>
      </c>
      <c r="F13" s="69">
        <f>($F$9/J$9)</f>
        <v>0.2</v>
      </c>
      <c r="G13" s="69">
        <f>IF(J$10&lt;&gt;0, ($G$10/J$10),0)</f>
        <v>0.16666666666666666</v>
      </c>
      <c r="H13" s="69">
        <f>IF($J$11&lt;&gt;0,$H$11/$J$11,0)</f>
        <v>0.33333333333333331</v>
      </c>
      <c r="I13" s="67">
        <f>IF($J$12&lt;&gt;0,$I$12/$J$12,0)</f>
        <v>0.125</v>
      </c>
      <c r="J13" s="64">
        <v>1</v>
      </c>
      <c r="K13" s="201">
        <v>2</v>
      </c>
      <c r="L13" s="201">
        <v>1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  <c r="R13" s="201">
        <v>0</v>
      </c>
      <c r="S13" s="201">
        <v>0</v>
      </c>
      <c r="T13" s="201">
        <v>0</v>
      </c>
      <c r="U13" s="201">
        <v>0</v>
      </c>
      <c r="V13" s="201">
        <v>0</v>
      </c>
      <c r="W13" s="201">
        <v>0</v>
      </c>
      <c r="X13" s="201">
        <v>0</v>
      </c>
      <c r="Y13" s="201">
        <v>0</v>
      </c>
      <c r="Z13" s="201">
        <v>0</v>
      </c>
      <c r="AA13" s="73" t="str">
        <f>Threats!B7</f>
        <v>Threats to The Level of Service</v>
      </c>
      <c r="AB13" s="49"/>
      <c r="AC13" s="344" t="s">
        <v>256</v>
      </c>
      <c r="AD13" s="345"/>
      <c r="AE13" s="345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60"/>
      <c r="DQ13" s="60"/>
      <c r="DR13" s="60"/>
      <c r="DS13" s="60"/>
      <c r="DT13" s="60"/>
      <c r="DU13" s="60"/>
      <c r="DV13" s="61"/>
      <c r="DW13" s="61"/>
    </row>
    <row r="14" spans="1:128" ht="12.75" customHeight="1" thickBot="1" x14ac:dyDescent="0.3">
      <c r="A14" s="50"/>
      <c r="B14" s="49"/>
      <c r="C14" s="62" t="str">
        <f>Threats!A8</f>
        <v>T8-Other Enviromental Disasters</v>
      </c>
      <c r="D14" s="66">
        <f>IF(K$7 &lt;&gt;0,$D$7/K$7,0)</f>
        <v>0.1111111111111111</v>
      </c>
      <c r="E14" s="69">
        <f>IF(K$8 &lt;&gt;0, $E$8/K$8, 0)</f>
        <v>0.5</v>
      </c>
      <c r="F14" s="69">
        <f>($F$9/K$9)</f>
        <v>0.16666666666666666</v>
      </c>
      <c r="G14" s="69">
        <f>IF(K$10&lt;&gt;0, ($G$10/K$10),0)</f>
        <v>0.16666666666666666</v>
      </c>
      <c r="H14" s="69">
        <f>IF($K$11&lt;&gt;0,$H$11/$K$11,0)</f>
        <v>0.33333333333333331</v>
      </c>
      <c r="I14" s="69">
        <f>IF($K$12&lt;&gt;0,$I$12/$K$12,0)</f>
        <v>0.125</v>
      </c>
      <c r="J14" s="67">
        <f>IF($K$13&lt;&gt;0,$J$13/$K$13,0)</f>
        <v>0.5</v>
      </c>
      <c r="K14" s="64">
        <v>1</v>
      </c>
      <c r="L14" s="202">
        <v>0.33333333333333331</v>
      </c>
      <c r="M14" s="202">
        <v>0</v>
      </c>
      <c r="N14" s="202">
        <v>0</v>
      </c>
      <c r="O14" s="202">
        <v>0</v>
      </c>
      <c r="P14" s="202">
        <v>0</v>
      </c>
      <c r="Q14" s="202">
        <v>0</v>
      </c>
      <c r="R14" s="202">
        <v>0</v>
      </c>
      <c r="S14" s="202">
        <v>0</v>
      </c>
      <c r="T14" s="202">
        <v>0</v>
      </c>
      <c r="U14" s="202">
        <v>0</v>
      </c>
      <c r="V14" s="202">
        <v>0</v>
      </c>
      <c r="W14" s="202">
        <v>0</v>
      </c>
      <c r="X14" s="202">
        <v>0</v>
      </c>
      <c r="Y14" s="202">
        <v>0</v>
      </c>
      <c r="Z14" s="202">
        <v>0</v>
      </c>
      <c r="AA14" s="74" t="str">
        <f>Threats!B8</f>
        <v>Threats to The Level of Service</v>
      </c>
      <c r="AB14" s="49"/>
      <c r="AC14" s="346" t="s">
        <v>256</v>
      </c>
      <c r="AD14" s="347"/>
      <c r="AE14" s="347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60"/>
      <c r="DQ14" s="60"/>
      <c r="DR14" s="60"/>
      <c r="DS14" s="60"/>
      <c r="DT14" s="60"/>
      <c r="DU14" s="60"/>
      <c r="DV14" s="61"/>
      <c r="DW14" s="61"/>
    </row>
    <row r="15" spans="1:128" ht="12.75" customHeight="1" thickBot="1" x14ac:dyDescent="0.3">
      <c r="A15" s="50"/>
      <c r="B15" s="49"/>
      <c r="C15" s="62" t="str">
        <f>Threats!A9</f>
        <v>T9-Availability Threats(DDOS)</v>
      </c>
      <c r="D15" s="66">
        <f>IF(L$7 &lt;&gt; 0, $D$7/L$7, 0)</f>
        <v>0.1111111111111111</v>
      </c>
      <c r="E15" s="69">
        <f>IF(L$8 &lt;&gt;0, $E$8/L$8,0)</f>
        <v>1</v>
      </c>
      <c r="F15" s="69">
        <f>($F$9/L$9)</f>
        <v>0.16666666666666666</v>
      </c>
      <c r="G15" s="69">
        <f>IF(L$10&lt;&gt;0,($G$10/L$10),0)</f>
        <v>0.5</v>
      </c>
      <c r="H15" s="69">
        <f>IF($L$11&lt;&gt;0, $H$11/$L$11,0)</f>
        <v>1</v>
      </c>
      <c r="I15" s="69">
        <f>IF($L$12&lt;&gt;0, $I$12/$L$12,0)</f>
        <v>0.2</v>
      </c>
      <c r="J15" s="69">
        <f>IF($L$13&lt;&gt;0,$J$13/$L$13,0)</f>
        <v>1</v>
      </c>
      <c r="K15" s="67">
        <f>IF($L$14&lt;&gt;0,$K$14/$L$14,0)</f>
        <v>3</v>
      </c>
      <c r="L15" s="64">
        <v>1</v>
      </c>
      <c r="M15" s="203">
        <v>0</v>
      </c>
      <c r="N15" s="203">
        <v>0</v>
      </c>
      <c r="O15" s="203">
        <v>0</v>
      </c>
      <c r="P15" s="203">
        <v>0</v>
      </c>
      <c r="Q15" s="203">
        <v>0</v>
      </c>
      <c r="R15" s="203">
        <v>0</v>
      </c>
      <c r="S15" s="203">
        <v>0</v>
      </c>
      <c r="T15" s="203">
        <v>0</v>
      </c>
      <c r="U15" s="203">
        <v>0</v>
      </c>
      <c r="V15" s="203">
        <v>0</v>
      </c>
      <c r="W15" s="203">
        <v>0</v>
      </c>
      <c r="X15" s="203">
        <v>0</v>
      </c>
      <c r="Y15" s="203">
        <v>0</v>
      </c>
      <c r="Z15" s="203">
        <v>0</v>
      </c>
      <c r="AA15" s="75" t="str">
        <f>Threats!B9</f>
        <v>Threats to The Level of Service</v>
      </c>
      <c r="AB15" s="49"/>
      <c r="AC15" s="348" t="s">
        <v>256</v>
      </c>
      <c r="AD15" s="349"/>
      <c r="AE15" s="3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60"/>
      <c r="DQ15" s="60"/>
      <c r="DR15" s="60"/>
      <c r="DS15" s="60"/>
      <c r="DT15" s="60"/>
      <c r="DU15" s="60"/>
      <c r="DV15" s="61"/>
      <c r="DW15" s="61"/>
    </row>
    <row r="16" spans="1:128" ht="12.75" customHeight="1" thickBot="1" x14ac:dyDescent="0.3">
      <c r="A16" s="50"/>
      <c r="B16" s="49"/>
      <c r="C16" s="62" t="str">
        <f>Threats!A10</f>
        <v>T10-Disk Failure</v>
      </c>
      <c r="D16" s="66">
        <f>IF(M$7 &lt;&gt;0, $D$7/M$7,0)</f>
        <v>0</v>
      </c>
      <c r="E16" s="69">
        <f>IF(M$8 &lt;&gt; 0, $E$8/M$8, 0)</f>
        <v>0</v>
      </c>
      <c r="F16" s="69">
        <f>IF(M$9&lt;&gt;0, ($F$9/M$9),0)</f>
        <v>0</v>
      </c>
      <c r="G16" s="69">
        <f>IF(M$10&lt;&gt;0, ($G$10/M$10),0)</f>
        <v>0</v>
      </c>
      <c r="H16" s="69">
        <f>IF($M$11&lt;&gt;0,$H$11/$M$11,0)</f>
        <v>0</v>
      </c>
      <c r="I16" s="69">
        <f>IF($M$12&lt;&gt;0,$I$12/$M$12,0)</f>
        <v>0</v>
      </c>
      <c r="J16" s="69">
        <f>IF(M$13&lt;&gt;0, $J$13/M$13,0)</f>
        <v>0</v>
      </c>
      <c r="K16" s="69">
        <f>IF($M$14&lt;&gt;0,$K$14/$M$14,0)</f>
        <v>0</v>
      </c>
      <c r="L16" s="67">
        <f>IF($M$15&lt;&gt;0,$L$15/$M$15,0)</f>
        <v>0</v>
      </c>
      <c r="M16" s="64">
        <v>1</v>
      </c>
      <c r="N16" s="204">
        <v>0.5</v>
      </c>
      <c r="O16" s="204">
        <v>1</v>
      </c>
      <c r="P16" s="204">
        <v>4</v>
      </c>
      <c r="Q16" s="204">
        <v>6</v>
      </c>
      <c r="R16" s="204">
        <v>0</v>
      </c>
      <c r="S16" s="204">
        <v>0</v>
      </c>
      <c r="T16" s="204">
        <v>0</v>
      </c>
      <c r="U16" s="204">
        <v>0</v>
      </c>
      <c r="V16" s="204">
        <v>0</v>
      </c>
      <c r="W16" s="204">
        <v>0</v>
      </c>
      <c r="X16" s="204">
        <v>0</v>
      </c>
      <c r="Y16" s="204">
        <v>0</v>
      </c>
      <c r="Z16" s="204">
        <v>0</v>
      </c>
      <c r="AA16" s="76" t="str">
        <f>Threats!B10</f>
        <v>Threats to the Information Base</v>
      </c>
      <c r="AB16" s="49"/>
      <c r="AC16" s="350" t="s">
        <v>256</v>
      </c>
      <c r="AD16" s="351"/>
      <c r="AE16" s="351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60"/>
      <c r="DQ16" s="60"/>
      <c r="DR16" s="60"/>
      <c r="DS16" s="60"/>
      <c r="DT16" s="60"/>
      <c r="DU16" s="60"/>
      <c r="DV16" s="61"/>
      <c r="DW16" s="61"/>
    </row>
    <row r="17" spans="1:127" ht="12.75" customHeight="1" thickBot="1" x14ac:dyDescent="0.3">
      <c r="A17" s="50"/>
      <c r="B17" s="49"/>
      <c r="C17" s="62" t="str">
        <f>Threats!A11</f>
        <v>T11-Data Corruption</v>
      </c>
      <c r="D17" s="66">
        <f>IF(N$7 &lt;&gt;0, $D$7/N$7, 0)</f>
        <v>0</v>
      </c>
      <c r="E17" s="69">
        <f>IF(N$8&lt;&gt;0, E$8/N$8,0)</f>
        <v>0</v>
      </c>
      <c r="F17" s="69">
        <f>IF(N$9&lt;&gt;0,($F$9/N$9),0)</f>
        <v>0</v>
      </c>
      <c r="G17" s="69">
        <f>IF(N$10&lt;&gt;0, ($G$10/N$10),0)</f>
        <v>0</v>
      </c>
      <c r="H17" s="69">
        <f>IF($N$11&lt;&gt;0,$H$11/$N$11,0)</f>
        <v>0</v>
      </c>
      <c r="I17" s="69">
        <f>IF($N$12&lt;&gt;0,$I$12/$N$12,0)</f>
        <v>0</v>
      </c>
      <c r="J17" s="69">
        <f>IF($N$13&lt;&gt;0,$J$13/$N$13,0)</f>
        <v>0</v>
      </c>
      <c r="K17" s="69">
        <f>IF($N$14&lt;&gt;0,$K$14/$N$14,0)</f>
        <v>0</v>
      </c>
      <c r="L17" s="69">
        <f>IF($N$15&lt;&gt;0,$L$15/$N$15,0)</f>
        <v>0</v>
      </c>
      <c r="M17" s="67">
        <f>IF($N$16&lt;&gt;0,$M$16/$N$16,0)</f>
        <v>2</v>
      </c>
      <c r="N17" s="64">
        <v>1</v>
      </c>
      <c r="O17" s="205">
        <v>1</v>
      </c>
      <c r="P17" s="205">
        <v>0.2</v>
      </c>
      <c r="Q17" s="205">
        <v>0.14285714285714285</v>
      </c>
      <c r="R17" s="205">
        <v>0</v>
      </c>
      <c r="S17" s="205">
        <v>0</v>
      </c>
      <c r="T17" s="205">
        <v>0</v>
      </c>
      <c r="U17" s="205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77" t="str">
        <f>Threats!B11</f>
        <v>Threats to the Information Base</v>
      </c>
      <c r="AB17" s="49"/>
      <c r="AC17" s="352" t="s">
        <v>256</v>
      </c>
      <c r="AD17" s="353"/>
      <c r="AE17" s="353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60"/>
      <c r="DQ17" s="60"/>
      <c r="DR17" s="60"/>
      <c r="DS17" s="60"/>
      <c r="DT17" s="60"/>
      <c r="DU17" s="60"/>
      <c r="DV17" s="61"/>
      <c r="DW17" s="61"/>
    </row>
    <row r="18" spans="1:127" ht="12.75" customHeight="1" thickBot="1" x14ac:dyDescent="0.3">
      <c r="A18" s="50"/>
      <c r="B18" s="49"/>
      <c r="C18" s="62" t="str">
        <f>Threats!A12</f>
        <v>T12-Inaccurrate Data</v>
      </c>
      <c r="D18" s="66">
        <f>IF(O$7 &lt;&gt; 0, $D$7/O$7, 0)</f>
        <v>0</v>
      </c>
      <c r="E18" s="69">
        <f>IF(O$8&lt;&gt;0, $E$8/O$8,0)</f>
        <v>0</v>
      </c>
      <c r="F18" s="69">
        <f>IF(O$9&lt;&gt;0, ($F$9/O$9),0)</f>
        <v>0</v>
      </c>
      <c r="G18" s="69">
        <f>IF(O$10&lt;&gt;0,($G$10/O$10),0)</f>
        <v>0</v>
      </c>
      <c r="H18" s="69">
        <f>IF($O$11&lt;&gt;0,$H$11/$O$11,0)</f>
        <v>0</v>
      </c>
      <c r="I18" s="69">
        <f>IF($O$12&lt;&gt;0,$I$12/$O$12,0)</f>
        <v>0</v>
      </c>
      <c r="J18" s="69">
        <f>IF($O$13&lt;&gt;0,$J$13/$O$13,0)</f>
        <v>0</v>
      </c>
      <c r="K18" s="69">
        <f>IF($O$14&lt;&gt;0,$K$14/$O$14,0)</f>
        <v>0</v>
      </c>
      <c r="L18" s="69">
        <f>IF($O$15&lt;&gt;0,$L$15/$O$15,0)</f>
        <v>0</v>
      </c>
      <c r="M18" s="69">
        <f>IF($O$16&lt;&gt;0,$M$16/$O$16,0)</f>
        <v>1</v>
      </c>
      <c r="N18" s="67">
        <f>IF($O$17&lt;&gt;0,$N$17/$O$17,0)</f>
        <v>1</v>
      </c>
      <c r="O18" s="64">
        <v>1</v>
      </c>
      <c r="P18" s="206">
        <v>0.2</v>
      </c>
      <c r="Q18" s="206">
        <v>0.125</v>
      </c>
      <c r="R18" s="206">
        <v>0</v>
      </c>
      <c r="S18" s="206">
        <v>0</v>
      </c>
      <c r="T18" s="206">
        <v>0</v>
      </c>
      <c r="U18" s="206">
        <v>0</v>
      </c>
      <c r="V18" s="206">
        <v>0</v>
      </c>
      <c r="W18" s="206">
        <v>0</v>
      </c>
      <c r="X18" s="206">
        <v>0</v>
      </c>
      <c r="Y18" s="206">
        <v>0</v>
      </c>
      <c r="Z18" s="206">
        <v>0</v>
      </c>
      <c r="AA18" s="78" t="str">
        <f>Threats!B12</f>
        <v>Threats to the Information Base</v>
      </c>
      <c r="AB18" s="49"/>
      <c r="AC18" s="354" t="s">
        <v>256</v>
      </c>
      <c r="AD18" s="355"/>
      <c r="AE18" s="355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60"/>
      <c r="DQ18" s="60"/>
      <c r="DR18" s="60"/>
      <c r="DS18" s="60"/>
      <c r="DT18" s="60"/>
      <c r="DU18" s="60"/>
      <c r="DV18" s="61"/>
      <c r="DW18" s="61"/>
    </row>
    <row r="19" spans="1:127" ht="12.75" customHeight="1" thickBot="1" x14ac:dyDescent="0.3">
      <c r="A19" s="50"/>
      <c r="B19" s="49"/>
      <c r="C19" s="62" t="str">
        <f>Threats!A13</f>
        <v>T13-Un-authorized Access</v>
      </c>
      <c r="D19" s="66">
        <f>IF(P$7 &lt;&gt;0, $D$7/P$7, 0)</f>
        <v>0</v>
      </c>
      <c r="E19" s="69">
        <f>IF(P$8&lt;&gt;0, $E$8/P$8,0)</f>
        <v>0</v>
      </c>
      <c r="F19" s="69">
        <f>IF(P$9&lt;&gt;0, ($F$9/P$9),0)</f>
        <v>0</v>
      </c>
      <c r="G19" s="69">
        <f>IF(P$10&lt;&gt;0, ($G$10/P$10),0)</f>
        <v>0</v>
      </c>
      <c r="H19" s="69">
        <f>IF($P$11&lt;&gt;0, $H$11/$P$11,0)</f>
        <v>0</v>
      </c>
      <c r="I19" s="69">
        <f>IF($P$12&lt;&gt;0,$I$12/$P$12,0)</f>
        <v>0</v>
      </c>
      <c r="J19" s="69">
        <f>IF($P$13&lt;&gt;0,$J$13/$P$13,0)</f>
        <v>0</v>
      </c>
      <c r="K19" s="69">
        <f>IF($P$14&lt;&gt;0,$K$14/$P$14,0)</f>
        <v>0</v>
      </c>
      <c r="L19" s="69">
        <f>IF($P$15&lt;&gt;0,$L$15/$P$15,0)</f>
        <v>0</v>
      </c>
      <c r="M19" s="69">
        <f>IF($P$16&lt;&gt;0,$M$16/$P$16,0)</f>
        <v>0.25</v>
      </c>
      <c r="N19" s="69">
        <f>IF($P$17&lt;&gt;0,$N$17/$P$17,0)</f>
        <v>5</v>
      </c>
      <c r="O19" s="67">
        <f>IF($P$18&lt;&gt;0,$O$18/$P$18,0)</f>
        <v>5</v>
      </c>
      <c r="P19" s="64">
        <v>1</v>
      </c>
      <c r="Q19" s="207">
        <v>0.1111111111111111</v>
      </c>
      <c r="R19" s="207">
        <v>0</v>
      </c>
      <c r="S19" s="207">
        <v>0</v>
      </c>
      <c r="T19" s="207">
        <v>0</v>
      </c>
      <c r="U19" s="207">
        <v>0</v>
      </c>
      <c r="V19" s="207">
        <v>0</v>
      </c>
      <c r="W19" s="207">
        <v>0</v>
      </c>
      <c r="X19" s="207">
        <v>0</v>
      </c>
      <c r="Y19" s="207">
        <v>0</v>
      </c>
      <c r="Z19" s="207">
        <v>0</v>
      </c>
      <c r="AA19" s="79" t="str">
        <f>Threats!B13</f>
        <v>Threats to the Information Base</v>
      </c>
      <c r="AB19" s="49"/>
      <c r="AC19" s="356" t="s">
        <v>256</v>
      </c>
      <c r="AD19" s="357"/>
      <c r="AE19" s="357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60"/>
      <c r="DQ19" s="60"/>
      <c r="DR19" s="60"/>
      <c r="DS19" s="60"/>
      <c r="DT19" s="60"/>
      <c r="DU19" s="60"/>
      <c r="DV19" s="61"/>
      <c r="DW19" s="61"/>
    </row>
    <row r="20" spans="1:127" ht="12.75" customHeight="1" thickBot="1" x14ac:dyDescent="0.3">
      <c r="A20" s="50"/>
      <c r="B20" s="49"/>
      <c r="C20" s="62" t="str">
        <f>Threats!A14</f>
        <v>T14-Virus and Spyware</v>
      </c>
      <c r="D20" s="66">
        <f>IF(O$7 &lt;&gt; 0, $D$7/Q$7, 0)</f>
        <v>0</v>
      </c>
      <c r="E20" s="69">
        <f>IF(Q$8&lt;&gt;0, $E$8/Q$8, 0)</f>
        <v>0</v>
      </c>
      <c r="F20" s="69">
        <f>IF(Q$9&lt;&gt;0,($F$9/Q$9),0)</f>
        <v>0</v>
      </c>
      <c r="G20" s="69">
        <f>IF(Q$10&lt;&gt;0, ($G$10/Q$10),0)</f>
        <v>0</v>
      </c>
      <c r="H20" s="69">
        <f>IF($Q$11&lt;&gt;0,$H$11/$Q$11,0)</f>
        <v>0</v>
      </c>
      <c r="I20" s="69">
        <f>IF($Q$12&lt;&gt;0,$I$12/$Q$12,0)</f>
        <v>0</v>
      </c>
      <c r="J20" s="69">
        <f>IF($Q$13&lt;&gt;0,$J$13/$Q$13,0)</f>
        <v>0</v>
      </c>
      <c r="K20" s="69">
        <f>IF($Q$14&lt;&gt;0,$K$14/$Q$14,0)</f>
        <v>0</v>
      </c>
      <c r="L20" s="69">
        <f>IF($Q$15&lt;&gt;0,$L$15/$Q$15,0)</f>
        <v>0</v>
      </c>
      <c r="M20" s="69">
        <f>IF($Q$16&lt;&gt;0,$M$16/$Q$16,0)</f>
        <v>0.16666666666666666</v>
      </c>
      <c r="N20" s="69">
        <f>IF($Q$17&lt;&gt;0,$N$17/$Q$17,0)</f>
        <v>7</v>
      </c>
      <c r="O20" s="69">
        <f>IF($Q$18&lt;&gt;0,$O$18/$Q$18,0)</f>
        <v>8</v>
      </c>
      <c r="P20" s="67">
        <f>IF($Q$19&lt;&gt;0,$P$19/$Q$19,0)</f>
        <v>9</v>
      </c>
      <c r="Q20" s="64">
        <v>1</v>
      </c>
      <c r="R20" s="208">
        <v>0</v>
      </c>
      <c r="S20" s="208">
        <v>0</v>
      </c>
      <c r="T20" s="208">
        <v>0</v>
      </c>
      <c r="U20" s="208">
        <v>0</v>
      </c>
      <c r="V20" s="208">
        <v>0</v>
      </c>
      <c r="W20" s="208">
        <v>0</v>
      </c>
      <c r="X20" s="208">
        <v>0</v>
      </c>
      <c r="Y20" s="208">
        <v>0</v>
      </c>
      <c r="Z20" s="208">
        <v>0</v>
      </c>
      <c r="AA20" s="80" t="str">
        <f>Threats!B14</f>
        <v>Threats to the Information Base</v>
      </c>
      <c r="AB20" s="49"/>
      <c r="AC20" s="358" t="s">
        <v>256</v>
      </c>
      <c r="AD20" s="359"/>
      <c r="AE20" s="35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60"/>
      <c r="DQ20" s="60"/>
      <c r="DR20" s="60"/>
      <c r="DS20" s="60"/>
      <c r="DT20" s="60"/>
      <c r="DU20" s="60"/>
      <c r="DV20" s="61"/>
      <c r="DW20" s="61"/>
    </row>
    <row r="21" spans="1:127" ht="12.75" customHeight="1" thickBot="1" x14ac:dyDescent="0.3">
      <c r="A21" s="50"/>
      <c r="B21" s="49"/>
      <c r="C21" s="62" t="str">
        <f>Threats!A15</f>
        <v>T15-Hacking</v>
      </c>
      <c r="D21" s="66">
        <f>IF(R$7 &lt;&gt; 0, $D$7/R$7, 0)</f>
        <v>0</v>
      </c>
      <c r="E21" s="69">
        <f>IF(R$8&lt;&gt;0, $E$8/R$8, 0)</f>
        <v>0</v>
      </c>
      <c r="F21" s="69">
        <f>IF(R$9 &lt;&gt;0, ($F$9/R$9),0)</f>
        <v>0</v>
      </c>
      <c r="G21" s="69">
        <f>IF(R$10&lt;&gt;0, ($G$10/R$10),0)</f>
        <v>0</v>
      </c>
      <c r="H21" s="69">
        <f>IF($R$11&lt;&gt;0,$H$11/$R$11,0)</f>
        <v>0</v>
      </c>
      <c r="I21" s="69">
        <f>IF($R$12&lt;&gt;0, $I$12/$R$12,0)</f>
        <v>0</v>
      </c>
      <c r="J21" s="69">
        <f>IF($R$13&lt;&gt;0,$J$13/$R$13,0)</f>
        <v>0</v>
      </c>
      <c r="K21" s="69">
        <f>IF($R$14&lt;&gt;0,$K$14/$R$14,0)</f>
        <v>0</v>
      </c>
      <c r="L21" s="69">
        <f>IF($R$15&lt;&gt;0,$L$15/$R$15,0)</f>
        <v>0</v>
      </c>
      <c r="M21" s="69">
        <f>IF($R$16&lt;&gt;0,$M$16/$R$16,0)</f>
        <v>0</v>
      </c>
      <c r="N21" s="69">
        <f>IF($R$17&lt;&gt;0,$N$17/$R$17,0)</f>
        <v>0</v>
      </c>
      <c r="O21" s="69">
        <f>IF($R$18&lt;&gt;0,$O$18/$R$18,0)</f>
        <v>0</v>
      </c>
      <c r="P21" s="69">
        <f>IF($R$19&lt;&gt;0,$P$19/$R$19,0)</f>
        <v>0</v>
      </c>
      <c r="Q21" s="67">
        <f>IF($R$20&lt;&gt;0,$Q$20/$R$20,0)</f>
        <v>0</v>
      </c>
      <c r="R21" s="64">
        <v>1</v>
      </c>
      <c r="S21" s="209">
        <v>2</v>
      </c>
      <c r="T21" s="209">
        <v>0.33333333333333331</v>
      </c>
      <c r="U21" s="209">
        <v>0.2</v>
      </c>
      <c r="V21" s="209">
        <v>0.2</v>
      </c>
      <c r="W21" s="209">
        <v>0.33333333333333331</v>
      </c>
      <c r="X21" s="209">
        <v>0.33333333333333331</v>
      </c>
      <c r="Y21" s="209">
        <v>0.25</v>
      </c>
      <c r="Z21" s="209">
        <v>0.25</v>
      </c>
      <c r="AA21" s="81" t="str">
        <f>Threats!B15</f>
        <v>Threats to Information Leakage</v>
      </c>
      <c r="AB21" s="49"/>
      <c r="AC21" s="360" t="s">
        <v>256</v>
      </c>
      <c r="AD21" s="361"/>
      <c r="AE21" s="361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60"/>
      <c r="DQ21" s="60"/>
      <c r="DR21" s="60"/>
      <c r="DS21" s="60"/>
      <c r="DT21" s="60"/>
      <c r="DU21" s="60"/>
      <c r="DV21" s="61"/>
      <c r="DW21" s="61"/>
    </row>
    <row r="22" spans="1:127" ht="12.75" customHeight="1" thickBot="1" x14ac:dyDescent="0.3">
      <c r="A22" s="50"/>
      <c r="B22" s="49"/>
      <c r="C22" s="62" t="str">
        <f>Threats!A16</f>
        <v>T16-Media Leakage</v>
      </c>
      <c r="D22" s="66">
        <f>IF(S$7 &lt;&gt; 0, $D$7/S$7, 0)</f>
        <v>0</v>
      </c>
      <c r="E22" s="69">
        <f>IF(S$8&lt;&gt;0, ($E$8/S$8), 0)</f>
        <v>0</v>
      </c>
      <c r="F22" s="69">
        <f>IF(S$9&lt;&gt;0, ($F$9/S$9),0)</f>
        <v>0</v>
      </c>
      <c r="G22" s="69">
        <f>IF(S$10&lt;&gt;0,($G$10/S$10),0)</f>
        <v>0</v>
      </c>
      <c r="H22" s="69">
        <f>IF($S$11&lt;&gt;0,$H$11/$S$11,0)</f>
        <v>0</v>
      </c>
      <c r="I22" s="69">
        <f>IF($S$12&lt;&gt;0,$I$12/$S$12,0)</f>
        <v>0</v>
      </c>
      <c r="J22" s="69">
        <f>IF($S$13&lt;&gt;0,$J$13/$S$13,0)</f>
        <v>0</v>
      </c>
      <c r="K22" s="69">
        <f>IF($S$14&lt;&gt;0,$K$14/$S$14,0)</f>
        <v>0</v>
      </c>
      <c r="L22" s="69">
        <f>IF($S$15&lt;&gt;0,$L$15/$S$15,0)</f>
        <v>0</v>
      </c>
      <c r="M22" s="69">
        <f>IF($S$16&lt;&gt;0,$M$16/$S$16,0)</f>
        <v>0</v>
      </c>
      <c r="N22" s="69">
        <f>IF($S$17&lt;&gt;0,$N$17/$S$17,0)</f>
        <v>0</v>
      </c>
      <c r="O22" s="69">
        <f>IF($S$18&lt;&gt;0,$O$18/$S$18,0)</f>
        <v>0</v>
      </c>
      <c r="P22" s="69">
        <f>IF($S$19&lt;&gt;0,$P$19/$S$19,0)</f>
        <v>0</v>
      </c>
      <c r="Q22" s="69">
        <f>IF($S$20&lt;&gt;0,$Q$20/$S$20,0)</f>
        <v>0</v>
      </c>
      <c r="R22" s="67">
        <f>IF($S$21&lt;&gt;0,$R$21/$S$21,0)</f>
        <v>0.5</v>
      </c>
      <c r="S22" s="64">
        <v>1</v>
      </c>
      <c r="T22" s="210">
        <v>0.2</v>
      </c>
      <c r="U22" s="210">
        <v>0.16666666666666666</v>
      </c>
      <c r="V22" s="210">
        <v>0.16666666666666666</v>
      </c>
      <c r="W22" s="210">
        <v>0.16666666666666666</v>
      </c>
      <c r="X22" s="210">
        <v>0.16666666666666666</v>
      </c>
      <c r="Y22" s="210">
        <v>0.2</v>
      </c>
      <c r="Z22" s="210">
        <v>0.14285714285714285</v>
      </c>
      <c r="AA22" s="82" t="str">
        <f>Threats!B16</f>
        <v>Threats to Information Leakage</v>
      </c>
      <c r="AB22" s="49"/>
      <c r="AC22" s="338" t="s">
        <v>256</v>
      </c>
      <c r="AD22" s="339"/>
      <c r="AE22" s="33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60"/>
      <c r="DQ22" s="60"/>
      <c r="DR22" s="60"/>
      <c r="DS22" s="60"/>
      <c r="DT22" s="60"/>
      <c r="DU22" s="60"/>
      <c r="DV22" s="61"/>
      <c r="DW22" s="61"/>
    </row>
    <row r="23" spans="1:127" ht="12.75" customHeight="1" thickBot="1" x14ac:dyDescent="0.3">
      <c r="A23" s="50"/>
      <c r="B23" s="49"/>
      <c r="C23" s="62" t="str">
        <f>Threats!A17</f>
        <v>T17-Communication Preventers(Botnet, Dialer)</v>
      </c>
      <c r="D23" s="66">
        <f>IF(T$7 &lt;&gt;0, $D$7/T$7, 0)</f>
        <v>0</v>
      </c>
      <c r="E23" s="69">
        <f>IF(T$8&lt;&gt;0, ($E$8/T$8), 0)</f>
        <v>0</v>
      </c>
      <c r="F23" s="69">
        <f>IF(T$9, ($F$9/T$9),0)</f>
        <v>0</v>
      </c>
      <c r="G23" s="69">
        <f>IF(T$10&lt;&gt;0, ($G$10/T$10),0)</f>
        <v>0</v>
      </c>
      <c r="H23" s="69">
        <f>IF($T$11&lt;&gt;0,$H$11/$T$11,0)</f>
        <v>0</v>
      </c>
      <c r="I23" s="69">
        <f>IF($T$12&lt;&gt;0,$I$12/$T$12,0)</f>
        <v>0</v>
      </c>
      <c r="J23" s="69">
        <f>IF($T$13&lt;&gt;0, $J$13/$T$13,0)</f>
        <v>0</v>
      </c>
      <c r="K23" s="69">
        <f>IF($T$14&lt;&gt;0,$K$14/$T$14,0)</f>
        <v>0</v>
      </c>
      <c r="L23" s="69">
        <f>IF($T$15&lt;&gt;0,$L$15/$T$15,0)</f>
        <v>0</v>
      </c>
      <c r="M23" s="69">
        <f>IF($T$16&lt;&gt;0,$M$16/$T$16,0)</f>
        <v>0</v>
      </c>
      <c r="N23" s="69">
        <f>IF($T$17&lt;&gt;0,$N$17/$T$17,0)</f>
        <v>0</v>
      </c>
      <c r="O23" s="69">
        <f>IF($T$18&lt;&gt;0,$O$18/$T$18,0)</f>
        <v>0</v>
      </c>
      <c r="P23" s="69">
        <f>IF($T$19&lt;&gt;0,$P$19/$T$19,0)</f>
        <v>0</v>
      </c>
      <c r="Q23" s="69">
        <f>IF($T$20&lt;&gt;0,$Q$20/$T$20,0)</f>
        <v>0</v>
      </c>
      <c r="R23" s="69">
        <f>IF($T$21&lt;&gt;0,$R$21/$T$21,0)</f>
        <v>3</v>
      </c>
      <c r="S23" s="67">
        <f>IF($T$22&lt;&gt;0,$S$22/$T$22,0)</f>
        <v>5</v>
      </c>
      <c r="T23" s="64">
        <v>1</v>
      </c>
      <c r="U23" s="211">
        <v>0.5</v>
      </c>
      <c r="V23" s="211">
        <v>1</v>
      </c>
      <c r="W23" s="211">
        <v>1</v>
      </c>
      <c r="X23" s="211">
        <v>0.5</v>
      </c>
      <c r="Y23" s="211">
        <v>1</v>
      </c>
      <c r="Z23" s="211">
        <v>1</v>
      </c>
      <c r="AA23" s="83" t="str">
        <f>Threats!B17</f>
        <v>Threats to Information Leakage</v>
      </c>
      <c r="AB23" s="49"/>
      <c r="AC23" s="364" t="s">
        <v>256</v>
      </c>
      <c r="AD23" s="365"/>
      <c r="AE23" s="365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60"/>
      <c r="DQ23" s="60"/>
      <c r="DR23" s="60"/>
      <c r="DS23" s="60"/>
      <c r="DT23" s="60"/>
      <c r="DU23" s="60"/>
      <c r="DV23" s="61"/>
      <c r="DW23" s="61"/>
    </row>
    <row r="24" spans="1:127" ht="12.75" customHeight="1" thickBot="1" x14ac:dyDescent="0.3">
      <c r="A24" s="50"/>
      <c r="B24" s="49"/>
      <c r="C24" s="62" t="str">
        <f>Threats!A18</f>
        <v>T18-Authentication Threats</v>
      </c>
      <c r="D24" s="66">
        <f>IF(U$7 &lt;&gt; 0, $D$7/U$7, 0)</f>
        <v>0</v>
      </c>
      <c r="E24" s="69">
        <f>IF(U$8 &lt;&gt;0, ($E$8/U$8), 0)</f>
        <v>0</v>
      </c>
      <c r="F24" s="69">
        <f>IF(U$9 &lt;&gt;0, ($F$9/U$9),0)</f>
        <v>0</v>
      </c>
      <c r="G24" s="69">
        <f>IF(U$10&lt;&gt;0,($G$10/U$10),0)</f>
        <v>0</v>
      </c>
      <c r="H24" s="69">
        <f>IF($U$11&lt;&gt;0,$H$11/$U$11,0)</f>
        <v>0</v>
      </c>
      <c r="I24" s="69">
        <f>IF($U$12&lt;&gt;0,$I$12/$U$12,0)</f>
        <v>0</v>
      </c>
      <c r="J24" s="69">
        <f>IF($U$13&lt;&gt;0,$J$13/$U$13,0)</f>
        <v>0</v>
      </c>
      <c r="K24" s="69">
        <f>IF($U$14&lt;&gt;0,$K$14/$U$14,0)</f>
        <v>0</v>
      </c>
      <c r="L24" s="69">
        <f>IF($U$15&lt;&gt;0,$L$15/$U$15,0)</f>
        <v>0</v>
      </c>
      <c r="M24" s="69">
        <f>IF($U$16&lt;&gt;0,$M$16/$U$16,0)</f>
        <v>0</v>
      </c>
      <c r="N24" s="69">
        <f>IF($U$17&lt;&gt;0,$N$17/$U$17,0)</f>
        <v>0</v>
      </c>
      <c r="O24" s="69">
        <f>IF($U$18&lt;&gt;0,$O$18/$U$18,0)</f>
        <v>0</v>
      </c>
      <c r="P24" s="69">
        <f>IF($U$19&lt;&gt;0,$P$19/$U$19,0)</f>
        <v>0</v>
      </c>
      <c r="Q24" s="69">
        <f>IF($U$20&lt;&gt;0,$Q$20/$U$20,0)</f>
        <v>0</v>
      </c>
      <c r="R24" s="69">
        <f>IF($U$21&lt;&gt;0,$R$21/$U$21,0)</f>
        <v>5</v>
      </c>
      <c r="S24" s="69">
        <f>IF($U$22&lt;&gt;0,$S$22/$U$22,0)</f>
        <v>6</v>
      </c>
      <c r="T24" s="67">
        <f>IF($U$23&lt;&gt;0,$T$23/$U$23,0)</f>
        <v>2</v>
      </c>
      <c r="U24" s="64">
        <v>1</v>
      </c>
      <c r="V24" s="212">
        <v>2</v>
      </c>
      <c r="W24" s="212">
        <v>2</v>
      </c>
      <c r="X24" s="212">
        <v>3</v>
      </c>
      <c r="Y24" s="212">
        <v>2</v>
      </c>
      <c r="Z24" s="212">
        <v>1</v>
      </c>
      <c r="AA24" s="84" t="str">
        <f>Threats!B18</f>
        <v>Threats to Information Leakage</v>
      </c>
      <c r="AB24" s="49"/>
      <c r="AC24" s="366" t="s">
        <v>256</v>
      </c>
      <c r="AD24" s="367"/>
      <c r="AE24" s="367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60"/>
      <c r="DQ24" s="60"/>
      <c r="DR24" s="60"/>
      <c r="DS24" s="60"/>
      <c r="DT24" s="60"/>
      <c r="DU24" s="60"/>
      <c r="DV24" s="61"/>
      <c r="DW24" s="61"/>
    </row>
    <row r="25" spans="1:127" ht="12.75" customHeight="1" thickBot="1" x14ac:dyDescent="0.3">
      <c r="A25" s="50"/>
      <c r="B25" s="49"/>
      <c r="C25" s="62" t="str">
        <f>Threats!A19</f>
        <v>T19-Non Repudiation Threats</v>
      </c>
      <c r="D25" s="66">
        <f>IF(V$7 &lt;&gt; 0, $D$7/V$7, 0)</f>
        <v>0</v>
      </c>
      <c r="E25" s="69">
        <f>IF(V$8 &lt;&gt; 0, ($E$8/V$8), 0)</f>
        <v>0</v>
      </c>
      <c r="F25" s="69">
        <f>IF(V$9&lt;&gt;0,($F$9/V$9),0)</f>
        <v>0</v>
      </c>
      <c r="G25" s="69">
        <f>IF(V$10&lt;&gt;0,($G$10/V$10),0)</f>
        <v>0</v>
      </c>
      <c r="H25" s="69">
        <f>IF($V$11&lt;&gt;0,$H$11/$V$11,0)</f>
        <v>0</v>
      </c>
      <c r="I25" s="69">
        <f>IF($V$12&lt;&gt;0,$I$12/$V$12,0)</f>
        <v>0</v>
      </c>
      <c r="J25" s="69">
        <f>IF($V$13&lt;&gt;0,$J$13/$V$13,0)</f>
        <v>0</v>
      </c>
      <c r="K25" s="69">
        <f>IF($V$14&lt;&gt;0,$K$14/$V$14,0)</f>
        <v>0</v>
      </c>
      <c r="L25" s="69">
        <f>IF($V$15&lt;&gt;0,$L$15/$V$15,0)</f>
        <v>0</v>
      </c>
      <c r="M25" s="69">
        <f>IF($V$16&lt;&gt;0,$M$16/$V$16,0)</f>
        <v>0</v>
      </c>
      <c r="N25" s="69">
        <f>IF($V$17&lt;&gt;0,$N$17/$V$17,0)</f>
        <v>0</v>
      </c>
      <c r="O25" s="69">
        <f>IF($V$18&lt;&gt;0,$O$18/$V$18,0)</f>
        <v>0</v>
      </c>
      <c r="P25" s="69">
        <f>IF($V$19&lt;&gt;0,$P$19/$V$19,0)</f>
        <v>0</v>
      </c>
      <c r="Q25" s="69">
        <f>IF($V$20&lt;&gt;0,$Q$20/$V$20,0)</f>
        <v>0</v>
      </c>
      <c r="R25" s="69">
        <f>IF($V$21&lt;&gt;0,$R$21/$V$21)</f>
        <v>5</v>
      </c>
      <c r="S25" s="69">
        <f>IF($V$22&lt;&gt;0,$S$22/$V$22,0)</f>
        <v>6</v>
      </c>
      <c r="T25" s="69">
        <f>IF($V$23&lt;&gt;0,$T$23/$V$23,0)</f>
        <v>1</v>
      </c>
      <c r="U25" s="67">
        <f>IF($V$24&lt;&gt;0,$U$24/$V$24,0)</f>
        <v>0.5</v>
      </c>
      <c r="V25" s="64">
        <v>1</v>
      </c>
      <c r="W25" s="213">
        <v>1</v>
      </c>
      <c r="X25" s="213">
        <v>0.5</v>
      </c>
      <c r="Y25" s="213">
        <v>0.5</v>
      </c>
      <c r="Z25" s="213">
        <v>0.5</v>
      </c>
      <c r="AA25" s="85" t="str">
        <f>Threats!B19</f>
        <v>Threats to Information Leakage</v>
      </c>
      <c r="AB25" s="49"/>
      <c r="AC25" s="368" t="s">
        <v>256</v>
      </c>
      <c r="AD25" s="369"/>
      <c r="AE25" s="36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60"/>
      <c r="DQ25" s="60"/>
      <c r="DR25" s="60"/>
      <c r="DS25" s="60"/>
      <c r="DT25" s="60"/>
      <c r="DU25" s="60"/>
      <c r="DV25" s="61"/>
      <c r="DW25" s="61"/>
    </row>
    <row r="26" spans="1:127" ht="12.75" customHeight="1" thickBot="1" x14ac:dyDescent="0.3">
      <c r="A26" s="50"/>
      <c r="B26" s="49"/>
      <c r="C26" s="62" t="str">
        <f>Threats!A20</f>
        <v>T20-Separation of Duties</v>
      </c>
      <c r="D26" s="66">
        <f>IF(W$7 &lt;&gt; 0, $D$7/W$7, 0)</f>
        <v>0</v>
      </c>
      <c r="E26" s="69">
        <f>IF(W$8 &lt;&gt; 0, ($E$8/W$8), 0)</f>
        <v>0</v>
      </c>
      <c r="F26" s="69">
        <f>IF(W$9&lt;&gt;0, ($F$9/W$9),0)</f>
        <v>0</v>
      </c>
      <c r="G26" s="69">
        <f>IF(W$10&lt;&gt;0,($G$10/W$10),0)</f>
        <v>0</v>
      </c>
      <c r="H26" s="69">
        <f>IF($W$11&lt;&gt;0,$H$11/$W$11,0)</f>
        <v>0</v>
      </c>
      <c r="I26" s="69">
        <f>IF($W$12&lt;&gt;0,$I$12/$W$12,0)</f>
        <v>0</v>
      </c>
      <c r="J26" s="69">
        <f>IF($W$13&lt;&gt;0,$J$13/$W$13,0)</f>
        <v>0</v>
      </c>
      <c r="K26" s="69">
        <f>IF($W$14&lt;&gt;0,$K$14/$W$14,0)</f>
        <v>0</v>
      </c>
      <c r="L26" s="69">
        <f>IF(W$15&lt;&gt;0,$L$15/W$15,0)</f>
        <v>0</v>
      </c>
      <c r="M26" s="69">
        <f>IF($W$16&lt;&gt;0,$M$16/$W$16,0)</f>
        <v>0</v>
      </c>
      <c r="N26" s="69">
        <f>IF($W$17&lt;&gt;0,$N$17/$W$17,0)</f>
        <v>0</v>
      </c>
      <c r="O26" s="69">
        <f>IF($W$18&lt;&gt;0,$O$18/$W$18,0)</f>
        <v>0</v>
      </c>
      <c r="P26" s="69">
        <f>IF($W$19&lt;&gt;0,$P$19/$W$19,0)</f>
        <v>0</v>
      </c>
      <c r="Q26" s="69">
        <f>IF($W$20&lt;&gt;0,$Q$20/$W$20,0)</f>
        <v>0</v>
      </c>
      <c r="R26" s="69">
        <f>IF($W$21&lt;&gt;0,$R$21/$W$21,0)</f>
        <v>3</v>
      </c>
      <c r="S26" s="69">
        <f>IF($W$22&lt;&gt;0,$S$22/$W$22)</f>
        <v>6</v>
      </c>
      <c r="T26" s="69">
        <f>IF($W$23&lt;&gt;0,$T$23/$W$23,0)</f>
        <v>1</v>
      </c>
      <c r="U26" s="69">
        <f>IF($W$24&lt;&gt;0,$U$24/$W$24,0)</f>
        <v>0.5</v>
      </c>
      <c r="V26" s="67">
        <f>IF($W$25&lt;&gt;0,$V$25/$W$25,0)</f>
        <v>1</v>
      </c>
      <c r="W26" s="64">
        <v>1</v>
      </c>
      <c r="X26" s="214">
        <v>1</v>
      </c>
      <c r="Y26" s="214">
        <v>2</v>
      </c>
      <c r="Z26" s="214">
        <v>1</v>
      </c>
      <c r="AA26" s="86" t="str">
        <f>Threats!B20</f>
        <v>Threats to Information Leakage</v>
      </c>
      <c r="AB26" s="49"/>
      <c r="AC26" s="370" t="s">
        <v>256</v>
      </c>
      <c r="AD26" s="371"/>
      <c r="AE26" s="371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60"/>
      <c r="DQ26" s="60"/>
      <c r="DR26" s="60"/>
      <c r="DS26" s="60"/>
      <c r="DT26" s="60"/>
      <c r="DU26" s="60"/>
      <c r="DV26" s="61"/>
      <c r="DW26" s="61"/>
    </row>
    <row r="27" spans="1:127" ht="12.75" customHeight="1" thickBot="1" x14ac:dyDescent="0.3">
      <c r="A27" s="50"/>
      <c r="B27" s="49"/>
      <c r="C27" s="62" t="str">
        <f>Threats!A21</f>
        <v>T21-Configuration Threats</v>
      </c>
      <c r="D27" s="66">
        <f>IF(X$7 &lt;&gt; 0, $D$7/X$7, 0)</f>
        <v>0</v>
      </c>
      <c r="E27" s="69">
        <f>IF(X$8 &lt;&gt;0, ($E$8/X$8), 0)</f>
        <v>0</v>
      </c>
      <c r="F27" s="69">
        <f>IF(X$9&lt;&gt;0, ($F$9/X$9),0)</f>
        <v>0</v>
      </c>
      <c r="G27" s="69">
        <f>IF(X$10&lt;&gt;0, ($G$10/X$10), 0)</f>
        <v>0</v>
      </c>
      <c r="H27" s="69">
        <f>IF($X$11&lt;&gt;0,$H$11/$X$11,0)</f>
        <v>0</v>
      </c>
      <c r="I27" s="69">
        <f>IF($X$12&lt;&gt;0,$I$12/$X$12,0)</f>
        <v>0</v>
      </c>
      <c r="J27" s="69">
        <f>IF($X$13&lt;&gt;0,$J$13/$X$13,0)</f>
        <v>0</v>
      </c>
      <c r="K27" s="69">
        <f>IF($X$14&lt;&gt;0,$K$14/$X$14,0)</f>
        <v>0</v>
      </c>
      <c r="L27" s="69">
        <f>IF($X$15&lt;&gt;0,$L$15/$X$15,0)</f>
        <v>0</v>
      </c>
      <c r="M27" s="69">
        <f>IF($X$16&lt;&gt;0,$M$16/$X$16,0)</f>
        <v>0</v>
      </c>
      <c r="N27" s="69">
        <f>IF($X$17&lt;&gt;0,$N$17/$X$17,0)</f>
        <v>0</v>
      </c>
      <c r="O27" s="69">
        <f>IF($X$18&lt;&gt;0,$O$18/$X$18,0)</f>
        <v>0</v>
      </c>
      <c r="P27" s="69">
        <f>IF($X$19&lt;&gt;0,$P$19/$X$19,0)</f>
        <v>0</v>
      </c>
      <c r="Q27" s="69">
        <f>IF($X$20&lt;&gt;0,$Q$20/$X$20,0)</f>
        <v>0</v>
      </c>
      <c r="R27" s="69">
        <f>IF($X$21&lt;&gt;0,$R$21/$X$21,0)</f>
        <v>3</v>
      </c>
      <c r="S27" s="69">
        <f>IF($X$22&lt;&gt;0,$S$22/$X$22,0)</f>
        <v>6</v>
      </c>
      <c r="T27" s="69">
        <f>IF($X$23&lt;&gt;0,$T$23/$X$23,0)</f>
        <v>2</v>
      </c>
      <c r="U27" s="69">
        <f>IF($X$24&lt;&gt;0,$U$24/$X$24,0)</f>
        <v>0.33333333333333331</v>
      </c>
      <c r="V27" s="69">
        <f>IF($X$25&lt;&gt;0,$V$25/$X$25,0)</f>
        <v>2</v>
      </c>
      <c r="W27" s="67">
        <f>IF($X$26&lt;&gt;0,$W$26/$X$26,0)</f>
        <v>1</v>
      </c>
      <c r="X27" s="64">
        <v>1</v>
      </c>
      <c r="Y27" s="215">
        <v>2</v>
      </c>
      <c r="Z27" s="215">
        <v>5</v>
      </c>
      <c r="AA27" s="87" t="str">
        <f>Threats!B21</f>
        <v>Threats to Information Leakage</v>
      </c>
      <c r="AB27" s="49"/>
      <c r="AC27" s="372" t="s">
        <v>256</v>
      </c>
      <c r="AD27" s="373"/>
      <c r="AE27" s="373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60"/>
      <c r="DQ27" s="60"/>
      <c r="DR27" s="60"/>
      <c r="DS27" s="60"/>
      <c r="DT27" s="60"/>
      <c r="DU27" s="60"/>
      <c r="DV27" s="61"/>
      <c r="DW27" s="61"/>
    </row>
    <row r="28" spans="1:127" ht="12.75" customHeight="1" thickBot="1" x14ac:dyDescent="0.3">
      <c r="A28" s="50"/>
      <c r="B28" s="49"/>
      <c r="C28" s="62" t="str">
        <f>Threats!A22</f>
        <v>T22- Communications Threats</v>
      </c>
      <c r="D28" s="66">
        <f>IF(Y$7 &lt;&gt; 0, $D$7/Y$7, 0)</f>
        <v>0</v>
      </c>
      <c r="E28" s="69">
        <f>IF(Y$8 &lt;&gt;0, ($E$8/Y$8),0)</f>
        <v>0</v>
      </c>
      <c r="F28" s="69">
        <f>IF(Y$9&lt;&gt;0, ($F$9/Y$9),0)</f>
        <v>0</v>
      </c>
      <c r="G28" s="69">
        <f>IF(Y$10&lt;&gt;0, ($G$10/Y$10),0)</f>
        <v>0</v>
      </c>
      <c r="H28" s="69">
        <f>IF($Y$11&lt;&gt;0,$H$11/$Y$11,0)</f>
        <v>0</v>
      </c>
      <c r="I28" s="69">
        <f>IF($Y$12&lt;&gt;0,$I$12/$Y$12,0)</f>
        <v>0</v>
      </c>
      <c r="J28" s="69">
        <f>IF($Y$13&lt;&gt;0,$J$13/$Y$13,0)</f>
        <v>0</v>
      </c>
      <c r="K28" s="69">
        <f>IF($Y$14&lt;&gt;0,$K$14/$Y$14,0)</f>
        <v>0</v>
      </c>
      <c r="L28" s="69">
        <f>IF($Y$15&lt;&gt;0,$L$15/$Y$15,0)</f>
        <v>0</v>
      </c>
      <c r="M28" s="69">
        <f>IF($Y$16&lt;&gt;0,$M$16/$Y$16,0)</f>
        <v>0</v>
      </c>
      <c r="N28" s="69">
        <f>IF($Y$17&lt;&gt;0,$N$17/$Y$17,0)</f>
        <v>0</v>
      </c>
      <c r="O28" s="69">
        <f>IF($Y$18&lt;&gt;0,$O$18/$Y$18,0)</f>
        <v>0</v>
      </c>
      <c r="P28" s="69">
        <f>IF($Y$19&lt;&gt;0,$P$19/$Y$19,0)</f>
        <v>0</v>
      </c>
      <c r="Q28" s="69">
        <f>IF($Y$20&lt;&gt;0,$Q$20/$Y$20,0)</f>
        <v>0</v>
      </c>
      <c r="R28" s="69">
        <f>IF($Y$21&lt;&gt;0,$R$21/$Y$21,0)</f>
        <v>4</v>
      </c>
      <c r="S28" s="69">
        <f>IF($Y$22&lt;&gt;0,$S$22/$Y$22,0)</f>
        <v>5</v>
      </c>
      <c r="T28" s="69">
        <f>IF($Y$23&lt;&gt;0,$T$23/$Y$23,0)</f>
        <v>1</v>
      </c>
      <c r="U28" s="69">
        <f>IF($Y$24&lt;&gt;0,$U$24/$Y$24,0)</f>
        <v>0.5</v>
      </c>
      <c r="V28" s="69">
        <f>IF($Y$25&lt;&gt;0,$V$25/$Y$25,0)</f>
        <v>2</v>
      </c>
      <c r="W28" s="69">
        <f>IF($Y$26&lt;&gt;0,$W$26/$Y$26,0)</f>
        <v>0.5</v>
      </c>
      <c r="X28" s="67">
        <f>IF($Y$27&lt;&gt;0,$X$27/$Y$27,0)</f>
        <v>0.5</v>
      </c>
      <c r="Y28" s="64">
        <v>1</v>
      </c>
      <c r="Z28" s="216">
        <v>5</v>
      </c>
      <c r="AA28" s="88" t="str">
        <f>Threats!B22</f>
        <v>Threats to Information Leakage</v>
      </c>
      <c r="AB28" s="49"/>
      <c r="AC28" s="374" t="s">
        <v>256</v>
      </c>
      <c r="AD28" s="375"/>
      <c r="AE28" s="375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60"/>
      <c r="DQ28" s="60"/>
      <c r="DR28" s="60"/>
      <c r="DS28" s="60"/>
      <c r="DT28" s="60"/>
      <c r="DU28" s="60"/>
      <c r="DV28" s="61"/>
      <c r="DW28" s="61"/>
    </row>
    <row r="29" spans="1:127" ht="12.75" customHeight="1" thickBot="1" x14ac:dyDescent="0.3">
      <c r="A29" s="50"/>
      <c r="B29" s="49"/>
      <c r="C29" s="62" t="str">
        <f>Threats!A23</f>
        <v>T23-Storage Threats</v>
      </c>
      <c r="D29" s="66">
        <f>IF(Z$7 &lt;&gt; 0, $D$7/Z$7, 0)</f>
        <v>0</v>
      </c>
      <c r="E29" s="69">
        <f>IF(Z$8 &lt;&gt; 0, ($E$8/Z$8), 0)</f>
        <v>0</v>
      </c>
      <c r="F29" s="69">
        <f>IF(Z9&lt;&gt;0, ($F$9/Z9),0)</f>
        <v>0</v>
      </c>
      <c r="G29" s="69">
        <f>IF(Z$10&lt;&gt;0, ($G$10/Z$10),0)</f>
        <v>0</v>
      </c>
      <c r="H29" s="69">
        <f>IF($Z$11&lt;&gt;0,$H$11/$Z$11,0)</f>
        <v>0</v>
      </c>
      <c r="I29" s="69">
        <f>IF($Z$12&lt;&gt;0,$I$12/$Z$12,0)</f>
        <v>0</v>
      </c>
      <c r="J29" s="69">
        <f>IF($Z$13&lt;&gt;0,$J$13/$Z$13,0)</f>
        <v>0</v>
      </c>
      <c r="K29" s="69">
        <f>IF($Z$14&lt;&gt;0,$K$14/$Z$14,0)</f>
        <v>0</v>
      </c>
      <c r="L29" s="69">
        <f>IF($Z$15&lt;&gt;0,$L$15/$Z$15,0)</f>
        <v>0</v>
      </c>
      <c r="M29" s="69">
        <f>IF($Z$16&lt;&gt;0,$M$16/$Z$16,0)</f>
        <v>0</v>
      </c>
      <c r="N29" s="69">
        <f>IF($Z$17&lt;&gt;0,$N$17/$Z$17,0)</f>
        <v>0</v>
      </c>
      <c r="O29" s="69">
        <f>IF($Z$18&lt;&gt;0,$O$18/$Z$18,0)</f>
        <v>0</v>
      </c>
      <c r="P29" s="69">
        <f>IF($Z$19&lt;&gt;0,$P$19/$Z$19,0)</f>
        <v>0</v>
      </c>
      <c r="Q29" s="69">
        <f>IF($Z$20&lt;&gt;0,$Q$20/$Z$20,0)</f>
        <v>0</v>
      </c>
      <c r="R29" s="69">
        <f>IF($Z$21&lt;&gt;0,$R$21/$Z$21,0)</f>
        <v>4</v>
      </c>
      <c r="S29" s="69">
        <f>IF($Z$22&lt;&gt;0,$S$22/$Z$22,0)</f>
        <v>7</v>
      </c>
      <c r="T29" s="69">
        <f>IF($Z$23&lt;&gt;0,$T$23/$Z$23,0)</f>
        <v>1</v>
      </c>
      <c r="U29" s="69">
        <f>IF($Z$24&lt;&gt;0,$U$24/$Z$24,0)</f>
        <v>1</v>
      </c>
      <c r="V29" s="69">
        <f>IF($Z$25&lt;&gt;0,$V$25/$Z$25,0)</f>
        <v>2</v>
      </c>
      <c r="W29" s="69">
        <f>IF($Z$26&lt;&gt;0,$W$26/$Z$26,0)</f>
        <v>1</v>
      </c>
      <c r="X29" s="69">
        <f>IF($Z$27&lt;&gt;0,$X$27/$Z$27,0)</f>
        <v>0.2</v>
      </c>
      <c r="Y29" s="67">
        <f>IF($Z$28&lt;&gt;0,$Y$28/$Z$28,0)</f>
        <v>0.2</v>
      </c>
      <c r="Z29" s="64">
        <v>1</v>
      </c>
      <c r="AA29" s="89" t="str">
        <f>Threats!B23</f>
        <v>Threats to Information Leakage</v>
      </c>
      <c r="AB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60"/>
      <c r="DQ29" s="60"/>
      <c r="DR29" s="60"/>
      <c r="DS29" s="60"/>
      <c r="DT29" s="60"/>
      <c r="DU29" s="60"/>
      <c r="DV29" s="61"/>
      <c r="DW29" s="61"/>
    </row>
    <row r="30" spans="1:127" ht="12.75" customHeight="1" x14ac:dyDescent="0.25">
      <c r="A30" s="50"/>
      <c r="B30" s="49"/>
      <c r="C30" s="90" t="s">
        <v>252</v>
      </c>
      <c r="D30" s="91">
        <f>SUM(D7:D29)</f>
        <v>2.0694444444444446</v>
      </c>
      <c r="E30" s="92">
        <f t="shared" ref="E30:Z30" si="0">SUM(E7:E29)</f>
        <v>27</v>
      </c>
      <c r="F30" s="92">
        <f t="shared" si="0"/>
        <v>12.533333333333331</v>
      </c>
      <c r="G30" s="92">
        <f t="shared" si="0"/>
        <v>15.333333333333332</v>
      </c>
      <c r="H30" s="92">
        <f t="shared" si="0"/>
        <v>21.833333333333329</v>
      </c>
      <c r="I30" s="92">
        <f t="shared" si="0"/>
        <v>11.2</v>
      </c>
      <c r="J30" s="92">
        <f t="shared" si="0"/>
        <v>35.5</v>
      </c>
      <c r="K30" s="92">
        <f t="shared" si="0"/>
        <v>40</v>
      </c>
      <c r="L30" s="92">
        <f t="shared" si="0"/>
        <v>26.333333333333332</v>
      </c>
      <c r="M30" s="92">
        <f t="shared" si="0"/>
        <v>4.416666666666667</v>
      </c>
      <c r="N30" s="92">
        <f t="shared" si="0"/>
        <v>14.5</v>
      </c>
      <c r="O30" s="92">
        <f t="shared" si="0"/>
        <v>16</v>
      </c>
      <c r="P30" s="92">
        <f t="shared" si="0"/>
        <v>14.4</v>
      </c>
      <c r="Q30" s="92">
        <f t="shared" si="0"/>
        <v>7.378968253968254</v>
      </c>
      <c r="R30" s="92">
        <f t="shared" si="0"/>
        <v>28.5</v>
      </c>
      <c r="S30" s="92">
        <f t="shared" si="0"/>
        <v>44</v>
      </c>
      <c r="T30" s="92">
        <f t="shared" si="0"/>
        <v>9.5333333333333332</v>
      </c>
      <c r="U30" s="92">
        <f t="shared" si="0"/>
        <v>4.7</v>
      </c>
      <c r="V30" s="92">
        <f t="shared" si="0"/>
        <v>11.366666666666667</v>
      </c>
      <c r="W30" s="92">
        <f t="shared" si="0"/>
        <v>8</v>
      </c>
      <c r="X30" s="92">
        <f t="shared" si="0"/>
        <v>7.2</v>
      </c>
      <c r="Y30" s="92">
        <f t="shared" si="0"/>
        <v>9.1499999999999986</v>
      </c>
      <c r="Z30" s="93">
        <f t="shared" si="0"/>
        <v>14.892857142857142</v>
      </c>
      <c r="AA30" s="49"/>
      <c r="AB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60"/>
      <c r="DQ30" s="60"/>
      <c r="DR30" s="60"/>
      <c r="DS30" s="60"/>
      <c r="DT30" s="60"/>
      <c r="DU30" s="60"/>
      <c r="DV30" s="61"/>
      <c r="DW30" s="61"/>
    </row>
    <row r="31" spans="1:127" s="52" customFormat="1" ht="12.75" customHeight="1" x14ac:dyDescent="0.25">
      <c r="A31" s="94"/>
      <c r="B31" s="56"/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56"/>
      <c r="AB31" s="56"/>
      <c r="AC31" s="97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98"/>
      <c r="DQ31" s="98"/>
      <c r="DR31" s="98"/>
      <c r="DS31" s="98"/>
      <c r="DT31" s="98"/>
      <c r="DU31" s="98"/>
      <c r="DV31" s="99"/>
      <c r="DW31" s="99"/>
    </row>
    <row r="32" spans="1:127" s="52" customFormat="1" ht="12.75" customHeight="1" thickBot="1" x14ac:dyDescent="0.3">
      <c r="A32" s="94"/>
      <c r="B32" s="56"/>
      <c r="C32" s="95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56"/>
      <c r="AC32" s="97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98"/>
      <c r="DQ32" s="98"/>
      <c r="DR32" s="98"/>
      <c r="DS32" s="98"/>
      <c r="DT32" s="98"/>
      <c r="DU32" s="98"/>
      <c r="DV32" s="99"/>
      <c r="DW32" s="99"/>
    </row>
    <row r="33" spans="1:127" ht="12.75" customHeight="1" thickTop="1" x14ac:dyDescent="0.3">
      <c r="A33" s="50"/>
      <c r="B33" s="49"/>
      <c r="C33" s="376" t="s">
        <v>278</v>
      </c>
      <c r="D33" s="362" t="str">
        <f>"Normalized Score "&amp;Threats!A1</f>
        <v>Normalized Score T1-Power Loss</v>
      </c>
      <c r="E33" s="362" t="str">
        <f>"Normalized Score "&amp;Threats!A2</f>
        <v>Normalized Score T2-Hardware Failure</v>
      </c>
      <c r="F33" s="362" t="str">
        <f>"Normalized Score "&amp;Threats!A3</f>
        <v>Normalized Score T3-Software Crash</v>
      </c>
      <c r="G33" s="362" t="str">
        <f>"Normalized Score "&amp;Threats!A4</f>
        <v>Normalized Score T4-Operator Errors</v>
      </c>
      <c r="H33" s="362" t="str">
        <f>"Normalized Score "&amp;Threats!A5</f>
        <v>Normalized Score T5-Malicious Inside Action</v>
      </c>
      <c r="I33" s="362" t="str">
        <f>"Normalized Score "&amp;Threats!A6</f>
        <v>Normalized Score T6-Trojan and Worms</v>
      </c>
      <c r="J33" s="362" t="str">
        <f>"Normalized Score "&amp;Threats!A7</f>
        <v>Normalized Score T7-Fire</v>
      </c>
      <c r="K33" s="362" t="str">
        <f>"Normalized Score "&amp;Threats!A8</f>
        <v>Normalized Score T8-Other Enviromental Disasters</v>
      </c>
      <c r="L33" s="362" t="str">
        <f>"Normalized Score"&amp;Threats!A9</f>
        <v>Normalized ScoreT9-Availability Threats(DDOS)</v>
      </c>
      <c r="M33" s="362" t="str">
        <f>"Normalized Score "&amp;Threats!A10</f>
        <v>Normalized Score T10-Disk Failure</v>
      </c>
      <c r="N33" s="362" t="str">
        <f>"Normalized Score "&amp;Threats!A11</f>
        <v>Normalized Score T11-Data Corruption</v>
      </c>
      <c r="O33" s="362" t="str">
        <f>"Normalized Score "&amp;Threats!A12</f>
        <v>Normalized Score T12-Inaccurrate Data</v>
      </c>
      <c r="P33" s="362" t="str">
        <f>"Normalized Score "&amp;Threats!A13</f>
        <v>Normalized Score T13-Un-authorized Access</v>
      </c>
      <c r="Q33" s="362" t="str">
        <f>"Normalized Score "&amp;Threats!A14</f>
        <v>Normalized Score T14-Virus and Spyware</v>
      </c>
      <c r="R33" s="362" t="str">
        <f>"Normalized Score "&amp;Threats!A15</f>
        <v>Normalized Score T15-Hacking</v>
      </c>
      <c r="S33" s="362" t="str">
        <f>"Normalized Score "&amp;Threats!A16</f>
        <v>Normalized Score T16-Media Leakage</v>
      </c>
      <c r="T33" s="362" t="str">
        <f>"Normalized Score "&amp;Threats!A17</f>
        <v>Normalized Score T17-Communication Preventers(Botnet, Dialer)</v>
      </c>
      <c r="U33" s="362" t="str">
        <f>"Normalized Score "&amp;Threats!A18</f>
        <v>Normalized Score T18-Authentication Threats</v>
      </c>
      <c r="V33" s="362" t="str">
        <f>"Normalized Score "&amp;Threats!A19</f>
        <v>Normalized Score T19-Non Repudiation Threats</v>
      </c>
      <c r="W33" s="362" t="str">
        <f>"Normalized Score "&amp;Threats!A20</f>
        <v>Normalized Score T20-Separation of Duties</v>
      </c>
      <c r="X33" s="362" t="str">
        <f>"Normalized Score"&amp;Threats!A21</f>
        <v>Normalized ScoreT21-Configuration Threats</v>
      </c>
      <c r="Y33" s="362" t="str">
        <f>"Normalized Score"&amp;Threats!A22</f>
        <v>Normalized ScoreT22- Communications Threats</v>
      </c>
      <c r="Z33" s="362" t="str">
        <f>"Normalized Score"&amp;Threats!A23</f>
        <v>Normalized ScoreT23-Storage Threats</v>
      </c>
      <c r="AA33" s="380" t="s">
        <v>253</v>
      </c>
      <c r="AB33" s="100"/>
      <c r="AC33" s="100"/>
      <c r="AD33" s="101"/>
      <c r="AE33" s="102"/>
      <c r="AF33" s="382" t="s">
        <v>265</v>
      </c>
      <c r="AG33" s="376" t="s">
        <v>278</v>
      </c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384"/>
      <c r="DQ33" s="378"/>
      <c r="DR33" s="378"/>
      <c r="DS33" s="378"/>
      <c r="DT33" s="378"/>
      <c r="DU33" s="378"/>
      <c r="DV33" s="378"/>
      <c r="DW33" s="378"/>
    </row>
    <row r="34" spans="1:127" ht="115.5" customHeight="1" x14ac:dyDescent="0.25">
      <c r="A34" s="50"/>
      <c r="B34" s="49"/>
      <c r="C34" s="377"/>
      <c r="D34" s="363"/>
      <c r="E34" s="363"/>
      <c r="F34" s="363"/>
      <c r="G34" s="363"/>
      <c r="H34" s="363"/>
      <c r="I34" s="363"/>
      <c r="J34" s="363"/>
      <c r="K34" s="363"/>
      <c r="L34" s="363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81"/>
      <c r="AB34" s="103" t="s">
        <v>254</v>
      </c>
      <c r="AC34" s="104" t="s">
        <v>257</v>
      </c>
      <c r="AD34" s="105" t="s">
        <v>258</v>
      </c>
      <c r="AE34" s="106" t="s">
        <v>302</v>
      </c>
      <c r="AF34" s="383"/>
      <c r="AG34" s="377"/>
      <c r="AH34" s="49"/>
      <c r="AI34" s="49"/>
      <c r="AJ34" s="49"/>
      <c r="AK34" s="49"/>
      <c r="AL34" s="49"/>
      <c r="AM34" s="107"/>
      <c r="AN34" s="107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384"/>
      <c r="DQ34" s="378"/>
      <c r="DR34" s="378"/>
      <c r="DS34" s="378"/>
      <c r="DT34" s="378"/>
      <c r="DU34" s="378"/>
      <c r="DV34" s="378"/>
      <c r="DW34" s="378"/>
    </row>
    <row r="35" spans="1:127" ht="12.75" customHeight="1" x14ac:dyDescent="0.3">
      <c r="A35" s="50"/>
      <c r="B35" s="49"/>
      <c r="C35" s="108" t="str">
        <f xml:space="preserve"> Threats!A1</f>
        <v>T1-Power Loss</v>
      </c>
      <c r="D35" s="109">
        <f>(D$7/D$30)</f>
        <v>0.48322147651006708</v>
      </c>
      <c r="E35" s="110">
        <f>(E$7/E$30)</f>
        <v>0.22222222222222221</v>
      </c>
      <c r="F35" s="109">
        <f t="shared" ref="F35:Z35" si="1">(F$7/F$30)</f>
        <v>0.47872340425531923</v>
      </c>
      <c r="G35" s="109">
        <f t="shared" si="1"/>
        <v>0.39130434782608697</v>
      </c>
      <c r="H35" s="109">
        <f t="shared" si="1"/>
        <v>0.41221374045801534</v>
      </c>
      <c r="I35" s="109">
        <f t="shared" si="1"/>
        <v>0.7142857142857143</v>
      </c>
      <c r="J35" s="109">
        <f t="shared" si="1"/>
        <v>0.25352112676056338</v>
      </c>
      <c r="K35" s="109">
        <f t="shared" si="1"/>
        <v>0.22500000000000001</v>
      </c>
      <c r="L35" s="109">
        <f t="shared" si="1"/>
        <v>0.34177215189873417</v>
      </c>
      <c r="M35" s="109">
        <f t="shared" si="1"/>
        <v>0</v>
      </c>
      <c r="N35" s="109">
        <f t="shared" si="1"/>
        <v>0</v>
      </c>
      <c r="O35" s="109">
        <f t="shared" si="1"/>
        <v>0</v>
      </c>
      <c r="P35" s="109">
        <f t="shared" si="1"/>
        <v>0</v>
      </c>
      <c r="Q35" s="109">
        <f t="shared" si="1"/>
        <v>0</v>
      </c>
      <c r="R35" s="109">
        <f t="shared" si="1"/>
        <v>0</v>
      </c>
      <c r="S35" s="109">
        <f t="shared" si="1"/>
        <v>0</v>
      </c>
      <c r="T35" s="109">
        <f t="shared" si="1"/>
        <v>0</v>
      </c>
      <c r="U35" s="109">
        <f t="shared" si="1"/>
        <v>0</v>
      </c>
      <c r="V35" s="109">
        <f t="shared" si="1"/>
        <v>0</v>
      </c>
      <c r="W35" s="109">
        <f t="shared" si="1"/>
        <v>0</v>
      </c>
      <c r="X35" s="109">
        <f t="shared" si="1"/>
        <v>0</v>
      </c>
      <c r="Y35" s="109">
        <f t="shared" si="1"/>
        <v>0</v>
      </c>
      <c r="Z35" s="109">
        <f t="shared" si="1"/>
        <v>0</v>
      </c>
      <c r="AA35" s="109">
        <f>SUM(D35:Z35)</f>
        <v>3.522264184216723</v>
      </c>
      <c r="AB35" s="109">
        <f>(AA35/$AA$58)</f>
        <v>0.15278857098125145</v>
      </c>
      <c r="AC35" s="109" t="str">
        <f>Threats!B1</f>
        <v>Threats to The Level of Service</v>
      </c>
      <c r="AD35" s="111">
        <f t="shared" ref="AD35" si="2">INDEX(I71:I75,MATCH(AC35,B61:B65,0))</f>
        <v>6.8975468975468981E-2</v>
      </c>
      <c r="AE35" s="112">
        <f t="shared" ref="AE35:AE57" si="3">AA35*AD35</f>
        <v>0.24294982396184614</v>
      </c>
      <c r="AF35" s="113">
        <f>MMULT(D7:Z7, AB35:AB57)/AB35</f>
        <v>12.473105660141155</v>
      </c>
      <c r="AG35" s="108" t="str">
        <f xml:space="preserve"> Threats!A1</f>
        <v>T1-Power Loss</v>
      </c>
      <c r="AH35" s="49"/>
      <c r="AI35" s="49"/>
      <c r="AJ35" s="49"/>
      <c r="AL35" s="49"/>
      <c r="AM35" s="49"/>
      <c r="AN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60"/>
      <c r="DQ35" s="60"/>
      <c r="DR35" s="60"/>
      <c r="DS35" s="60"/>
      <c r="DT35" s="60"/>
      <c r="DU35" s="60"/>
      <c r="DV35" s="60"/>
      <c r="DW35" s="60"/>
    </row>
    <row r="36" spans="1:127" ht="12.75" customHeight="1" x14ac:dyDescent="0.3">
      <c r="A36" s="50"/>
      <c r="B36" s="50"/>
      <c r="C36" s="108" t="str">
        <f>Threats!A2</f>
        <v>T2-Hardware Failure</v>
      </c>
      <c r="D36" s="65">
        <f>(D$8/D$30)</f>
        <v>8.0536912751677847E-2</v>
      </c>
      <c r="E36" s="114">
        <f t="shared" ref="E36:Z36" si="4">(E$8/E$30)</f>
        <v>3.7037037037037035E-2</v>
      </c>
      <c r="F36" s="65">
        <f t="shared" si="4"/>
        <v>3.9893617021276605E-2</v>
      </c>
      <c r="G36" s="65">
        <f t="shared" si="4"/>
        <v>1.6304347826086956E-2</v>
      </c>
      <c r="H36" s="65">
        <f t="shared" si="4"/>
        <v>7.6335877862595434E-3</v>
      </c>
      <c r="I36" s="65">
        <f t="shared" si="4"/>
        <v>1.4880952380952382E-2</v>
      </c>
      <c r="J36" s="65">
        <f t="shared" si="4"/>
        <v>5.6338028169014086E-2</v>
      </c>
      <c r="K36" s="65">
        <f t="shared" si="4"/>
        <v>0.05</v>
      </c>
      <c r="L36" s="65">
        <f t="shared" si="4"/>
        <v>3.7974683544303799E-2</v>
      </c>
      <c r="M36" s="65">
        <f t="shared" si="4"/>
        <v>0</v>
      </c>
      <c r="N36" s="65">
        <f t="shared" si="4"/>
        <v>0</v>
      </c>
      <c r="O36" s="65">
        <f t="shared" si="4"/>
        <v>0</v>
      </c>
      <c r="P36" s="65">
        <f t="shared" si="4"/>
        <v>0</v>
      </c>
      <c r="Q36" s="65">
        <f t="shared" si="4"/>
        <v>0</v>
      </c>
      <c r="R36" s="65">
        <f t="shared" si="4"/>
        <v>0</v>
      </c>
      <c r="S36" s="65">
        <f t="shared" si="4"/>
        <v>0</v>
      </c>
      <c r="T36" s="65">
        <f t="shared" si="4"/>
        <v>0</v>
      </c>
      <c r="U36" s="65">
        <f t="shared" si="4"/>
        <v>0</v>
      </c>
      <c r="V36" s="65">
        <f t="shared" si="4"/>
        <v>0</v>
      </c>
      <c r="W36" s="65">
        <f t="shared" si="4"/>
        <v>0</v>
      </c>
      <c r="X36" s="65">
        <f t="shared" si="4"/>
        <v>0</v>
      </c>
      <c r="Y36" s="65">
        <f t="shared" si="4"/>
        <v>0</v>
      </c>
      <c r="Z36" s="65">
        <f t="shared" si="4"/>
        <v>0</v>
      </c>
      <c r="AA36" s="65">
        <f t="shared" ref="AA36:AA56" si="5">SUM(D36:Z36)</f>
        <v>0.34059916651660821</v>
      </c>
      <c r="AB36" s="65">
        <f>(AA36/$AA$58)</f>
        <v>1.4774490841052682E-2</v>
      </c>
      <c r="AC36" s="65" t="str">
        <f>Threats!B2</f>
        <v>Threats to The Level of Service</v>
      </c>
      <c r="AD36" s="65">
        <f>INDEX(I71:I75,MATCH(AC36,B61:B65,0))</f>
        <v>6.8975468975468981E-2</v>
      </c>
      <c r="AE36" s="115">
        <f t="shared" si="3"/>
        <v>2.3492987243136903E-2</v>
      </c>
      <c r="AF36" s="113">
        <f>MMULT(D8:Z8, AB35:AB57)/AB36</f>
        <v>9.8535490671069379</v>
      </c>
      <c r="AG36" s="108" t="str">
        <f>Threats!A2</f>
        <v>T2-Hardware Failure</v>
      </c>
      <c r="AH36" s="49"/>
      <c r="AI36" s="49"/>
      <c r="AJ36" s="49"/>
      <c r="AL36" s="49"/>
      <c r="AM36" s="49"/>
      <c r="AN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60"/>
      <c r="DQ36" s="60"/>
      <c r="DR36" s="60"/>
      <c r="DS36" s="60"/>
      <c r="DT36" s="60"/>
      <c r="DU36" s="60"/>
      <c r="DV36" s="60"/>
      <c r="DW36" s="60"/>
    </row>
    <row r="37" spans="1:127" ht="12.75" customHeight="1" x14ac:dyDescent="0.3">
      <c r="A37" s="50"/>
      <c r="B37" s="50"/>
      <c r="C37" s="108" t="str">
        <f>Threats!A3</f>
        <v>T3-Software Crash</v>
      </c>
      <c r="D37" s="68">
        <f>(D$9/D$30)</f>
        <v>8.0536912751677847E-2</v>
      </c>
      <c r="E37" s="116">
        <f t="shared" ref="E37:Z37" si="6">(E$9/E$30)</f>
        <v>7.407407407407407E-2</v>
      </c>
      <c r="F37" s="68">
        <f t="shared" si="6"/>
        <v>7.978723404255321E-2</v>
      </c>
      <c r="G37" s="68">
        <f t="shared" si="6"/>
        <v>0.39130434782608697</v>
      </c>
      <c r="H37" s="68">
        <f t="shared" si="6"/>
        <v>0.13740458015267179</v>
      </c>
      <c r="I37" s="68">
        <f t="shared" si="6"/>
        <v>2.2321428571428572E-2</v>
      </c>
      <c r="J37" s="68">
        <f t="shared" si="6"/>
        <v>0.14084507042253522</v>
      </c>
      <c r="K37" s="68">
        <f t="shared" si="6"/>
        <v>0.15</v>
      </c>
      <c r="L37" s="68">
        <f t="shared" si="6"/>
        <v>0.22784810126582281</v>
      </c>
      <c r="M37" s="68">
        <f t="shared" si="6"/>
        <v>0</v>
      </c>
      <c r="N37" s="68">
        <f t="shared" si="6"/>
        <v>0</v>
      </c>
      <c r="O37" s="68">
        <f t="shared" si="6"/>
        <v>0</v>
      </c>
      <c r="P37" s="68">
        <f t="shared" si="6"/>
        <v>0</v>
      </c>
      <c r="Q37" s="68">
        <f t="shared" si="6"/>
        <v>0</v>
      </c>
      <c r="R37" s="68">
        <f t="shared" si="6"/>
        <v>0</v>
      </c>
      <c r="S37" s="68">
        <f t="shared" si="6"/>
        <v>0</v>
      </c>
      <c r="T37" s="68">
        <f t="shared" si="6"/>
        <v>0</v>
      </c>
      <c r="U37" s="68">
        <f t="shared" si="6"/>
        <v>0</v>
      </c>
      <c r="V37" s="68">
        <f t="shared" si="6"/>
        <v>0</v>
      </c>
      <c r="W37" s="68">
        <f t="shared" si="6"/>
        <v>0</v>
      </c>
      <c r="X37" s="68">
        <f t="shared" si="6"/>
        <v>0</v>
      </c>
      <c r="Y37" s="68">
        <f t="shared" si="6"/>
        <v>0</v>
      </c>
      <c r="Z37" s="68">
        <f t="shared" si="6"/>
        <v>0</v>
      </c>
      <c r="AA37" s="68">
        <f t="shared" si="5"/>
        <v>1.3041217491068506</v>
      </c>
      <c r="AB37" s="68">
        <f>(AA37/$AA$58)</f>
        <v>5.6570117404727241E-2</v>
      </c>
      <c r="AC37" s="68" t="str">
        <f>Threats!B3</f>
        <v>Threats to The Level of Service</v>
      </c>
      <c r="AD37" s="68">
        <f>INDEX(I71:I75,MATCH(AC37,B61:B65,0))</f>
        <v>6.8975468975468981E-2</v>
      </c>
      <c r="AE37" s="117">
        <f t="shared" si="3"/>
        <v>8.9952409245753914E-2</v>
      </c>
      <c r="AF37" s="113">
        <f>MMULT(D9:Z9, AB35:AB57)/AB37</f>
        <v>11.530079739608757</v>
      </c>
      <c r="AG37" s="108" t="str">
        <f xml:space="preserve"> Threats!A3</f>
        <v>T3-Software Crash</v>
      </c>
      <c r="AH37" s="49"/>
      <c r="AI37" s="49"/>
      <c r="AJ37" s="49"/>
      <c r="AL37" s="49"/>
      <c r="AM37" s="49"/>
      <c r="AN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60"/>
      <c r="DQ37" s="60"/>
      <c r="DR37" s="60"/>
      <c r="DS37" s="60"/>
      <c r="DT37" s="60"/>
      <c r="DU37" s="60"/>
      <c r="DV37" s="60"/>
      <c r="DW37" s="60"/>
    </row>
    <row r="38" spans="1:127" ht="12.75" customHeight="1" x14ac:dyDescent="0.3">
      <c r="A38" s="50"/>
      <c r="B38" s="50"/>
      <c r="C38" s="108" t="str">
        <f>Threats!A4</f>
        <v>T4-Operator Errors</v>
      </c>
      <c r="D38" s="70">
        <f>(D$10/D$30)</f>
        <v>8.0536912751677847E-2</v>
      </c>
      <c r="E38" s="118">
        <f t="shared" ref="E38:Z38" si="7">(E$10/E$30)</f>
        <v>0.14814814814814814</v>
      </c>
      <c r="F38" s="70">
        <f t="shared" si="7"/>
        <v>1.3297872340425534E-2</v>
      </c>
      <c r="G38" s="70">
        <f t="shared" si="7"/>
        <v>6.5217391304347824E-2</v>
      </c>
      <c r="H38" s="70">
        <f t="shared" si="7"/>
        <v>0.18320610687022904</v>
      </c>
      <c r="I38" s="70">
        <f t="shared" si="7"/>
        <v>8.9285714285714288E-2</v>
      </c>
      <c r="J38" s="70">
        <f t="shared" si="7"/>
        <v>0.16901408450704225</v>
      </c>
      <c r="K38" s="70">
        <f t="shared" si="7"/>
        <v>0.15</v>
      </c>
      <c r="L38" s="70">
        <f t="shared" si="7"/>
        <v>7.5949367088607597E-2</v>
      </c>
      <c r="M38" s="70">
        <f t="shared" si="7"/>
        <v>0</v>
      </c>
      <c r="N38" s="70">
        <f t="shared" si="7"/>
        <v>0</v>
      </c>
      <c r="O38" s="70">
        <f t="shared" si="7"/>
        <v>0</v>
      </c>
      <c r="P38" s="70">
        <f t="shared" si="7"/>
        <v>0</v>
      </c>
      <c r="Q38" s="70">
        <f t="shared" si="7"/>
        <v>0</v>
      </c>
      <c r="R38" s="70">
        <f t="shared" si="7"/>
        <v>0</v>
      </c>
      <c r="S38" s="70">
        <f t="shared" si="7"/>
        <v>0</v>
      </c>
      <c r="T38" s="70">
        <f t="shared" si="7"/>
        <v>0</v>
      </c>
      <c r="U38" s="70">
        <f t="shared" si="7"/>
        <v>0</v>
      </c>
      <c r="V38" s="70">
        <f t="shared" si="7"/>
        <v>0</v>
      </c>
      <c r="W38" s="70">
        <f t="shared" si="7"/>
        <v>0</v>
      </c>
      <c r="X38" s="70">
        <f t="shared" si="7"/>
        <v>0</v>
      </c>
      <c r="Y38" s="70">
        <f t="shared" si="7"/>
        <v>0</v>
      </c>
      <c r="Z38" s="70">
        <f t="shared" si="7"/>
        <v>0</v>
      </c>
      <c r="AA38" s="70">
        <f t="shared" si="5"/>
        <v>0.97465559729619244</v>
      </c>
      <c r="AB38" s="70">
        <f t="shared" ref="AB38:AB57" si="8">(AA38/$AA$58)</f>
        <v>4.227855382826122E-2</v>
      </c>
      <c r="AC38" s="70" t="str">
        <f>Threats!B4</f>
        <v>Threats to The Level of Service</v>
      </c>
      <c r="AD38" s="70">
        <f>INDEX(I71:I75,MATCH(AC38,B61:B65,0))</f>
        <v>6.8975468975468981E-2</v>
      </c>
      <c r="AE38" s="119">
        <f t="shared" si="3"/>
        <v>6.7227326913070706E-2</v>
      </c>
      <c r="AF38" s="113">
        <f>MMULT(D10:Z10, AB35:AB57)/AB38</f>
        <v>10.681075390107015</v>
      </c>
      <c r="AG38" s="108" t="str">
        <f>Threats!A4</f>
        <v>T4-Operator Errors</v>
      </c>
      <c r="AH38" s="49"/>
      <c r="AI38" s="49"/>
      <c r="AJ38" s="49"/>
      <c r="AL38" s="49"/>
      <c r="AM38" s="49"/>
      <c r="AN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60"/>
      <c r="DQ38" s="60"/>
      <c r="DR38" s="60"/>
      <c r="DS38" s="60"/>
      <c r="DT38" s="60"/>
      <c r="DU38" s="60"/>
      <c r="DV38" s="60"/>
      <c r="DW38" s="60"/>
    </row>
    <row r="39" spans="1:127" ht="12.75" customHeight="1" x14ac:dyDescent="0.3">
      <c r="A39" s="50"/>
      <c r="B39" s="50"/>
      <c r="C39" s="108" t="str">
        <f>Threats!A5</f>
        <v>T5-Malicious Inside Action</v>
      </c>
      <c r="D39" s="71">
        <f>($D11/$D$30)</f>
        <v>5.3691275167785227E-2</v>
      </c>
      <c r="E39" s="120">
        <f>($E11/$E$30)</f>
        <v>0.22222222222222221</v>
      </c>
      <c r="F39" s="71">
        <f>($F9/$F$30)</f>
        <v>7.978723404255321E-2</v>
      </c>
      <c r="G39" s="71">
        <f>($G11/$G$30)</f>
        <v>1.6304347826086956E-2</v>
      </c>
      <c r="H39" s="71">
        <f>($H11/$H$30)</f>
        <v>4.5801526717557259E-2</v>
      </c>
      <c r="I39" s="71">
        <f>($I11/$I$30)</f>
        <v>2.9761904761904764E-2</v>
      </c>
      <c r="J39" s="71">
        <f>($J11/$J$30)</f>
        <v>8.4507042253521125E-2</v>
      </c>
      <c r="K39" s="71">
        <f>($K11/$K$30)</f>
        <v>7.4999999999999997E-2</v>
      </c>
      <c r="L39" s="71">
        <f>($L11/$L$30)</f>
        <v>3.7974683544303799E-2</v>
      </c>
      <c r="M39" s="71">
        <f>($M11/$M$30)</f>
        <v>0</v>
      </c>
      <c r="N39" s="71">
        <f>($N11/$N$30)</f>
        <v>0</v>
      </c>
      <c r="O39" s="71">
        <f>($O11/$O$30)</f>
        <v>0</v>
      </c>
      <c r="P39" s="71">
        <f>($P11/$P$30)</f>
        <v>0</v>
      </c>
      <c r="Q39" s="71">
        <f>($Q11/$Q$30)</f>
        <v>0</v>
      </c>
      <c r="R39" s="71">
        <f>($R11/$R$30)</f>
        <v>0</v>
      </c>
      <c r="S39" s="71">
        <f>($S11/$S$30)</f>
        <v>0</v>
      </c>
      <c r="T39" s="71">
        <f>($T11/$T$30)</f>
        <v>0</v>
      </c>
      <c r="U39" s="71">
        <f>($U11/$U$30)</f>
        <v>0</v>
      </c>
      <c r="V39" s="71">
        <f>($V11/$V$30)</f>
        <v>0</v>
      </c>
      <c r="W39" s="71">
        <f>($W11/$W$30)</f>
        <v>0</v>
      </c>
      <c r="X39" s="71">
        <f>($X11/$X$30)</f>
        <v>0</v>
      </c>
      <c r="Y39" s="71">
        <f>($Y11/$Y$30)</f>
        <v>0</v>
      </c>
      <c r="Z39" s="71">
        <f>($Z11/$Z$30)</f>
        <v>0</v>
      </c>
      <c r="AA39" s="71">
        <f t="shared" si="5"/>
        <v>0.64505023653593452</v>
      </c>
      <c r="AB39" s="71">
        <f t="shared" si="8"/>
        <v>2.7980951654073754E-2</v>
      </c>
      <c r="AC39" s="71" t="str">
        <f>Threats!B5</f>
        <v>Threats to The Level of Service</v>
      </c>
      <c r="AD39" s="71">
        <f>INDEX(I71:I75,MATCH(AC39,B61:B65,0))</f>
        <v>6.8975468975468981E-2</v>
      </c>
      <c r="AE39" s="121">
        <f t="shared" si="3"/>
        <v>4.4492642577803276E-2</v>
      </c>
      <c r="AF39" s="113">
        <f>MMULT(D11:Z11, AB35:AB57)/AB39</f>
        <v>9.0710052567305546</v>
      </c>
      <c r="AG39" s="108" t="str">
        <f xml:space="preserve"> Threats!A5</f>
        <v>T5-Malicious Inside Action</v>
      </c>
      <c r="AH39" s="49"/>
      <c r="AI39" s="49"/>
      <c r="AJ39" s="49"/>
      <c r="AL39" s="49"/>
      <c r="AM39" s="49"/>
      <c r="AN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60"/>
      <c r="DQ39" s="60"/>
      <c r="DR39" s="60"/>
      <c r="DS39" s="60"/>
      <c r="DT39" s="60"/>
      <c r="DU39" s="60"/>
      <c r="DV39" s="60"/>
      <c r="DW39" s="60"/>
    </row>
    <row r="40" spans="1:127" ht="12.75" customHeight="1" x14ac:dyDescent="0.3">
      <c r="A40" s="50"/>
      <c r="B40" s="50"/>
      <c r="C40" s="108" t="str">
        <f>Threats!A6</f>
        <v>T6-Trojan and Worms</v>
      </c>
      <c r="D40" s="72">
        <f>(D$12/D$30)</f>
        <v>6.0402684563758385E-2</v>
      </c>
      <c r="E40" s="122">
        <f t="shared" ref="E40:Z40" si="9">(E$12/E$30)</f>
        <v>0.22222222222222221</v>
      </c>
      <c r="F40" s="72">
        <f t="shared" si="9"/>
        <v>0.31914893617021284</v>
      </c>
      <c r="G40" s="72">
        <f t="shared" si="9"/>
        <v>6.5217391304347824E-2</v>
      </c>
      <c r="H40" s="72">
        <f>(H$12/H$30)</f>
        <v>0.13740458015267179</v>
      </c>
      <c r="I40" s="72">
        <f t="shared" si="9"/>
        <v>8.9285714285714288E-2</v>
      </c>
      <c r="J40" s="72">
        <f t="shared" si="9"/>
        <v>0.22535211267605634</v>
      </c>
      <c r="K40" s="72">
        <f t="shared" si="9"/>
        <v>0.2</v>
      </c>
      <c r="L40" s="72">
        <f t="shared" si="9"/>
        <v>0.189873417721519</v>
      </c>
      <c r="M40" s="72">
        <f t="shared" si="9"/>
        <v>0</v>
      </c>
      <c r="N40" s="72">
        <f t="shared" si="9"/>
        <v>0</v>
      </c>
      <c r="O40" s="72">
        <f t="shared" si="9"/>
        <v>0</v>
      </c>
      <c r="P40" s="72">
        <f t="shared" si="9"/>
        <v>0</v>
      </c>
      <c r="Q40" s="72">
        <f t="shared" si="9"/>
        <v>0</v>
      </c>
      <c r="R40" s="72">
        <f t="shared" si="9"/>
        <v>0</v>
      </c>
      <c r="S40" s="72">
        <f t="shared" si="9"/>
        <v>0</v>
      </c>
      <c r="T40" s="72">
        <f t="shared" si="9"/>
        <v>0</v>
      </c>
      <c r="U40" s="72">
        <f t="shared" si="9"/>
        <v>0</v>
      </c>
      <c r="V40" s="72">
        <f t="shared" si="9"/>
        <v>0</v>
      </c>
      <c r="W40" s="72">
        <f t="shared" si="9"/>
        <v>0</v>
      </c>
      <c r="X40" s="72">
        <f t="shared" si="9"/>
        <v>0</v>
      </c>
      <c r="Y40" s="72">
        <f t="shared" si="9"/>
        <v>0</v>
      </c>
      <c r="Z40" s="72">
        <f t="shared" si="9"/>
        <v>0</v>
      </c>
      <c r="AA40" s="72">
        <f t="shared" si="5"/>
        <v>1.5089070590965026</v>
      </c>
      <c r="AB40" s="72">
        <f t="shared" si="8"/>
        <v>6.5453282674236821E-2</v>
      </c>
      <c r="AC40" s="72" t="str">
        <f>Threats!B6</f>
        <v>Threats to The Level of Service</v>
      </c>
      <c r="AD40" s="72">
        <f>INDEX(I71:I75,MATCH(AC40,B61:B65,0))</f>
        <v>6.8975468975468981E-2</v>
      </c>
      <c r="AE40" s="123">
        <f t="shared" si="3"/>
        <v>0.10407757204157696</v>
      </c>
      <c r="AF40" s="113">
        <f>MMULT(D12:Z12, AB35:AB57)/AB40</f>
        <v>11.369497220966869</v>
      </c>
      <c r="AG40" s="108" t="str">
        <f>Threats!A6</f>
        <v>T6-Trojan and Worms</v>
      </c>
      <c r="AH40" s="49"/>
      <c r="AI40" s="49"/>
      <c r="AJ40" s="49"/>
      <c r="AL40" s="49"/>
      <c r="AM40" s="49"/>
      <c r="AN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60"/>
      <c r="DQ40" s="60"/>
      <c r="DR40" s="60"/>
      <c r="DS40" s="60"/>
      <c r="DT40" s="60"/>
      <c r="DU40" s="60"/>
      <c r="DV40" s="60"/>
      <c r="DW40" s="60"/>
    </row>
    <row r="41" spans="1:127" ht="12.75" customHeight="1" x14ac:dyDescent="0.3">
      <c r="A41" s="50"/>
      <c r="B41" s="50"/>
      <c r="C41" s="108" t="str">
        <f>Threats!A7</f>
        <v>T7-Fire</v>
      </c>
      <c r="D41" s="73">
        <f>(D$13/D$30)</f>
        <v>5.3691275167785227E-2</v>
      </c>
      <c r="E41" s="124">
        <f t="shared" ref="E41:Z41" si="10">(E$13/E$30)</f>
        <v>1.8518518518518517E-2</v>
      </c>
      <c r="F41" s="73">
        <f t="shared" si="10"/>
        <v>1.5957446808510641E-2</v>
      </c>
      <c r="G41" s="73">
        <f t="shared" si="10"/>
        <v>1.0869565217391304E-2</v>
      </c>
      <c r="H41" s="73">
        <f t="shared" si="10"/>
        <v>1.5267175572519087E-2</v>
      </c>
      <c r="I41" s="73">
        <f t="shared" si="10"/>
        <v>1.1160714285714286E-2</v>
      </c>
      <c r="J41" s="73">
        <f t="shared" si="10"/>
        <v>2.8169014084507043E-2</v>
      </c>
      <c r="K41" s="73">
        <f t="shared" si="10"/>
        <v>0.05</v>
      </c>
      <c r="L41" s="73">
        <f t="shared" si="10"/>
        <v>3.7974683544303799E-2</v>
      </c>
      <c r="M41" s="73">
        <f t="shared" si="10"/>
        <v>0</v>
      </c>
      <c r="N41" s="73">
        <f t="shared" si="10"/>
        <v>0</v>
      </c>
      <c r="O41" s="73">
        <f t="shared" si="10"/>
        <v>0</v>
      </c>
      <c r="P41" s="73">
        <f t="shared" si="10"/>
        <v>0</v>
      </c>
      <c r="Q41" s="73">
        <f t="shared" si="10"/>
        <v>0</v>
      </c>
      <c r="R41" s="73">
        <f t="shared" si="10"/>
        <v>0</v>
      </c>
      <c r="S41" s="73">
        <f t="shared" si="10"/>
        <v>0</v>
      </c>
      <c r="T41" s="73">
        <f t="shared" si="10"/>
        <v>0</v>
      </c>
      <c r="U41" s="73">
        <f t="shared" si="10"/>
        <v>0</v>
      </c>
      <c r="V41" s="73">
        <f t="shared" si="10"/>
        <v>0</v>
      </c>
      <c r="W41" s="73">
        <f t="shared" si="10"/>
        <v>0</v>
      </c>
      <c r="X41" s="73">
        <f t="shared" si="10"/>
        <v>0</v>
      </c>
      <c r="Y41" s="73">
        <f t="shared" si="10"/>
        <v>0</v>
      </c>
      <c r="Z41" s="73">
        <f t="shared" si="10"/>
        <v>0</v>
      </c>
      <c r="AA41" s="73">
        <f t="shared" si="5"/>
        <v>0.2416083931992499</v>
      </c>
      <c r="AB41" s="73">
        <f t="shared" si="8"/>
        <v>1.0480474831901008E-2</v>
      </c>
      <c r="AC41" s="73" t="str">
        <f>Threats!B7</f>
        <v>Threats to The Level of Service</v>
      </c>
      <c r="AD41" s="73">
        <f>INDEX(I71:I75,MATCH(AC41,B61:B65,0))</f>
        <v>6.8975468975468981E-2</v>
      </c>
      <c r="AE41" s="125">
        <f t="shared" si="3"/>
        <v>1.6665052229327772E-2</v>
      </c>
      <c r="AF41" s="113">
        <f>MMULT(D13:Z13, AB35:AB57)/AB41</f>
        <v>9.6052155702017927</v>
      </c>
      <c r="AG41" s="108" t="str">
        <f xml:space="preserve"> Threats!A7</f>
        <v>T7-Fire</v>
      </c>
      <c r="AH41" s="49"/>
      <c r="AI41" s="49"/>
      <c r="AJ41" s="49"/>
      <c r="AL41" s="49"/>
      <c r="AM41" s="49"/>
      <c r="AN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60"/>
      <c r="DQ41" s="60"/>
      <c r="DR41" s="60"/>
      <c r="DS41" s="60"/>
      <c r="DT41" s="60"/>
      <c r="DU41" s="60"/>
      <c r="DV41" s="60"/>
      <c r="DW41" s="60"/>
    </row>
    <row r="42" spans="1:127" ht="12.75" customHeight="1" x14ac:dyDescent="0.3">
      <c r="A42" s="50"/>
      <c r="B42" s="50"/>
      <c r="C42" s="108" t="str">
        <f>Threats!A8</f>
        <v>T8-Other Enviromental Disasters</v>
      </c>
      <c r="D42" s="74">
        <f>(D$14/D$30)</f>
        <v>5.3691275167785227E-2</v>
      </c>
      <c r="E42" s="126">
        <f t="shared" ref="E42:Z42" si="11">(E$14/E$30)</f>
        <v>1.8518518518518517E-2</v>
      </c>
      <c r="F42" s="74">
        <f t="shared" si="11"/>
        <v>1.3297872340425534E-2</v>
      </c>
      <c r="G42" s="74">
        <f t="shared" si="11"/>
        <v>1.0869565217391304E-2</v>
      </c>
      <c r="H42" s="74">
        <f t="shared" si="11"/>
        <v>1.5267175572519087E-2</v>
      </c>
      <c r="I42" s="74">
        <f t="shared" si="11"/>
        <v>1.1160714285714286E-2</v>
      </c>
      <c r="J42" s="74">
        <f t="shared" si="11"/>
        <v>1.4084507042253521E-2</v>
      </c>
      <c r="K42" s="74">
        <f t="shared" si="11"/>
        <v>2.5000000000000001E-2</v>
      </c>
      <c r="L42" s="74">
        <f t="shared" si="11"/>
        <v>1.2658227848101266E-2</v>
      </c>
      <c r="M42" s="74">
        <f t="shared" si="11"/>
        <v>0</v>
      </c>
      <c r="N42" s="74">
        <f t="shared" si="11"/>
        <v>0</v>
      </c>
      <c r="O42" s="74">
        <f t="shared" si="11"/>
        <v>0</v>
      </c>
      <c r="P42" s="74">
        <f t="shared" si="11"/>
        <v>0</v>
      </c>
      <c r="Q42" s="74">
        <f t="shared" si="11"/>
        <v>0</v>
      </c>
      <c r="R42" s="74">
        <f t="shared" si="11"/>
        <v>0</v>
      </c>
      <c r="S42" s="74">
        <f t="shared" si="11"/>
        <v>0</v>
      </c>
      <c r="T42" s="74">
        <f t="shared" si="11"/>
        <v>0</v>
      </c>
      <c r="U42" s="74">
        <f t="shared" si="11"/>
        <v>0</v>
      </c>
      <c r="V42" s="74">
        <f t="shared" si="11"/>
        <v>0</v>
      </c>
      <c r="W42" s="74">
        <f t="shared" si="11"/>
        <v>0</v>
      </c>
      <c r="X42" s="74">
        <f t="shared" si="11"/>
        <v>0</v>
      </c>
      <c r="Y42" s="74">
        <f t="shared" si="11"/>
        <v>0</v>
      </c>
      <c r="Z42" s="74">
        <f t="shared" si="11"/>
        <v>0</v>
      </c>
      <c r="AA42" s="74">
        <f t="shared" si="5"/>
        <v>0.17454785599270875</v>
      </c>
      <c r="AB42" s="74">
        <f t="shared" si="8"/>
        <v>7.5715267481839491E-3</v>
      </c>
      <c r="AC42" s="74" t="str">
        <f>Threats!B8</f>
        <v>Threats to The Level of Service</v>
      </c>
      <c r="AD42" s="74">
        <f>INDEX(I71:I75,MATCH(AC42,B61:B65,0))</f>
        <v>6.8975468975468981E-2</v>
      </c>
      <c r="AE42" s="127">
        <f t="shared" si="3"/>
        <v>1.2039520225759709E-2</v>
      </c>
      <c r="AF42" s="113">
        <f>MMULT(D14:Z14, AB35:AB57)/AB42</f>
        <v>10.050270059799344</v>
      </c>
      <c r="AG42" s="108" t="str">
        <f>Threats!A8</f>
        <v>T8-Other Enviromental Disasters</v>
      </c>
      <c r="AH42" s="49"/>
      <c r="AI42" s="49"/>
      <c r="AJ42" s="49"/>
      <c r="AL42" s="49"/>
      <c r="AM42" s="49"/>
      <c r="AN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60"/>
      <c r="DQ42" s="60"/>
      <c r="DR42" s="60"/>
      <c r="DS42" s="60"/>
      <c r="DT42" s="60"/>
      <c r="DU42" s="60"/>
      <c r="DV42" s="60"/>
      <c r="DW42" s="60"/>
    </row>
    <row r="43" spans="1:127" ht="12.75" customHeight="1" x14ac:dyDescent="0.3">
      <c r="A43" s="50"/>
      <c r="B43" s="50"/>
      <c r="C43" s="108" t="str">
        <f>Threats!A9</f>
        <v>T9-Availability Threats(DDOS)</v>
      </c>
      <c r="D43" s="75">
        <f>(D$15/D$30)</f>
        <v>5.3691275167785227E-2</v>
      </c>
      <c r="E43" s="128">
        <f t="shared" ref="E43:Z43" si="12">(E$15/E$30)</f>
        <v>3.7037037037037035E-2</v>
      </c>
      <c r="F43" s="75">
        <f t="shared" si="12"/>
        <v>1.3297872340425534E-2</v>
      </c>
      <c r="G43" s="75">
        <f t="shared" si="12"/>
        <v>3.2608695652173912E-2</v>
      </c>
      <c r="H43" s="75">
        <f t="shared" si="12"/>
        <v>4.5801526717557259E-2</v>
      </c>
      <c r="I43" s="75">
        <f t="shared" si="12"/>
        <v>1.785714285714286E-2</v>
      </c>
      <c r="J43" s="75">
        <f t="shared" si="12"/>
        <v>2.8169014084507043E-2</v>
      </c>
      <c r="K43" s="75">
        <f t="shared" si="12"/>
        <v>7.4999999999999997E-2</v>
      </c>
      <c r="L43" s="75">
        <f t="shared" si="12"/>
        <v>3.7974683544303799E-2</v>
      </c>
      <c r="M43" s="75">
        <f t="shared" si="12"/>
        <v>0</v>
      </c>
      <c r="N43" s="75">
        <f t="shared" si="12"/>
        <v>0</v>
      </c>
      <c r="O43" s="75">
        <f t="shared" si="12"/>
        <v>0</v>
      </c>
      <c r="P43" s="75">
        <f t="shared" si="12"/>
        <v>0</v>
      </c>
      <c r="Q43" s="75">
        <f t="shared" si="12"/>
        <v>0</v>
      </c>
      <c r="R43" s="75">
        <f t="shared" si="12"/>
        <v>0</v>
      </c>
      <c r="S43" s="75">
        <f t="shared" si="12"/>
        <v>0</v>
      </c>
      <c r="T43" s="75">
        <f t="shared" si="12"/>
        <v>0</v>
      </c>
      <c r="U43" s="75">
        <f t="shared" si="12"/>
        <v>0</v>
      </c>
      <c r="V43" s="75">
        <f t="shared" si="12"/>
        <v>0</v>
      </c>
      <c r="W43" s="75">
        <f t="shared" si="12"/>
        <v>0</v>
      </c>
      <c r="X43" s="75">
        <f t="shared" si="12"/>
        <v>0</v>
      </c>
      <c r="Y43" s="75">
        <f t="shared" si="12"/>
        <v>0</v>
      </c>
      <c r="Z43" s="75">
        <f t="shared" si="12"/>
        <v>0</v>
      </c>
      <c r="AA43" s="75">
        <f t="shared" si="5"/>
        <v>0.34143724740093262</v>
      </c>
      <c r="AB43" s="75">
        <f t="shared" si="8"/>
        <v>1.4810845064922777E-2</v>
      </c>
      <c r="AC43" s="75" t="str">
        <f>Threats!B9</f>
        <v>Threats to The Level of Service</v>
      </c>
      <c r="AD43" s="75">
        <f>INDEX(I71:I75,MATCH(AC43,B61:B65,0))</f>
        <v>6.8975468975468981E-2</v>
      </c>
      <c r="AE43" s="129">
        <f t="shared" si="3"/>
        <v>2.3550794265172554E-2</v>
      </c>
      <c r="AF43" s="113">
        <f>MMULT(D15:Z15, AB35:AB57)/AB43</f>
        <v>10.221978300997305</v>
      </c>
      <c r="AG43" s="108" t="str">
        <f xml:space="preserve"> Threats!A9</f>
        <v>T9-Availability Threats(DDOS)</v>
      </c>
      <c r="AH43" s="49"/>
      <c r="AI43" s="49"/>
      <c r="AJ43" s="49"/>
      <c r="AL43" s="49"/>
      <c r="AM43" s="49"/>
      <c r="AN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60"/>
      <c r="DQ43" s="60"/>
      <c r="DR43" s="60"/>
      <c r="DS43" s="60"/>
      <c r="DT43" s="60"/>
      <c r="DU43" s="60"/>
      <c r="DV43" s="60"/>
      <c r="DW43" s="60"/>
    </row>
    <row r="44" spans="1:127" ht="12.75" customHeight="1" x14ac:dyDescent="0.3">
      <c r="A44" s="50"/>
      <c r="B44" s="50"/>
      <c r="C44" s="108" t="str">
        <f>Threats!A10</f>
        <v>T10-Disk Failure</v>
      </c>
      <c r="D44" s="76">
        <f>(D$16/D$30)</f>
        <v>0</v>
      </c>
      <c r="E44" s="130">
        <f t="shared" ref="E44:Z44" si="13">(E$16/E$30)</f>
        <v>0</v>
      </c>
      <c r="F44" s="76">
        <f t="shared" si="13"/>
        <v>0</v>
      </c>
      <c r="G44" s="76">
        <f t="shared" si="13"/>
        <v>0</v>
      </c>
      <c r="H44" s="76">
        <f t="shared" si="13"/>
        <v>0</v>
      </c>
      <c r="I44" s="76">
        <f t="shared" si="13"/>
        <v>0</v>
      </c>
      <c r="J44" s="76">
        <f t="shared" si="13"/>
        <v>0</v>
      </c>
      <c r="K44" s="76">
        <f t="shared" si="13"/>
        <v>0</v>
      </c>
      <c r="L44" s="76">
        <f t="shared" si="13"/>
        <v>0</v>
      </c>
      <c r="M44" s="76">
        <f t="shared" si="13"/>
        <v>0.22641509433962262</v>
      </c>
      <c r="N44" s="76">
        <f t="shared" si="13"/>
        <v>3.4482758620689655E-2</v>
      </c>
      <c r="O44" s="76">
        <f t="shared" si="13"/>
        <v>6.25E-2</v>
      </c>
      <c r="P44" s="76">
        <f t="shared" si="13"/>
        <v>0.27777777777777779</v>
      </c>
      <c r="Q44" s="76">
        <f t="shared" si="13"/>
        <v>0.8131218069373487</v>
      </c>
      <c r="R44" s="76">
        <f t="shared" si="13"/>
        <v>0</v>
      </c>
      <c r="S44" s="76">
        <f t="shared" si="13"/>
        <v>0</v>
      </c>
      <c r="T44" s="76">
        <f t="shared" si="13"/>
        <v>0</v>
      </c>
      <c r="U44" s="76">
        <f t="shared" si="13"/>
        <v>0</v>
      </c>
      <c r="V44" s="76">
        <f t="shared" si="13"/>
        <v>0</v>
      </c>
      <c r="W44" s="76">
        <f t="shared" si="13"/>
        <v>0</v>
      </c>
      <c r="X44" s="76">
        <f t="shared" si="13"/>
        <v>0</v>
      </c>
      <c r="Y44" s="76">
        <f t="shared" si="13"/>
        <v>0</v>
      </c>
      <c r="Z44" s="76">
        <f t="shared" si="13"/>
        <v>0</v>
      </c>
      <c r="AA44" s="76">
        <f t="shared" si="5"/>
        <v>1.4142974376754387</v>
      </c>
      <c r="AB44" s="76">
        <f t="shared" si="8"/>
        <v>6.1349312017300969E-2</v>
      </c>
      <c r="AC44" s="76" t="str">
        <f>Threats!B10</f>
        <v>Threats to the Information Base</v>
      </c>
      <c r="AD44" s="76">
        <f>INDEX(I71:I75,MATCH(AC44,B61:B65,0))</f>
        <v>0.28773448773448773</v>
      </c>
      <c r="AE44" s="131">
        <f t="shared" si="3"/>
        <v>0.40694214873374096</v>
      </c>
      <c r="AF44" s="113">
        <f>MMULT(D16:Z16, AB35:AB57)/AB44</f>
        <v>11.30709987589883</v>
      </c>
      <c r="AG44" s="108" t="str">
        <f>Threats!A10</f>
        <v>T10-Disk Failure</v>
      </c>
      <c r="AH44" s="49"/>
      <c r="AI44" s="49"/>
      <c r="AJ44" s="49"/>
      <c r="AL44" s="49"/>
      <c r="AM44" s="49"/>
      <c r="AN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60"/>
      <c r="DQ44" s="60"/>
      <c r="DR44" s="60"/>
      <c r="DS44" s="60"/>
      <c r="DT44" s="60"/>
      <c r="DU44" s="60"/>
      <c r="DV44" s="60"/>
      <c r="DW44" s="60"/>
    </row>
    <row r="45" spans="1:127" ht="12.75" customHeight="1" x14ac:dyDescent="0.3">
      <c r="A45" s="50"/>
      <c r="B45" s="50"/>
      <c r="C45" s="108" t="str">
        <f>Threats!A11</f>
        <v>T11-Data Corruption</v>
      </c>
      <c r="D45" s="77">
        <f>(D$17/D$30)</f>
        <v>0</v>
      </c>
      <c r="E45" s="132">
        <f t="shared" ref="E45:Z45" si="14">(E$17/E$30)</f>
        <v>0</v>
      </c>
      <c r="F45" s="77">
        <f t="shared" si="14"/>
        <v>0</v>
      </c>
      <c r="G45" s="77">
        <f t="shared" si="14"/>
        <v>0</v>
      </c>
      <c r="H45" s="77">
        <f t="shared" si="14"/>
        <v>0</v>
      </c>
      <c r="I45" s="77">
        <f t="shared" si="14"/>
        <v>0</v>
      </c>
      <c r="J45" s="77">
        <f t="shared" si="14"/>
        <v>0</v>
      </c>
      <c r="K45" s="77">
        <f t="shared" si="14"/>
        <v>0</v>
      </c>
      <c r="L45" s="77">
        <f t="shared" si="14"/>
        <v>0</v>
      </c>
      <c r="M45" s="77">
        <f t="shared" si="14"/>
        <v>0.45283018867924524</v>
      </c>
      <c r="N45" s="77">
        <f t="shared" si="14"/>
        <v>6.8965517241379309E-2</v>
      </c>
      <c r="O45" s="77">
        <f t="shared" si="14"/>
        <v>6.25E-2</v>
      </c>
      <c r="P45" s="77">
        <f t="shared" si="14"/>
        <v>1.388888888888889E-2</v>
      </c>
      <c r="Q45" s="77">
        <f t="shared" si="14"/>
        <v>1.9360043022317825E-2</v>
      </c>
      <c r="R45" s="77">
        <f t="shared" si="14"/>
        <v>0</v>
      </c>
      <c r="S45" s="77">
        <f t="shared" si="14"/>
        <v>0</v>
      </c>
      <c r="T45" s="77">
        <f t="shared" si="14"/>
        <v>0</v>
      </c>
      <c r="U45" s="77">
        <f t="shared" si="14"/>
        <v>0</v>
      </c>
      <c r="V45" s="77">
        <f t="shared" si="14"/>
        <v>0</v>
      </c>
      <c r="W45" s="77">
        <f t="shared" si="14"/>
        <v>0</v>
      </c>
      <c r="X45" s="77">
        <f t="shared" si="14"/>
        <v>0</v>
      </c>
      <c r="Y45" s="77">
        <f t="shared" si="14"/>
        <v>0</v>
      </c>
      <c r="Z45" s="77">
        <f t="shared" si="14"/>
        <v>0</v>
      </c>
      <c r="AA45" s="77">
        <f t="shared" si="5"/>
        <v>0.61754463783183122</v>
      </c>
      <c r="AB45" s="77">
        <f t="shared" si="8"/>
        <v>2.6787815392797471E-2</v>
      </c>
      <c r="AC45" s="77" t="str">
        <f>Threats!B11</f>
        <v>Threats to the Information Base</v>
      </c>
      <c r="AD45" s="77">
        <f>INDEX(I71:I75,MATCH(AC45,B61:B65,0))</f>
        <v>0.28773448773448773</v>
      </c>
      <c r="AE45" s="133">
        <f t="shared" si="3"/>
        <v>0.17768889001972171</v>
      </c>
      <c r="AF45" s="113">
        <f>MMULT(D17:Z17, AB35:AB57)/AB45</f>
        <v>6.8804199658630392</v>
      </c>
      <c r="AG45" s="108" t="str">
        <f xml:space="preserve"> Threats!A11</f>
        <v>T11-Data Corruption</v>
      </c>
      <c r="AH45" s="49"/>
      <c r="AI45" s="49"/>
      <c r="AJ45" s="49"/>
      <c r="AL45" s="49"/>
      <c r="AM45" s="49"/>
      <c r="AN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60"/>
      <c r="DQ45" s="60"/>
      <c r="DR45" s="60"/>
      <c r="DS45" s="60"/>
      <c r="DT45" s="60"/>
      <c r="DU45" s="60"/>
      <c r="DV45" s="60"/>
      <c r="DW45" s="60"/>
    </row>
    <row r="46" spans="1:127" ht="12.75" customHeight="1" x14ac:dyDescent="0.3">
      <c r="A46" s="50"/>
      <c r="B46" s="50"/>
      <c r="C46" s="108" t="str">
        <f>Threats!A12</f>
        <v>T12-Inaccurrate Data</v>
      </c>
      <c r="D46" s="78">
        <f>(D$18/D$30)</f>
        <v>0</v>
      </c>
      <c r="E46" s="134">
        <f t="shared" ref="E46:Z46" si="15">(E$18/E$30)</f>
        <v>0</v>
      </c>
      <c r="F46" s="78">
        <f t="shared" si="15"/>
        <v>0</v>
      </c>
      <c r="G46" s="78">
        <f t="shared" si="15"/>
        <v>0</v>
      </c>
      <c r="H46" s="78">
        <f t="shared" si="15"/>
        <v>0</v>
      </c>
      <c r="I46" s="78">
        <f t="shared" si="15"/>
        <v>0</v>
      </c>
      <c r="J46" s="78">
        <f t="shared" si="15"/>
        <v>0</v>
      </c>
      <c r="K46" s="78">
        <f t="shared" si="15"/>
        <v>0</v>
      </c>
      <c r="L46" s="78">
        <f t="shared" si="15"/>
        <v>0</v>
      </c>
      <c r="M46" s="78">
        <f t="shared" si="15"/>
        <v>0.22641509433962262</v>
      </c>
      <c r="N46" s="78">
        <f t="shared" si="15"/>
        <v>6.8965517241379309E-2</v>
      </c>
      <c r="O46" s="78">
        <f t="shared" si="15"/>
        <v>6.25E-2</v>
      </c>
      <c r="P46" s="78">
        <f t="shared" si="15"/>
        <v>1.388888888888889E-2</v>
      </c>
      <c r="Q46" s="78">
        <f t="shared" si="15"/>
        <v>1.6940037644528099E-2</v>
      </c>
      <c r="R46" s="78">
        <f t="shared" si="15"/>
        <v>0</v>
      </c>
      <c r="S46" s="78">
        <f t="shared" si="15"/>
        <v>0</v>
      </c>
      <c r="T46" s="78">
        <f t="shared" si="15"/>
        <v>0</v>
      </c>
      <c r="U46" s="78">
        <f t="shared" si="15"/>
        <v>0</v>
      </c>
      <c r="V46" s="78">
        <f t="shared" si="15"/>
        <v>0</v>
      </c>
      <c r="W46" s="78">
        <f t="shared" si="15"/>
        <v>0</v>
      </c>
      <c r="X46" s="78">
        <f t="shared" si="15"/>
        <v>0</v>
      </c>
      <c r="Y46" s="78">
        <f t="shared" si="15"/>
        <v>0</v>
      </c>
      <c r="Z46" s="78">
        <f t="shared" si="15"/>
        <v>0</v>
      </c>
      <c r="AA46" s="78">
        <f t="shared" si="5"/>
        <v>0.38870953811441894</v>
      </c>
      <c r="AB46" s="78">
        <f t="shared" si="8"/>
        <v>1.6861419742849732E-2</v>
      </c>
      <c r="AC46" s="78" t="str">
        <f>Threats!B12</f>
        <v>Threats to the Information Base</v>
      </c>
      <c r="AD46" s="78">
        <f>INDEX(I71:I75,MATCH(AC46,B61:B65,0))</f>
        <v>0.28773448773448773</v>
      </c>
      <c r="AE46" s="135">
        <f t="shared" si="3"/>
        <v>0.11184513982686167</v>
      </c>
      <c r="AF46" s="113">
        <f>MMULT(D18:Z18, AB35:AB57)/AB46</f>
        <v>7.2106930966397451</v>
      </c>
      <c r="AG46" s="108" t="str">
        <f>Threats!A12</f>
        <v>T12-Inaccurrate Data</v>
      </c>
      <c r="AH46" s="49"/>
      <c r="AI46" s="49"/>
      <c r="AJ46" s="49"/>
      <c r="AL46" s="49"/>
      <c r="AM46" s="49"/>
      <c r="AN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60"/>
      <c r="DQ46" s="60"/>
      <c r="DR46" s="60"/>
      <c r="DS46" s="60"/>
      <c r="DT46" s="60"/>
      <c r="DU46" s="60"/>
      <c r="DV46" s="60"/>
      <c r="DW46" s="60"/>
    </row>
    <row r="47" spans="1:127" ht="12.75" customHeight="1" x14ac:dyDescent="0.3">
      <c r="A47" s="50"/>
      <c r="B47" s="50"/>
      <c r="C47" s="108" t="str">
        <f>Threats!A13</f>
        <v>T13-Un-authorized Access</v>
      </c>
      <c r="D47" s="79">
        <f>(D$19/D$30)</f>
        <v>0</v>
      </c>
      <c r="E47" s="136">
        <f t="shared" ref="E47:Z47" si="16">(E$19/E$30)</f>
        <v>0</v>
      </c>
      <c r="F47" s="79">
        <f t="shared" si="16"/>
        <v>0</v>
      </c>
      <c r="G47" s="79">
        <f t="shared" si="16"/>
        <v>0</v>
      </c>
      <c r="H47" s="79">
        <f t="shared" si="16"/>
        <v>0</v>
      </c>
      <c r="I47" s="79">
        <f t="shared" si="16"/>
        <v>0</v>
      </c>
      <c r="J47" s="79">
        <f t="shared" si="16"/>
        <v>0</v>
      </c>
      <c r="K47" s="79">
        <f t="shared" si="16"/>
        <v>0</v>
      </c>
      <c r="L47" s="79">
        <f t="shared" si="16"/>
        <v>0</v>
      </c>
      <c r="M47" s="79">
        <f t="shared" si="16"/>
        <v>5.6603773584905655E-2</v>
      </c>
      <c r="N47" s="79">
        <f t="shared" si="16"/>
        <v>0.34482758620689657</v>
      </c>
      <c r="O47" s="79">
        <f t="shared" si="16"/>
        <v>0.3125</v>
      </c>
      <c r="P47" s="79">
        <f t="shared" si="16"/>
        <v>6.9444444444444448E-2</v>
      </c>
      <c r="Q47" s="79">
        <f t="shared" si="16"/>
        <v>1.5057811239580532E-2</v>
      </c>
      <c r="R47" s="79">
        <f t="shared" si="16"/>
        <v>0</v>
      </c>
      <c r="S47" s="79">
        <f t="shared" si="16"/>
        <v>0</v>
      </c>
      <c r="T47" s="79">
        <f t="shared" si="16"/>
        <v>0</v>
      </c>
      <c r="U47" s="79">
        <f t="shared" si="16"/>
        <v>0</v>
      </c>
      <c r="V47" s="79">
        <f t="shared" si="16"/>
        <v>0</v>
      </c>
      <c r="W47" s="79">
        <f t="shared" si="16"/>
        <v>0</v>
      </c>
      <c r="X47" s="79">
        <f t="shared" si="16"/>
        <v>0</v>
      </c>
      <c r="Y47" s="79">
        <f t="shared" si="16"/>
        <v>0</v>
      </c>
      <c r="Z47" s="79">
        <f t="shared" si="16"/>
        <v>0</v>
      </c>
      <c r="AA47" s="79">
        <f t="shared" si="5"/>
        <v>0.79843361547582714</v>
      </c>
      <c r="AB47" s="79">
        <f t="shared" si="8"/>
        <v>3.4634406947267063E-2</v>
      </c>
      <c r="AC47" s="79" t="str">
        <f>Threats!B13</f>
        <v>Threats to the Information Base</v>
      </c>
      <c r="AD47" s="79">
        <f>INDEX(I71:I75,MATCH(AC47,B61:B65,0))</f>
        <v>0.28773448773448773</v>
      </c>
      <c r="AE47" s="137">
        <f t="shared" si="3"/>
        <v>0.22973688733893208</v>
      </c>
      <c r="AF47" s="113">
        <f>MMULT(D19:Z19, AB35:AB57)/AB47</f>
        <v>7.992110127932615</v>
      </c>
      <c r="AG47" s="108" t="str">
        <f xml:space="preserve"> Threats!A13</f>
        <v>T13-Un-authorized Access</v>
      </c>
      <c r="AH47" s="49"/>
      <c r="AI47" s="49"/>
      <c r="AJ47" s="49"/>
      <c r="AL47" s="49"/>
      <c r="AM47" s="49"/>
      <c r="AN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60"/>
      <c r="DQ47" s="60"/>
      <c r="DR47" s="60"/>
      <c r="DS47" s="60"/>
      <c r="DT47" s="60"/>
      <c r="DU47" s="60"/>
      <c r="DV47" s="60"/>
      <c r="DW47" s="60"/>
    </row>
    <row r="48" spans="1:127" ht="12.75" customHeight="1" x14ac:dyDescent="0.3">
      <c r="A48" s="50"/>
      <c r="B48" s="50"/>
      <c r="C48" s="108" t="str">
        <f>Threats!A14</f>
        <v>T14-Virus and Spyware</v>
      </c>
      <c r="D48" s="80">
        <f>(D$20/D$30)</f>
        <v>0</v>
      </c>
      <c r="E48" s="138">
        <f t="shared" ref="E48:Z48" si="17">(E$20/E$30)</f>
        <v>0</v>
      </c>
      <c r="F48" s="80">
        <f t="shared" si="17"/>
        <v>0</v>
      </c>
      <c r="G48" s="80">
        <f t="shared" si="17"/>
        <v>0</v>
      </c>
      <c r="H48" s="80">
        <f t="shared" si="17"/>
        <v>0</v>
      </c>
      <c r="I48" s="80">
        <f t="shared" si="17"/>
        <v>0</v>
      </c>
      <c r="J48" s="80">
        <f t="shared" si="17"/>
        <v>0</v>
      </c>
      <c r="K48" s="80">
        <f t="shared" si="17"/>
        <v>0</v>
      </c>
      <c r="L48" s="80">
        <f t="shared" si="17"/>
        <v>0</v>
      </c>
      <c r="M48" s="80">
        <f t="shared" si="17"/>
        <v>3.7735849056603772E-2</v>
      </c>
      <c r="N48" s="80">
        <f t="shared" si="17"/>
        <v>0.48275862068965519</v>
      </c>
      <c r="O48" s="80">
        <f t="shared" si="17"/>
        <v>0.5</v>
      </c>
      <c r="P48" s="80">
        <f t="shared" si="17"/>
        <v>0.625</v>
      </c>
      <c r="Q48" s="80">
        <f t="shared" si="17"/>
        <v>0.13552030115622479</v>
      </c>
      <c r="R48" s="80">
        <f t="shared" si="17"/>
        <v>0</v>
      </c>
      <c r="S48" s="80">
        <f t="shared" si="17"/>
        <v>0</v>
      </c>
      <c r="T48" s="80">
        <f t="shared" si="17"/>
        <v>0</v>
      </c>
      <c r="U48" s="80">
        <f t="shared" si="17"/>
        <v>0</v>
      </c>
      <c r="V48" s="80">
        <f t="shared" si="17"/>
        <v>0</v>
      </c>
      <c r="W48" s="80">
        <f t="shared" si="17"/>
        <v>0</v>
      </c>
      <c r="X48" s="80">
        <f t="shared" si="17"/>
        <v>0</v>
      </c>
      <c r="Y48" s="80">
        <f t="shared" si="17"/>
        <v>0</v>
      </c>
      <c r="Z48" s="80">
        <f t="shared" si="17"/>
        <v>0</v>
      </c>
      <c r="AA48" s="80">
        <f t="shared" si="5"/>
        <v>1.7810147709024837</v>
      </c>
      <c r="AB48" s="80">
        <f t="shared" si="8"/>
        <v>7.7256755175280772E-2</v>
      </c>
      <c r="AC48" s="80" t="str">
        <f>Threats!B14</f>
        <v>Threats to the Information Base</v>
      </c>
      <c r="AD48" s="80">
        <f>INDEX(I71:I75,MATCH(AC48,B61:B65,0))</f>
        <v>0.28773448773448773</v>
      </c>
      <c r="AE48" s="139">
        <f t="shared" si="3"/>
        <v>0.51245937275318221</v>
      </c>
      <c r="AF48" s="113">
        <f>MMULT(D20:Z20, AB35:AB57)/AB48</f>
        <v>9.3402494978221018</v>
      </c>
      <c r="AG48" s="108" t="str">
        <f>Threats!A14</f>
        <v>T14-Virus and Spyware</v>
      </c>
      <c r="AH48" s="49"/>
      <c r="AI48" s="49"/>
      <c r="AJ48" s="49"/>
      <c r="AL48" s="49"/>
      <c r="AM48" s="49"/>
      <c r="AN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60"/>
      <c r="DQ48" s="60"/>
      <c r="DR48" s="60"/>
      <c r="DS48" s="60"/>
      <c r="DT48" s="60"/>
      <c r="DU48" s="60"/>
      <c r="DV48" s="60"/>
      <c r="DW48" s="60"/>
    </row>
    <row r="49" spans="1:127" ht="12.75" customHeight="1" x14ac:dyDescent="0.3">
      <c r="A49" s="50"/>
      <c r="B49" s="50"/>
      <c r="C49" s="108" t="str">
        <f>Threats!A15</f>
        <v>T15-Hacking</v>
      </c>
      <c r="D49" s="81">
        <f>(D$21/D$30)</f>
        <v>0</v>
      </c>
      <c r="E49" s="140">
        <f t="shared" ref="E49:Z49" si="18">(E$21/E$30)</f>
        <v>0</v>
      </c>
      <c r="F49" s="81">
        <f t="shared" si="18"/>
        <v>0</v>
      </c>
      <c r="G49" s="81">
        <f t="shared" si="18"/>
        <v>0</v>
      </c>
      <c r="H49" s="81">
        <f t="shared" si="18"/>
        <v>0</v>
      </c>
      <c r="I49" s="81">
        <f t="shared" si="18"/>
        <v>0</v>
      </c>
      <c r="J49" s="81">
        <f t="shared" si="18"/>
        <v>0</v>
      </c>
      <c r="K49" s="81">
        <f t="shared" si="18"/>
        <v>0</v>
      </c>
      <c r="L49" s="81">
        <f t="shared" si="18"/>
        <v>0</v>
      </c>
      <c r="M49" s="81">
        <f t="shared" si="18"/>
        <v>0</v>
      </c>
      <c r="N49" s="81">
        <f t="shared" si="18"/>
        <v>0</v>
      </c>
      <c r="O49" s="81">
        <f t="shared" si="18"/>
        <v>0</v>
      </c>
      <c r="P49" s="81">
        <f t="shared" si="18"/>
        <v>0</v>
      </c>
      <c r="Q49" s="81">
        <f t="shared" si="18"/>
        <v>0</v>
      </c>
      <c r="R49" s="81">
        <f t="shared" si="18"/>
        <v>3.5087719298245612E-2</v>
      </c>
      <c r="S49" s="81">
        <f t="shared" si="18"/>
        <v>4.5454545454545456E-2</v>
      </c>
      <c r="T49" s="81">
        <f t="shared" si="18"/>
        <v>3.4965034965034961E-2</v>
      </c>
      <c r="U49" s="81">
        <f t="shared" si="18"/>
        <v>4.2553191489361701E-2</v>
      </c>
      <c r="V49" s="81">
        <f t="shared" si="18"/>
        <v>1.7595307917888565E-2</v>
      </c>
      <c r="W49" s="81">
        <f t="shared" si="18"/>
        <v>4.1666666666666664E-2</v>
      </c>
      <c r="X49" s="81">
        <f t="shared" si="18"/>
        <v>4.6296296296296294E-2</v>
      </c>
      <c r="Y49" s="81">
        <f t="shared" si="18"/>
        <v>2.7322404371584702E-2</v>
      </c>
      <c r="Z49" s="81">
        <f t="shared" si="18"/>
        <v>1.6786570743405275E-2</v>
      </c>
      <c r="AA49" s="81">
        <f t="shared" si="5"/>
        <v>0.30772773720302926</v>
      </c>
      <c r="AB49" s="81">
        <f t="shared" si="8"/>
        <v>1.3348595891594251E-2</v>
      </c>
      <c r="AC49" s="81" t="str">
        <f>Threats!B15</f>
        <v>Threats to Information Leakage</v>
      </c>
      <c r="AD49" s="81">
        <f>INDEX(I71:I75,MATCH(AC49,B61:B65,0))</f>
        <v>0.24329004329004328</v>
      </c>
      <c r="AE49" s="141">
        <f t="shared" si="3"/>
        <v>7.4867094505672055E-2</v>
      </c>
      <c r="AF49" s="113">
        <f>MMULT(D21:Z21, AB35:AB57)/AB49</f>
        <v>9.6228559170290637</v>
      </c>
      <c r="AG49" s="108" t="str">
        <f xml:space="preserve"> Threats!A15</f>
        <v>T15-Hacking</v>
      </c>
      <c r="AH49" s="49"/>
      <c r="AI49" s="49"/>
      <c r="AJ49" s="49"/>
      <c r="AL49" s="49"/>
      <c r="AM49" s="49"/>
      <c r="AN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60"/>
      <c r="DQ49" s="60"/>
      <c r="DR49" s="60"/>
      <c r="DS49" s="60"/>
      <c r="DT49" s="60"/>
      <c r="DU49" s="60"/>
      <c r="DV49" s="60"/>
      <c r="DW49" s="60"/>
    </row>
    <row r="50" spans="1:127" ht="12.75" customHeight="1" x14ac:dyDescent="0.3">
      <c r="A50" s="50"/>
      <c r="B50" s="50"/>
      <c r="C50" s="108" t="str">
        <f>Threats!A16</f>
        <v>T16-Media Leakage</v>
      </c>
      <c r="D50" s="82">
        <f>(D$22/D$30)</f>
        <v>0</v>
      </c>
      <c r="E50" s="142">
        <f t="shared" ref="E50:Z50" si="19">(E$22/E$30)</f>
        <v>0</v>
      </c>
      <c r="F50" s="82">
        <f t="shared" si="19"/>
        <v>0</v>
      </c>
      <c r="G50" s="82">
        <f t="shared" si="19"/>
        <v>0</v>
      </c>
      <c r="H50" s="82">
        <f t="shared" si="19"/>
        <v>0</v>
      </c>
      <c r="I50" s="82">
        <f t="shared" si="19"/>
        <v>0</v>
      </c>
      <c r="J50" s="82">
        <f t="shared" si="19"/>
        <v>0</v>
      </c>
      <c r="K50" s="82">
        <f t="shared" si="19"/>
        <v>0</v>
      </c>
      <c r="L50" s="82">
        <f t="shared" si="19"/>
        <v>0</v>
      </c>
      <c r="M50" s="82">
        <f t="shared" si="19"/>
        <v>0</v>
      </c>
      <c r="N50" s="82">
        <f t="shared" si="19"/>
        <v>0</v>
      </c>
      <c r="O50" s="82">
        <f t="shared" si="19"/>
        <v>0</v>
      </c>
      <c r="P50" s="82">
        <f t="shared" si="19"/>
        <v>0</v>
      </c>
      <c r="Q50" s="82">
        <f t="shared" si="19"/>
        <v>0</v>
      </c>
      <c r="R50" s="82">
        <f t="shared" si="19"/>
        <v>1.7543859649122806E-2</v>
      </c>
      <c r="S50" s="82">
        <f t="shared" si="19"/>
        <v>2.2727272727272728E-2</v>
      </c>
      <c r="T50" s="82">
        <f t="shared" si="19"/>
        <v>2.097902097902098E-2</v>
      </c>
      <c r="U50" s="82">
        <f t="shared" si="19"/>
        <v>3.5460992907801414E-2</v>
      </c>
      <c r="V50" s="82">
        <f t="shared" si="19"/>
        <v>1.4662756598240468E-2</v>
      </c>
      <c r="W50" s="82">
        <f t="shared" si="19"/>
        <v>2.0833333333333332E-2</v>
      </c>
      <c r="X50" s="82">
        <f t="shared" si="19"/>
        <v>2.3148148148148147E-2</v>
      </c>
      <c r="Y50" s="82">
        <f t="shared" si="19"/>
        <v>2.1857923497267763E-2</v>
      </c>
      <c r="Z50" s="82">
        <f t="shared" si="19"/>
        <v>9.5923261390887284E-3</v>
      </c>
      <c r="AA50" s="82">
        <f t="shared" si="5"/>
        <v>0.18680563397929636</v>
      </c>
      <c r="AB50" s="82">
        <f t="shared" si="8"/>
        <v>8.1032439289588625E-3</v>
      </c>
      <c r="AC50" s="82" t="str">
        <f>Threats!B16</f>
        <v>Threats to Information Leakage</v>
      </c>
      <c r="AD50" s="82">
        <f>INDEX(I71:I75,MATCH(AC50,B61:B65,0))</f>
        <v>0.24329004329004328</v>
      </c>
      <c r="AE50" s="143">
        <f t="shared" si="3"/>
        <v>4.5447950777646989E-2</v>
      </c>
      <c r="AF50" s="113">
        <f>MMULT(D22:Z22, AB35:AB57)/AB50</f>
        <v>9.6562873937728622</v>
      </c>
      <c r="AG50" s="108" t="str">
        <f>Threats!A16</f>
        <v>T16-Media Leakage</v>
      </c>
      <c r="AH50" s="49"/>
      <c r="AI50" s="49"/>
      <c r="AJ50" s="49"/>
      <c r="AL50" s="49"/>
      <c r="AM50" s="49"/>
      <c r="AN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60"/>
      <c r="DQ50" s="60"/>
      <c r="DR50" s="60"/>
      <c r="DS50" s="60"/>
      <c r="DT50" s="60"/>
      <c r="DU50" s="60"/>
      <c r="DV50" s="60"/>
      <c r="DW50" s="60"/>
    </row>
    <row r="51" spans="1:127" ht="13.5" customHeight="1" x14ac:dyDescent="0.3">
      <c r="A51" s="50"/>
      <c r="B51" s="50"/>
      <c r="C51" s="108" t="str">
        <f>Threats!A17</f>
        <v>T17-Communication Preventers(Botnet, Dialer)</v>
      </c>
      <c r="D51" s="83">
        <f>(D$23/D$30)</f>
        <v>0</v>
      </c>
      <c r="E51" s="144">
        <f t="shared" ref="E51:Z51" si="20">(E$23/E$30)</f>
        <v>0</v>
      </c>
      <c r="F51" s="83">
        <f t="shared" si="20"/>
        <v>0</v>
      </c>
      <c r="G51" s="83">
        <f t="shared" si="20"/>
        <v>0</v>
      </c>
      <c r="H51" s="83">
        <f t="shared" si="20"/>
        <v>0</v>
      </c>
      <c r="I51" s="83">
        <f t="shared" si="20"/>
        <v>0</v>
      </c>
      <c r="J51" s="83">
        <f t="shared" si="20"/>
        <v>0</v>
      </c>
      <c r="K51" s="83">
        <f t="shared" si="20"/>
        <v>0</v>
      </c>
      <c r="L51" s="83">
        <f t="shared" si="20"/>
        <v>0</v>
      </c>
      <c r="M51" s="83">
        <f t="shared" si="20"/>
        <v>0</v>
      </c>
      <c r="N51" s="83">
        <f t="shared" si="20"/>
        <v>0</v>
      </c>
      <c r="O51" s="83">
        <f t="shared" si="20"/>
        <v>0</v>
      </c>
      <c r="P51" s="83">
        <f t="shared" si="20"/>
        <v>0</v>
      </c>
      <c r="Q51" s="83">
        <f t="shared" si="20"/>
        <v>0</v>
      </c>
      <c r="R51" s="83">
        <f t="shared" si="20"/>
        <v>0.10526315789473684</v>
      </c>
      <c r="S51" s="83">
        <f t="shared" si="20"/>
        <v>0.11363636363636363</v>
      </c>
      <c r="T51" s="83">
        <f t="shared" si="20"/>
        <v>0.1048951048951049</v>
      </c>
      <c r="U51" s="83">
        <f t="shared" si="20"/>
        <v>0.10638297872340426</v>
      </c>
      <c r="V51" s="83">
        <f t="shared" si="20"/>
        <v>8.7976539589442806E-2</v>
      </c>
      <c r="W51" s="83">
        <f t="shared" si="20"/>
        <v>0.125</v>
      </c>
      <c r="X51" s="83">
        <f t="shared" si="20"/>
        <v>6.9444444444444448E-2</v>
      </c>
      <c r="Y51" s="83">
        <f t="shared" si="20"/>
        <v>0.10928961748633881</v>
      </c>
      <c r="Z51" s="83">
        <f t="shared" si="20"/>
        <v>6.7146282973621102E-2</v>
      </c>
      <c r="AA51" s="83">
        <f t="shared" si="5"/>
        <v>0.88903448964345677</v>
      </c>
      <c r="AB51" s="83">
        <f t="shared" si="8"/>
        <v>3.8564486398931661E-2</v>
      </c>
      <c r="AC51" s="83" t="str">
        <f>Threats!B17</f>
        <v>Threats to Information Leakage</v>
      </c>
      <c r="AD51" s="83">
        <f>INDEX(I71:I75,MATCH(AC51,B61:B65,0))</f>
        <v>0.24329004329004328</v>
      </c>
      <c r="AE51" s="145">
        <f t="shared" si="3"/>
        <v>0.21629323947169812</v>
      </c>
      <c r="AF51" s="113">
        <f>MMULT(D23:Z23, AB35:AB57)/AB51</f>
        <v>9.7556174428883011</v>
      </c>
      <c r="AG51" s="108" t="str">
        <f xml:space="preserve"> Threats!A17</f>
        <v>T17-Communication Preventers(Botnet, Dialer)</v>
      </c>
      <c r="AH51" s="49"/>
      <c r="AI51" s="49"/>
      <c r="AJ51" s="49"/>
      <c r="AL51" s="49"/>
      <c r="AM51" s="49"/>
      <c r="AN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60"/>
      <c r="DQ51" s="60"/>
      <c r="DR51" s="60"/>
      <c r="DS51" s="60"/>
      <c r="DT51" s="60"/>
      <c r="DU51" s="60"/>
      <c r="DV51" s="60"/>
      <c r="DW51" s="60"/>
    </row>
    <row r="52" spans="1:127" ht="12.75" customHeight="1" x14ac:dyDescent="0.3">
      <c r="A52" s="50"/>
      <c r="B52" s="50"/>
      <c r="C52" s="108" t="str">
        <f>Threats!A18</f>
        <v>T18-Authentication Threats</v>
      </c>
      <c r="D52" s="84">
        <f>(D$24/D$30)</f>
        <v>0</v>
      </c>
      <c r="E52" s="146">
        <f t="shared" ref="E52:Z52" si="21">(E$24/E$30)</f>
        <v>0</v>
      </c>
      <c r="F52" s="84">
        <f t="shared" si="21"/>
        <v>0</v>
      </c>
      <c r="G52" s="84">
        <f t="shared" si="21"/>
        <v>0</v>
      </c>
      <c r="H52" s="84">
        <f t="shared" si="21"/>
        <v>0</v>
      </c>
      <c r="I52" s="84">
        <f t="shared" si="21"/>
        <v>0</v>
      </c>
      <c r="J52" s="84">
        <f t="shared" si="21"/>
        <v>0</v>
      </c>
      <c r="K52" s="84">
        <f t="shared" si="21"/>
        <v>0</v>
      </c>
      <c r="L52" s="84">
        <f t="shared" si="21"/>
        <v>0</v>
      </c>
      <c r="M52" s="84">
        <f t="shared" si="21"/>
        <v>0</v>
      </c>
      <c r="N52" s="84">
        <f t="shared" si="21"/>
        <v>0</v>
      </c>
      <c r="O52" s="84">
        <f t="shared" si="21"/>
        <v>0</v>
      </c>
      <c r="P52" s="84">
        <f t="shared" si="21"/>
        <v>0</v>
      </c>
      <c r="Q52" s="84">
        <f t="shared" si="21"/>
        <v>0</v>
      </c>
      <c r="R52" s="84">
        <f t="shared" si="21"/>
        <v>0.17543859649122806</v>
      </c>
      <c r="S52" s="84">
        <f t="shared" si="21"/>
        <v>0.13636363636363635</v>
      </c>
      <c r="T52" s="84">
        <f t="shared" si="21"/>
        <v>0.20979020979020979</v>
      </c>
      <c r="U52" s="84">
        <f t="shared" si="21"/>
        <v>0.21276595744680851</v>
      </c>
      <c r="V52" s="84">
        <f t="shared" si="21"/>
        <v>0.17595307917888561</v>
      </c>
      <c r="W52" s="84">
        <f t="shared" si="21"/>
        <v>0.25</v>
      </c>
      <c r="X52" s="84">
        <f t="shared" si="21"/>
        <v>0.41666666666666663</v>
      </c>
      <c r="Y52" s="84">
        <f t="shared" si="21"/>
        <v>0.21857923497267762</v>
      </c>
      <c r="Z52" s="84">
        <f t="shared" si="21"/>
        <v>6.7146282973621102E-2</v>
      </c>
      <c r="AA52" s="84">
        <f t="shared" si="5"/>
        <v>1.8627036638837338</v>
      </c>
      <c r="AB52" s="84">
        <f t="shared" si="8"/>
        <v>8.0800251225228853E-2</v>
      </c>
      <c r="AC52" s="84" t="str">
        <f>Threats!B18</f>
        <v>Threats to Information Leakage</v>
      </c>
      <c r="AD52" s="84">
        <f>INDEX(I71:I75,MATCH(AC52,B61:B65,0))</f>
        <v>0.24329004329004328</v>
      </c>
      <c r="AE52" s="147">
        <f t="shared" si="3"/>
        <v>0.45317725502279582</v>
      </c>
      <c r="AF52" s="113">
        <f>MMULT(D24:Z24, AB35:AB57)/AB52</f>
        <v>9.8187146640537843</v>
      </c>
      <c r="AG52" s="108" t="str">
        <f>Threats!A18</f>
        <v>T18-Authentication Threats</v>
      </c>
      <c r="AH52" s="49"/>
      <c r="AI52" s="49"/>
      <c r="AJ52" s="49"/>
      <c r="AL52" s="49"/>
      <c r="AM52" s="49"/>
      <c r="AN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60"/>
      <c r="DQ52" s="60"/>
      <c r="DR52" s="60"/>
      <c r="DS52" s="60"/>
      <c r="DT52" s="60"/>
      <c r="DU52" s="60"/>
      <c r="DV52" s="60"/>
      <c r="DW52" s="60"/>
    </row>
    <row r="53" spans="1:127" ht="13.5" customHeight="1" x14ac:dyDescent="0.3">
      <c r="A53" s="50"/>
      <c r="B53" s="50"/>
      <c r="C53" s="108" t="str">
        <f>Threats!A19</f>
        <v>T19-Non Repudiation Threats</v>
      </c>
      <c r="D53" s="85">
        <f>(D$25/D$30)</f>
        <v>0</v>
      </c>
      <c r="E53" s="148">
        <f t="shared" ref="E53:Z53" si="22">(E$25/E$30)</f>
        <v>0</v>
      </c>
      <c r="F53" s="85">
        <f t="shared" si="22"/>
        <v>0</v>
      </c>
      <c r="G53" s="85">
        <f t="shared" si="22"/>
        <v>0</v>
      </c>
      <c r="H53" s="85">
        <f t="shared" si="22"/>
        <v>0</v>
      </c>
      <c r="I53" s="85">
        <f t="shared" si="22"/>
        <v>0</v>
      </c>
      <c r="J53" s="85">
        <f t="shared" si="22"/>
        <v>0</v>
      </c>
      <c r="K53" s="85">
        <f t="shared" si="22"/>
        <v>0</v>
      </c>
      <c r="L53" s="85">
        <f t="shared" si="22"/>
        <v>0</v>
      </c>
      <c r="M53" s="85">
        <f t="shared" si="22"/>
        <v>0</v>
      </c>
      <c r="N53" s="85">
        <f t="shared" si="22"/>
        <v>0</v>
      </c>
      <c r="O53" s="85">
        <f t="shared" si="22"/>
        <v>0</v>
      </c>
      <c r="P53" s="85">
        <f t="shared" si="22"/>
        <v>0</v>
      </c>
      <c r="Q53" s="85">
        <f t="shared" si="22"/>
        <v>0</v>
      </c>
      <c r="R53" s="85">
        <f t="shared" si="22"/>
        <v>0.17543859649122806</v>
      </c>
      <c r="S53" s="85">
        <f t="shared" si="22"/>
        <v>0.13636363636363635</v>
      </c>
      <c r="T53" s="85">
        <f t="shared" si="22"/>
        <v>0.1048951048951049</v>
      </c>
      <c r="U53" s="85">
        <f t="shared" si="22"/>
        <v>0.10638297872340426</v>
      </c>
      <c r="V53" s="85">
        <f t="shared" si="22"/>
        <v>8.7976539589442806E-2</v>
      </c>
      <c r="W53" s="85">
        <f t="shared" si="22"/>
        <v>0.125</v>
      </c>
      <c r="X53" s="85">
        <f t="shared" si="22"/>
        <v>6.9444444444444448E-2</v>
      </c>
      <c r="Y53" s="85">
        <f t="shared" si="22"/>
        <v>5.4644808743169404E-2</v>
      </c>
      <c r="Z53" s="85">
        <f t="shared" si="22"/>
        <v>3.3573141486810551E-2</v>
      </c>
      <c r="AA53" s="85">
        <f t="shared" si="5"/>
        <v>0.8937192507372409</v>
      </c>
      <c r="AB53" s="85">
        <f t="shared" si="8"/>
        <v>3.8767701693262858E-2</v>
      </c>
      <c r="AC53" s="85" t="str">
        <f>Threats!B19</f>
        <v>Threats to Information Leakage</v>
      </c>
      <c r="AD53" s="85">
        <f>INDEX(I71:I75,MATCH(AC53,B61:B65,0))</f>
        <v>0.24329004329004328</v>
      </c>
      <c r="AE53" s="149">
        <f t="shared" si="3"/>
        <v>0.21743299520100839</v>
      </c>
      <c r="AF53" s="113">
        <f>MMULT(D25:Z25, AB35:AB57)/AB53</f>
        <v>9.3416703061434632</v>
      </c>
      <c r="AG53" s="108" t="str">
        <f xml:space="preserve"> Threats!A19</f>
        <v>T19-Non Repudiation Threats</v>
      </c>
      <c r="AH53" s="49"/>
      <c r="AI53" s="49"/>
      <c r="AJ53" s="49"/>
      <c r="AL53" s="49"/>
      <c r="AM53" s="49"/>
      <c r="AN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60"/>
      <c r="DQ53" s="60"/>
      <c r="DR53" s="60"/>
      <c r="DS53" s="60"/>
      <c r="DT53" s="60"/>
      <c r="DU53" s="60"/>
      <c r="DV53" s="60"/>
      <c r="DW53" s="60"/>
    </row>
    <row r="54" spans="1:127" ht="12.75" customHeight="1" x14ac:dyDescent="0.3">
      <c r="A54" s="50"/>
      <c r="B54" s="50"/>
      <c r="C54" s="108" t="str">
        <f>Threats!A20</f>
        <v>T20-Separation of Duties</v>
      </c>
      <c r="D54" s="86">
        <f>(D$26/D$30)</f>
        <v>0</v>
      </c>
      <c r="E54" s="150">
        <f t="shared" ref="E54:Z54" si="23">(E$26/E$30)</f>
        <v>0</v>
      </c>
      <c r="F54" s="86">
        <f t="shared" si="23"/>
        <v>0</v>
      </c>
      <c r="G54" s="86">
        <f t="shared" si="23"/>
        <v>0</v>
      </c>
      <c r="H54" s="86">
        <f t="shared" si="23"/>
        <v>0</v>
      </c>
      <c r="I54" s="86">
        <f t="shared" si="23"/>
        <v>0</v>
      </c>
      <c r="J54" s="86">
        <f t="shared" si="23"/>
        <v>0</v>
      </c>
      <c r="K54" s="86">
        <f t="shared" si="23"/>
        <v>0</v>
      </c>
      <c r="L54" s="86">
        <f t="shared" si="23"/>
        <v>0</v>
      </c>
      <c r="M54" s="86">
        <f t="shared" si="23"/>
        <v>0</v>
      </c>
      <c r="N54" s="86">
        <f t="shared" si="23"/>
        <v>0</v>
      </c>
      <c r="O54" s="86">
        <f t="shared" si="23"/>
        <v>0</v>
      </c>
      <c r="P54" s="86">
        <f t="shared" si="23"/>
        <v>0</v>
      </c>
      <c r="Q54" s="86">
        <f t="shared" si="23"/>
        <v>0</v>
      </c>
      <c r="R54" s="86">
        <f t="shared" si="23"/>
        <v>0.10526315789473684</v>
      </c>
      <c r="S54" s="86">
        <f t="shared" si="23"/>
        <v>0.13636363636363635</v>
      </c>
      <c r="T54" s="86">
        <f t="shared" si="23"/>
        <v>0.1048951048951049</v>
      </c>
      <c r="U54" s="86">
        <f t="shared" si="23"/>
        <v>0.10638297872340426</v>
      </c>
      <c r="V54" s="86">
        <f t="shared" si="23"/>
        <v>8.7976539589442806E-2</v>
      </c>
      <c r="W54" s="86">
        <f t="shared" si="23"/>
        <v>0.125</v>
      </c>
      <c r="X54" s="86">
        <f t="shared" si="23"/>
        <v>0.1388888888888889</v>
      </c>
      <c r="Y54" s="86">
        <f t="shared" si="23"/>
        <v>0.21857923497267762</v>
      </c>
      <c r="Z54" s="86">
        <f t="shared" si="23"/>
        <v>6.7146282973621102E-2</v>
      </c>
      <c r="AA54" s="86">
        <f t="shared" si="5"/>
        <v>1.0904958243015128</v>
      </c>
      <c r="AB54" s="86">
        <f t="shared" si="8"/>
        <v>4.7303464459779503E-2</v>
      </c>
      <c r="AC54" s="86" t="str">
        <f>Threats!B20</f>
        <v>Threats to Information Leakage</v>
      </c>
      <c r="AD54" s="86">
        <f>INDEX(I72:I76,MATCH(AC54,B62:B66,0))</f>
        <v>0.24329004329004328</v>
      </c>
      <c r="AE54" s="151">
        <f t="shared" si="3"/>
        <v>0.26530677630192651</v>
      </c>
      <c r="AF54" s="113">
        <f>MMULT(D26:Z26, AB35:AB57)/AB54</f>
        <v>9.9370538165308471</v>
      </c>
      <c r="AG54" s="108" t="str">
        <f>Threats!A20</f>
        <v>T20-Separation of Duties</v>
      </c>
      <c r="AH54" s="49"/>
      <c r="AI54" s="49"/>
      <c r="AJ54" s="49"/>
      <c r="AL54" s="49"/>
      <c r="AM54" s="49"/>
      <c r="AN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60"/>
      <c r="DQ54" s="60"/>
      <c r="DR54" s="60"/>
      <c r="DS54" s="60"/>
      <c r="DT54" s="60"/>
      <c r="DU54" s="60"/>
      <c r="DV54" s="60"/>
      <c r="DW54" s="60"/>
    </row>
    <row r="55" spans="1:127" ht="12.75" customHeight="1" x14ac:dyDescent="0.3">
      <c r="A55" s="50"/>
      <c r="B55" s="50"/>
      <c r="C55" s="108" t="str">
        <f>Threats!A21</f>
        <v>T21-Configuration Threats</v>
      </c>
      <c r="D55" s="87">
        <f>(D$27/D$30)</f>
        <v>0</v>
      </c>
      <c r="E55" s="150">
        <f>(E$27/E$30)</f>
        <v>0</v>
      </c>
      <c r="F55" s="87">
        <f t="shared" ref="F55:Z55" si="24">(F$27/F$30)</f>
        <v>0</v>
      </c>
      <c r="G55" s="87">
        <f t="shared" si="24"/>
        <v>0</v>
      </c>
      <c r="H55" s="87">
        <f t="shared" si="24"/>
        <v>0</v>
      </c>
      <c r="I55" s="87">
        <f t="shared" si="24"/>
        <v>0</v>
      </c>
      <c r="J55" s="87">
        <f t="shared" si="24"/>
        <v>0</v>
      </c>
      <c r="K55" s="87">
        <f t="shared" si="24"/>
        <v>0</v>
      </c>
      <c r="L55" s="87">
        <f t="shared" si="24"/>
        <v>0</v>
      </c>
      <c r="M55" s="87">
        <f t="shared" si="24"/>
        <v>0</v>
      </c>
      <c r="N55" s="87">
        <f t="shared" si="24"/>
        <v>0</v>
      </c>
      <c r="O55" s="87">
        <f t="shared" si="24"/>
        <v>0</v>
      </c>
      <c r="P55" s="87">
        <f t="shared" si="24"/>
        <v>0</v>
      </c>
      <c r="Q55" s="87">
        <f t="shared" si="24"/>
        <v>0</v>
      </c>
      <c r="R55" s="87">
        <f t="shared" si="24"/>
        <v>0.10526315789473684</v>
      </c>
      <c r="S55" s="87">
        <f t="shared" si="24"/>
        <v>0.13636363636363635</v>
      </c>
      <c r="T55" s="87">
        <f t="shared" si="24"/>
        <v>0.20979020979020979</v>
      </c>
      <c r="U55" s="87">
        <f t="shared" si="24"/>
        <v>7.0921985815602828E-2</v>
      </c>
      <c r="V55" s="87">
        <f t="shared" si="24"/>
        <v>0.17595307917888561</v>
      </c>
      <c r="W55" s="87">
        <f t="shared" si="24"/>
        <v>0.125</v>
      </c>
      <c r="X55" s="87">
        <f t="shared" si="24"/>
        <v>0.1388888888888889</v>
      </c>
      <c r="Y55" s="87">
        <f t="shared" si="24"/>
        <v>0.21857923497267762</v>
      </c>
      <c r="Z55" s="87">
        <f t="shared" si="24"/>
        <v>0.33573141486810554</v>
      </c>
      <c r="AA55" s="87">
        <f t="shared" si="5"/>
        <v>1.5164916077727435</v>
      </c>
      <c r="AB55" s="87">
        <f t="shared" si="8"/>
        <v>6.5782284785711978E-2</v>
      </c>
      <c r="AC55" s="87" t="str">
        <f>Threats!B21</f>
        <v>Threats to Information Leakage</v>
      </c>
      <c r="AD55" s="87">
        <f>INDEX(I71:I75,MATCH(AC55,B61:B65,0))</f>
        <v>0.24329004329004328</v>
      </c>
      <c r="AE55" s="152">
        <f t="shared" si="3"/>
        <v>0.36894730890401811</v>
      </c>
      <c r="AF55" s="113">
        <f>MMULT(D27:Z27, AB35:AB57)/AB55</f>
        <v>10.846067585491037</v>
      </c>
      <c r="AG55" s="108" t="str">
        <f xml:space="preserve"> Threats!A21</f>
        <v>T21-Configuration Threats</v>
      </c>
      <c r="AH55" s="49"/>
      <c r="AI55" s="49"/>
      <c r="AJ55" s="49"/>
      <c r="AL55" s="49"/>
      <c r="AM55" s="49"/>
      <c r="AN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60"/>
      <c r="DQ55" s="60"/>
      <c r="DR55" s="60"/>
      <c r="DS55" s="60"/>
      <c r="DT55" s="60"/>
      <c r="DU55" s="60"/>
      <c r="DV55" s="60"/>
      <c r="DW55" s="60"/>
    </row>
    <row r="56" spans="1:127" ht="12.75" customHeight="1" x14ac:dyDescent="0.3">
      <c r="A56" s="50"/>
      <c r="B56" s="50"/>
      <c r="C56" s="108" t="str">
        <f>Threats!A22</f>
        <v>T22- Communications Threats</v>
      </c>
      <c r="D56" s="88">
        <f>(D$28/D$30)</f>
        <v>0</v>
      </c>
      <c r="E56" s="153">
        <f t="shared" ref="E56:Z56" si="25">(E$28/E$30)</f>
        <v>0</v>
      </c>
      <c r="F56" s="88">
        <f t="shared" si="25"/>
        <v>0</v>
      </c>
      <c r="G56" s="88">
        <f t="shared" si="25"/>
        <v>0</v>
      </c>
      <c r="H56" s="88">
        <f t="shared" si="25"/>
        <v>0</v>
      </c>
      <c r="I56" s="88">
        <f t="shared" si="25"/>
        <v>0</v>
      </c>
      <c r="J56" s="88">
        <f t="shared" si="25"/>
        <v>0</v>
      </c>
      <c r="K56" s="88">
        <f t="shared" si="25"/>
        <v>0</v>
      </c>
      <c r="L56" s="88">
        <f t="shared" si="25"/>
        <v>0</v>
      </c>
      <c r="M56" s="88">
        <f t="shared" si="25"/>
        <v>0</v>
      </c>
      <c r="N56" s="88">
        <f t="shared" si="25"/>
        <v>0</v>
      </c>
      <c r="O56" s="88">
        <f t="shared" si="25"/>
        <v>0</v>
      </c>
      <c r="P56" s="88">
        <f t="shared" si="25"/>
        <v>0</v>
      </c>
      <c r="Q56" s="88">
        <f t="shared" si="25"/>
        <v>0</v>
      </c>
      <c r="R56" s="88">
        <f t="shared" si="25"/>
        <v>0.14035087719298245</v>
      </c>
      <c r="S56" s="88">
        <f t="shared" si="25"/>
        <v>0.11363636363636363</v>
      </c>
      <c r="T56" s="88">
        <f t="shared" si="25"/>
        <v>0.1048951048951049</v>
      </c>
      <c r="U56" s="88">
        <f t="shared" si="25"/>
        <v>0.10638297872340426</v>
      </c>
      <c r="V56" s="88">
        <f t="shared" si="25"/>
        <v>0.17595307917888561</v>
      </c>
      <c r="W56" s="88">
        <f t="shared" si="25"/>
        <v>6.25E-2</v>
      </c>
      <c r="X56" s="88">
        <f t="shared" si="25"/>
        <v>6.9444444444444448E-2</v>
      </c>
      <c r="Y56" s="88">
        <f t="shared" si="25"/>
        <v>0.10928961748633881</v>
      </c>
      <c r="Z56" s="88">
        <f t="shared" si="25"/>
        <v>0.33573141486810554</v>
      </c>
      <c r="AA56" s="88">
        <f t="shared" si="5"/>
        <v>1.2181838804256295</v>
      </c>
      <c r="AB56" s="88">
        <f t="shared" si="8"/>
        <v>5.2842309533922077E-2</v>
      </c>
      <c r="AC56" s="88" t="str">
        <f>Threats!B22</f>
        <v>Threats to Information Leakage</v>
      </c>
      <c r="AD56" s="88">
        <f>INDEX(I71:I75,MATCH(AC56,B61:B65,0))</f>
        <v>0.24329004329004328</v>
      </c>
      <c r="AE56" s="154">
        <f t="shared" si="3"/>
        <v>0.2963720090039843</v>
      </c>
      <c r="AF56" s="113">
        <f>MMULT(D28:Z28, AB35:AB57)/AB56</f>
        <v>11.056320244355927</v>
      </c>
      <c r="AG56" s="108" t="str">
        <f>Threats!A22</f>
        <v>T22- Communications Threats</v>
      </c>
      <c r="AH56" s="49"/>
      <c r="AI56" s="49"/>
      <c r="AJ56" s="49"/>
      <c r="AL56" s="49"/>
      <c r="AM56" s="49"/>
      <c r="AN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60"/>
      <c r="DQ56" s="60"/>
      <c r="DR56" s="60"/>
      <c r="DS56" s="60"/>
      <c r="DT56" s="60"/>
      <c r="DU56" s="60"/>
      <c r="DV56" s="60"/>
      <c r="DW56" s="60"/>
    </row>
    <row r="57" spans="1:127" ht="12" customHeight="1" thickBot="1" x14ac:dyDescent="0.35">
      <c r="A57" s="50"/>
      <c r="B57" s="50"/>
      <c r="C57" s="108" t="str">
        <f>Threats!A23</f>
        <v>T23-Storage Threats</v>
      </c>
      <c r="D57" s="155">
        <f>(D$29/D$30)</f>
        <v>0</v>
      </c>
      <c r="E57" s="155">
        <f>(E$29/E$30)</f>
        <v>0</v>
      </c>
      <c r="F57" s="155">
        <f t="shared" ref="F57:Z57" si="26">(F$29/F$30)</f>
        <v>0</v>
      </c>
      <c r="G57" s="155">
        <f t="shared" si="26"/>
        <v>0</v>
      </c>
      <c r="H57" s="155">
        <f t="shared" si="26"/>
        <v>0</v>
      </c>
      <c r="I57" s="155">
        <f t="shared" si="26"/>
        <v>0</v>
      </c>
      <c r="J57" s="155">
        <f t="shared" si="26"/>
        <v>0</v>
      </c>
      <c r="K57" s="155">
        <f t="shared" si="26"/>
        <v>0</v>
      </c>
      <c r="L57" s="155">
        <f t="shared" si="26"/>
        <v>0</v>
      </c>
      <c r="M57" s="155">
        <f t="shared" si="26"/>
        <v>0</v>
      </c>
      <c r="N57" s="155">
        <f t="shared" si="26"/>
        <v>0</v>
      </c>
      <c r="O57" s="155">
        <f t="shared" si="26"/>
        <v>0</v>
      </c>
      <c r="P57" s="155">
        <f t="shared" si="26"/>
        <v>0</v>
      </c>
      <c r="Q57" s="155">
        <f t="shared" si="26"/>
        <v>0</v>
      </c>
      <c r="R57" s="155">
        <f t="shared" si="26"/>
        <v>0.14035087719298245</v>
      </c>
      <c r="S57" s="155">
        <f t="shared" si="26"/>
        <v>0.15909090909090909</v>
      </c>
      <c r="T57" s="155">
        <f t="shared" si="26"/>
        <v>0.1048951048951049</v>
      </c>
      <c r="U57" s="155">
        <f t="shared" si="26"/>
        <v>0.21276595744680851</v>
      </c>
      <c r="V57" s="155">
        <f t="shared" si="26"/>
        <v>0.17595307917888561</v>
      </c>
      <c r="W57" s="155">
        <f t="shared" si="26"/>
        <v>0.125</v>
      </c>
      <c r="X57" s="155">
        <f t="shared" si="26"/>
        <v>2.777777777777778E-2</v>
      </c>
      <c r="Y57" s="155">
        <f t="shared" si="26"/>
        <v>2.1857923497267763E-2</v>
      </c>
      <c r="Z57" s="155">
        <f t="shared" si="26"/>
        <v>6.7146282973621102E-2</v>
      </c>
      <c r="AA57" s="155">
        <f>SUM(D57:Z57)</f>
        <v>1.0348379120533571</v>
      </c>
      <c r="AB57" s="155">
        <f t="shared" si="8"/>
        <v>4.4889138778502785E-2</v>
      </c>
      <c r="AC57" s="155" t="str">
        <f>Threats!B23</f>
        <v>Threats to Information Leakage</v>
      </c>
      <c r="AD57" s="156">
        <f>INDEX(I71:I75,MATCH(AC57,B61:B65,0))</f>
        <v>0.24329004329004328</v>
      </c>
      <c r="AE57" s="157">
        <f t="shared" si="3"/>
        <v>0.25176576042163923</v>
      </c>
      <c r="AF57" s="113">
        <f>MMULT(D29:Z29, AB35:AB57)/AB57</f>
        <v>9.4217613812748393</v>
      </c>
      <c r="AG57" s="108" t="str">
        <f xml:space="preserve"> Threats!A23</f>
        <v>T23-Storage Threats</v>
      </c>
      <c r="AH57" s="49"/>
      <c r="AI57" s="49"/>
      <c r="AJ57" s="49"/>
      <c r="AL57" s="49"/>
      <c r="AM57" s="49"/>
      <c r="AN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60"/>
      <c r="DQ57" s="60"/>
      <c r="DR57" s="60"/>
      <c r="DS57" s="60"/>
      <c r="DT57" s="60"/>
      <c r="DU57" s="60"/>
      <c r="DV57" s="60"/>
      <c r="DW57" s="60"/>
    </row>
    <row r="58" spans="1:127" ht="32.25" customHeight="1" thickTop="1" x14ac:dyDescent="0.3">
      <c r="A58" s="50"/>
      <c r="B58" s="50"/>
      <c r="C58" s="158" t="s">
        <v>252</v>
      </c>
      <c r="D58" s="159">
        <f>SUM(D35:D57)</f>
        <v>1</v>
      </c>
      <c r="E58" s="159">
        <f t="shared" ref="E58:Z58" si="27">SUM(E35:E57)</f>
        <v>1</v>
      </c>
      <c r="F58" s="159">
        <f t="shared" si="27"/>
        <v>1.0531914893617023</v>
      </c>
      <c r="G58" s="159">
        <f t="shared" si="27"/>
        <v>1</v>
      </c>
      <c r="H58" s="159">
        <f t="shared" si="27"/>
        <v>1.0000000000000002</v>
      </c>
      <c r="I58" s="159">
        <f t="shared" si="27"/>
        <v>1</v>
      </c>
      <c r="J58" s="159">
        <f t="shared" si="27"/>
        <v>0.99999999999999989</v>
      </c>
      <c r="K58" s="159">
        <f t="shared" si="27"/>
        <v>1.0000000000000002</v>
      </c>
      <c r="L58" s="159">
        <f t="shared" si="27"/>
        <v>0.99999999999999989</v>
      </c>
      <c r="M58" s="159">
        <f t="shared" si="27"/>
        <v>0.99999999999999989</v>
      </c>
      <c r="N58" s="159">
        <f t="shared" si="27"/>
        <v>1</v>
      </c>
      <c r="O58" s="159">
        <f t="shared" si="27"/>
        <v>1</v>
      </c>
      <c r="P58" s="159">
        <f t="shared" si="27"/>
        <v>1</v>
      </c>
      <c r="Q58" s="159">
        <f t="shared" si="27"/>
        <v>1</v>
      </c>
      <c r="R58" s="159">
        <f t="shared" si="27"/>
        <v>1</v>
      </c>
      <c r="S58" s="159">
        <f t="shared" si="27"/>
        <v>0.99999999999999989</v>
      </c>
      <c r="T58" s="159">
        <f t="shared" si="27"/>
        <v>1</v>
      </c>
      <c r="U58" s="159">
        <f t="shared" si="27"/>
        <v>1.0000000000000002</v>
      </c>
      <c r="V58" s="159">
        <f t="shared" si="27"/>
        <v>0.99999999999999978</v>
      </c>
      <c r="W58" s="159">
        <f t="shared" si="27"/>
        <v>1</v>
      </c>
      <c r="X58" s="159">
        <f t="shared" si="27"/>
        <v>0.99999999999999989</v>
      </c>
      <c r="Y58" s="159">
        <f t="shared" si="27"/>
        <v>1</v>
      </c>
      <c r="Z58" s="159">
        <f t="shared" si="27"/>
        <v>1</v>
      </c>
      <c r="AA58" s="159">
        <f>SUM(AA35:AA57)</f>
        <v>23.053191489361708</v>
      </c>
      <c r="AB58" s="158"/>
      <c r="AC58" s="158"/>
      <c r="AD58" s="160"/>
      <c r="AE58" s="161"/>
      <c r="AF58" s="113"/>
      <c r="AG58" s="49"/>
      <c r="AH58" s="49"/>
      <c r="AI58" s="49"/>
      <c r="AJ58" s="49"/>
      <c r="AK58" s="49"/>
      <c r="AL58" s="49"/>
      <c r="AM58" s="162"/>
      <c r="AN58" s="162"/>
      <c r="AO58" s="162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60"/>
      <c r="CZ58" s="60"/>
      <c r="DA58" s="60"/>
      <c r="DB58" s="60"/>
      <c r="DC58" s="60"/>
      <c r="DD58" s="60"/>
      <c r="DE58" s="60"/>
      <c r="DF58" s="60"/>
    </row>
    <row r="59" spans="1:127" ht="51" customHeight="1" x14ac:dyDescent="0.25">
      <c r="A59" s="50"/>
      <c r="B59" s="50"/>
      <c r="C59" s="49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63"/>
      <c r="AD59" s="107"/>
      <c r="AE59" s="164"/>
      <c r="AG59" s="165"/>
      <c r="AH59" s="166" t="s">
        <v>295</v>
      </c>
      <c r="AI59" s="166" t="s">
        <v>296</v>
      </c>
      <c r="AJ59" s="166" t="s">
        <v>294</v>
      </c>
      <c r="AK59" s="166" t="s">
        <v>264</v>
      </c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</row>
    <row r="60" spans="1:127" ht="97.5" customHeight="1" x14ac:dyDescent="0.35">
      <c r="A60" s="49"/>
      <c r="B60" s="167" t="s">
        <v>292</v>
      </c>
      <c r="C60" s="168" t="str">
        <f>B61</f>
        <v>Threats to The Level of Service</v>
      </c>
      <c r="D60" s="169" t="str">
        <f>B62</f>
        <v>Threats to the Information Base</v>
      </c>
      <c r="E60" s="169" t="str">
        <f>B63</f>
        <v>Threats to Information Leakage</v>
      </c>
      <c r="F60" s="169" t="str">
        <f>B64</f>
        <v>Threat_Group4</v>
      </c>
      <c r="G60" s="169" t="str">
        <f>B65</f>
        <v>Threat_Group5</v>
      </c>
      <c r="H60" s="170"/>
      <c r="I60" s="379" t="s">
        <v>267</v>
      </c>
      <c r="J60" s="379"/>
      <c r="K60" s="379"/>
      <c r="L60" s="379"/>
      <c r="M60" s="171"/>
      <c r="N60" s="171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G60" s="173" t="s">
        <v>297</v>
      </c>
      <c r="AH60" s="296">
        <f ca="1">IF(Threats!I1&lt;&gt;0,AVERAGE(INDIRECT("AF"&amp;Threats!G1&amp;":AF"&amp;Threats!H1),0))</f>
        <v>9.4855776265659735</v>
      </c>
      <c r="AI60" s="296">
        <f ca="1">(AH60-Threats!I1)/(Threats!I1-1)</f>
        <v>6.0697203320746684E-2</v>
      </c>
      <c r="AJ60" s="296">
        <f>INDEX('RI Values for AHP Consistency'!B3:B32,MATCH(Threats!I1,'RI Values for AHP Consistency'!A3:A32,0))</f>
        <v>1.4499</v>
      </c>
      <c r="AK60" s="296">
        <f ca="1">AI60/AJ60</f>
        <v>4.1863027326537475E-2</v>
      </c>
      <c r="AM60" s="49"/>
      <c r="AN60" s="49"/>
      <c r="AO60" s="49"/>
    </row>
    <row r="61" spans="1:127" ht="27.6" customHeight="1" x14ac:dyDescent="0.25">
      <c r="A61" s="49"/>
      <c r="B61" s="306" t="str">
        <f>Threats!D1</f>
        <v>Threats to The Level of Service</v>
      </c>
      <c r="C61" s="175">
        <v>1</v>
      </c>
      <c r="D61" s="39">
        <v>0.2</v>
      </c>
      <c r="E61" s="39">
        <v>0.33333333333333331</v>
      </c>
      <c r="F61" s="39">
        <v>0</v>
      </c>
      <c r="G61" s="39">
        <v>0</v>
      </c>
      <c r="H61" s="176"/>
      <c r="I61" s="333" t="s">
        <v>256</v>
      </c>
      <c r="J61" s="333"/>
      <c r="K61" s="333"/>
      <c r="L61" s="333"/>
      <c r="M61" s="49"/>
      <c r="N61" s="49"/>
      <c r="AC61" s="46"/>
      <c r="AG61" s="173" t="s">
        <v>298</v>
      </c>
      <c r="AH61" s="296">
        <f ca="1">IF(Threats!I2&lt;&gt;0,AVERAGE(INDIRECT("AF"&amp;Threats!G2&amp;":AF"&amp;Threats!H2),0))</f>
        <v>7.121762094026054</v>
      </c>
      <c r="AI61" s="296">
        <f ca="1">(AH61-Threats!I2)/(Threats!I2-1)</f>
        <v>0.53044052350651349</v>
      </c>
      <c r="AJ61" s="296">
        <f>INDEX('RI Values for AHP Consistency'!B4:B33,MATCH(Threats!I2,'RI Values for AHP Consistency'!A4:A33,0))</f>
        <v>1.1086</v>
      </c>
      <c r="AK61" s="296">
        <f t="shared" ref="AK61:AK64" ca="1" si="28">AI61/AJ61</f>
        <v>0.47847783105404429</v>
      </c>
      <c r="AM61" s="49"/>
      <c r="AN61" s="49"/>
      <c r="AO61" s="49"/>
    </row>
    <row r="62" spans="1:127" ht="36.6" customHeight="1" x14ac:dyDescent="0.25">
      <c r="A62" s="49"/>
      <c r="B62" s="306" t="str">
        <f>Threats!D2</f>
        <v>Threats to the Information Base</v>
      </c>
      <c r="C62" s="69">
        <f>IF(D61&lt;&gt;0,(C61/D61),0)</f>
        <v>5</v>
      </c>
      <c r="D62" s="175">
        <v>1</v>
      </c>
      <c r="E62" s="40">
        <v>1</v>
      </c>
      <c r="F62" s="40">
        <v>0</v>
      </c>
      <c r="G62" s="40">
        <v>0</v>
      </c>
      <c r="H62" s="176"/>
      <c r="I62" s="335" t="s">
        <v>256</v>
      </c>
      <c r="J62" s="335"/>
      <c r="K62" s="335"/>
      <c r="L62" s="335"/>
      <c r="M62" s="49"/>
      <c r="N62" s="49"/>
      <c r="AC62" s="46"/>
      <c r="AE62" s="172"/>
      <c r="AG62" s="173" t="s">
        <v>299</v>
      </c>
      <c r="AH62" s="296">
        <f ca="1">IF(Threats!I3&lt;&gt;0,AVERAGE(INDIRECT("AF"&amp;Threats!G3&amp;":AF"&amp;Threats!H3),0))</f>
        <v>8.9456348751540133</v>
      </c>
      <c r="AI62" s="296">
        <f ca="1">(AH62-Threats!I3)/(Threats!I3-1)</f>
        <v>-6.7956406057483321E-3</v>
      </c>
      <c r="AJ62" s="296">
        <f>INDEX('RI Values for AHP Consistency'!B5:B34,MATCH(Threats!I3,'RI Values for AHP Consistency'!A5:A34,0))</f>
        <v>1.4499</v>
      </c>
      <c r="AK62" s="296">
        <f t="shared" ca="1" si="28"/>
        <v>-4.6869719330631986E-3</v>
      </c>
      <c r="AM62" s="49"/>
      <c r="AN62" s="49"/>
      <c r="AO62" s="49"/>
    </row>
    <row r="63" spans="1:127" ht="39" customHeight="1" x14ac:dyDescent="0.25">
      <c r="A63" s="49"/>
      <c r="B63" s="306" t="str">
        <f>Threats!D3</f>
        <v>Threats to Information Leakage</v>
      </c>
      <c r="C63" s="69">
        <f>IF(E61&lt;&gt;0, (C61/E61),0)</f>
        <v>3</v>
      </c>
      <c r="D63" s="69">
        <f>IF(E62 &lt;&gt; 0, (D62/E62),0)</f>
        <v>1</v>
      </c>
      <c r="E63" s="175">
        <v>1</v>
      </c>
      <c r="F63" s="197">
        <v>0</v>
      </c>
      <c r="G63" s="197">
        <v>0</v>
      </c>
      <c r="H63" s="176"/>
      <c r="I63" s="337" t="s">
        <v>256</v>
      </c>
      <c r="J63" s="337"/>
      <c r="K63" s="337"/>
      <c r="L63" s="337"/>
      <c r="M63" s="49"/>
      <c r="N63" s="49"/>
      <c r="AC63" s="46"/>
      <c r="AG63" s="173" t="s">
        <v>300</v>
      </c>
      <c r="AH63" s="296" t="b">
        <f ca="1">IF(Threats!I4&lt;&gt;0,AVERAGE(INDIRECT("AF"&amp;Threats!G4&amp;":AF"&amp;Threats!H4),0))</f>
        <v>0</v>
      </c>
      <c r="AI63" s="296">
        <f ca="1">(AH63-Threats!I4)/(Threats!I4-1)</f>
        <v>0</v>
      </c>
      <c r="AJ63" s="296" t="e">
        <f>INDEX('RI Values for AHP Consistency'!B6:B35,MATCH(Threats!I4,'RI Values for AHP Consistency'!A6:A35,0))</f>
        <v>#N/A</v>
      </c>
      <c r="AK63" s="296" t="e">
        <f t="shared" ca="1" si="28"/>
        <v>#N/A</v>
      </c>
      <c r="AM63" s="49"/>
      <c r="AN63" s="49"/>
      <c r="AO63" s="49"/>
    </row>
    <row r="64" spans="1:127" ht="26.4" customHeight="1" x14ac:dyDescent="0.25">
      <c r="A64" s="49"/>
      <c r="B64" s="306" t="str">
        <f>Threats!D4</f>
        <v>Threat_Group4</v>
      </c>
      <c r="C64" s="69">
        <f>IF(F61&lt;&gt; 0, (C61/F61), 0)</f>
        <v>0</v>
      </c>
      <c r="D64" s="69">
        <f>IF(F62&lt;&gt;0, (D62/F62),0)</f>
        <v>0</v>
      </c>
      <c r="E64" s="69">
        <f>IF(F63&lt;&gt; 0, (E63/F63), 0)</f>
        <v>0</v>
      </c>
      <c r="F64" s="175">
        <v>1</v>
      </c>
      <c r="G64" s="198">
        <v>0</v>
      </c>
      <c r="H64" s="176"/>
      <c r="I64" s="321" t="s">
        <v>256</v>
      </c>
      <c r="J64" s="321"/>
      <c r="K64" s="321"/>
      <c r="L64" s="321"/>
      <c r="M64" s="49"/>
      <c r="N64" s="49"/>
      <c r="AC64" s="46"/>
      <c r="AE64" s="172"/>
      <c r="AG64" s="173" t="s">
        <v>301</v>
      </c>
      <c r="AH64" s="296" t="b">
        <f ca="1">IF(Threats!I5&lt;&gt;0,AVERAGE(INDIRECT("AF"&amp;Threats!G5&amp;":AF"&amp;Threats!H5),0))</f>
        <v>0</v>
      </c>
      <c r="AI64" s="296">
        <f ca="1">(AH64-Threats!I5)/(Threats!I5-1)</f>
        <v>0</v>
      </c>
      <c r="AJ64" s="296" t="e">
        <f>INDEX('RI Values for AHP Consistency'!B7:B36,MATCH(Threats!I5,'RI Values for AHP Consistency'!A7:A36,0))</f>
        <v>#N/A</v>
      </c>
      <c r="AK64" s="296" t="e">
        <f t="shared" ca="1" si="28"/>
        <v>#N/A</v>
      </c>
      <c r="AM64" s="49"/>
      <c r="AN64" s="49"/>
      <c r="AO64" s="49"/>
    </row>
    <row r="65" spans="1:94" ht="24" customHeight="1" x14ac:dyDescent="0.25">
      <c r="A65" s="49"/>
      <c r="B65" s="306" t="str">
        <f>Threats!D5</f>
        <v>Threat_Group5</v>
      </c>
      <c r="C65" s="69">
        <f>IF(G61&lt;&gt;0, (C61/G61), 0)</f>
        <v>0</v>
      </c>
      <c r="D65" s="69">
        <f>IF(G62&lt;&gt;0, (D62/G62),0)</f>
        <v>0</v>
      </c>
      <c r="E65" s="69">
        <f>IF(G63&lt;&gt;0, (E63/G63),0)</f>
        <v>0</v>
      </c>
      <c r="F65" s="69">
        <f>IF(G64&lt;&gt;0, (F64/G64), 0)</f>
        <v>0</v>
      </c>
      <c r="G65" s="175">
        <v>1</v>
      </c>
      <c r="H65" s="49"/>
      <c r="I65" s="341" t="s">
        <v>256</v>
      </c>
      <c r="J65" s="341"/>
      <c r="K65" s="341"/>
      <c r="L65" s="341"/>
      <c r="M65" s="49"/>
      <c r="N65" s="49"/>
      <c r="AC65" s="46"/>
      <c r="AG65" s="46"/>
      <c r="AM65" s="49"/>
      <c r="AN65" s="49"/>
      <c r="AO65" s="49"/>
    </row>
    <row r="66" spans="1:94" x14ac:dyDescent="0.25">
      <c r="A66" s="49"/>
      <c r="B66" s="90" t="s">
        <v>252</v>
      </c>
      <c r="C66" s="91">
        <f>SUM(C61:C65)</f>
        <v>9</v>
      </c>
      <c r="D66" s="91">
        <f>SUM(D61:D65)</f>
        <v>2.2000000000000002</v>
      </c>
      <c r="E66" s="91">
        <f>SUM(E61:E65)</f>
        <v>2.333333333333333</v>
      </c>
      <c r="F66" s="91">
        <f>SUM(F61:F65)</f>
        <v>1</v>
      </c>
      <c r="G66" s="91">
        <f>SUM(G61:G65)</f>
        <v>1</v>
      </c>
      <c r="H66" s="49"/>
      <c r="I66" s="49"/>
      <c r="J66" s="51"/>
      <c r="K66" s="49"/>
      <c r="L66" s="49"/>
      <c r="M66" s="49"/>
      <c r="N66" s="49"/>
      <c r="AC66" s="46"/>
      <c r="AE66" s="172"/>
      <c r="AG66" s="46"/>
      <c r="AM66" s="49"/>
      <c r="AN66" s="49"/>
      <c r="AO66" s="49"/>
    </row>
    <row r="67" spans="1:94" ht="21" customHeight="1" x14ac:dyDescent="0.25">
      <c r="B67" s="50"/>
      <c r="C67" s="50"/>
      <c r="D67" s="50"/>
      <c r="E67" s="50"/>
      <c r="F67" s="50"/>
      <c r="G67" s="50"/>
      <c r="H67" s="50"/>
      <c r="I67" s="50"/>
      <c r="J67" s="50"/>
      <c r="K67" s="50"/>
      <c r="AC67" s="46"/>
      <c r="AG67" s="46"/>
      <c r="AM67" s="49"/>
      <c r="AN67" s="49"/>
      <c r="AO67" s="49"/>
    </row>
    <row r="68" spans="1:94" ht="16.2" customHeight="1" x14ac:dyDescent="0.3">
      <c r="B68" s="50"/>
      <c r="C68" s="50"/>
      <c r="D68" s="50"/>
      <c r="E68" s="50"/>
      <c r="F68" s="50"/>
      <c r="G68" s="50"/>
      <c r="H68" s="50"/>
      <c r="I68" s="50"/>
      <c r="J68" s="50"/>
      <c r="K68" s="50"/>
      <c r="AC68" s="46"/>
      <c r="AE68" s="177"/>
      <c r="AF68" s="113"/>
      <c r="AG68" s="46"/>
      <c r="AM68" s="49"/>
      <c r="AN68" s="49"/>
      <c r="AO68" s="49"/>
    </row>
    <row r="69" spans="1:94" ht="12.75" customHeight="1" x14ac:dyDescent="0.3">
      <c r="B69" s="387" t="s">
        <v>251</v>
      </c>
      <c r="C69" s="385" t="str">
        <f>[1]Threats!C1</f>
        <v>Threat_Group1</v>
      </c>
      <c r="D69" s="385" t="str">
        <f>[1]Threats!C2</f>
        <v>Threat_Group2</v>
      </c>
      <c r="E69" s="385" t="str">
        <f>[1]Threats!C3</f>
        <v>Threat_Group3</v>
      </c>
      <c r="F69" s="385" t="str">
        <f>[1]Threats!C4</f>
        <v>Threat_Group4</v>
      </c>
      <c r="G69" s="385" t="str">
        <f>[1]Threats!C5</f>
        <v>Threat_Group5</v>
      </c>
      <c r="H69" s="385" t="s">
        <v>253</v>
      </c>
      <c r="I69" s="178"/>
      <c r="J69" s="385" t="s">
        <v>266</v>
      </c>
      <c r="K69" s="385" t="s">
        <v>268</v>
      </c>
      <c r="AC69" s="46"/>
      <c r="AG69" s="46"/>
      <c r="AM69" s="49"/>
      <c r="AN69" s="49"/>
      <c r="AO69" s="49"/>
    </row>
    <row r="70" spans="1:94" ht="155.25" customHeight="1" x14ac:dyDescent="0.25">
      <c r="B70" s="388"/>
      <c r="C70" s="386" t="e">
        <f>[1]Threats!A84</f>
        <v>#REF!</v>
      </c>
      <c r="D70" s="386" t="e">
        <f>[1]Threats!B84</f>
        <v>#REF!</v>
      </c>
      <c r="E70" s="386" t="e">
        <f>[1]Threats!C84</f>
        <v>#REF!</v>
      </c>
      <c r="F70" s="386" t="e">
        <f>[1]Threats!D84</f>
        <v>#REF!</v>
      </c>
      <c r="G70" s="386" t="e">
        <f>[1]Threats!E84</f>
        <v>#REF!</v>
      </c>
      <c r="H70" s="386"/>
      <c r="I70" s="179" t="s">
        <v>254</v>
      </c>
      <c r="J70" s="386"/>
      <c r="K70" s="386"/>
      <c r="AC70" s="46"/>
      <c r="AG70" s="46"/>
      <c r="AM70" s="49"/>
      <c r="AN70" s="49"/>
      <c r="AO70" s="49"/>
    </row>
    <row r="71" spans="1:94" ht="12.75" customHeight="1" x14ac:dyDescent="0.3">
      <c r="B71" s="174" t="str">
        <f>[1]Threats!C1</f>
        <v>Threat_Group1</v>
      </c>
      <c r="C71" s="180">
        <f>(C61/C66)</f>
        <v>0.1111111111111111</v>
      </c>
      <c r="D71" s="180">
        <f>(D61/D66)</f>
        <v>9.0909090909090912E-2</v>
      </c>
      <c r="E71" s="180">
        <f>(E61/E66)</f>
        <v>0.14285714285714288</v>
      </c>
      <c r="F71" s="180">
        <f>(F61/F66)</f>
        <v>0</v>
      </c>
      <c r="G71" s="180">
        <f>(G61/G66)</f>
        <v>0</v>
      </c>
      <c r="H71" s="181">
        <f t="shared" ref="H71:H75" si="29">SUM(C71:G71)</f>
        <v>0.34487734487734489</v>
      </c>
      <c r="I71" s="181">
        <f>(H71/H76)</f>
        <v>6.8975468975468981E-2</v>
      </c>
      <c r="J71" s="182">
        <f>MMULT(C61:G61,I71:I75)/I71</f>
        <v>3.0100418410041838</v>
      </c>
      <c r="K71" s="182">
        <v>3.05811749842072</v>
      </c>
      <c r="AC71" s="46"/>
      <c r="AG71" s="46"/>
      <c r="AM71" s="49"/>
      <c r="AN71" s="49"/>
      <c r="AO71" s="49"/>
    </row>
    <row r="72" spans="1:94" ht="12.75" customHeight="1" x14ac:dyDescent="0.3">
      <c r="B72" s="174" t="str">
        <f>[1]Threats!C2</f>
        <v>Threat_Group2</v>
      </c>
      <c r="C72" s="183">
        <f>(C62/C66)</f>
        <v>0.55555555555555558</v>
      </c>
      <c r="D72" s="183">
        <f>(D62/D66)</f>
        <v>0.45454545454545453</v>
      </c>
      <c r="E72" s="183">
        <f>(E62/E66)</f>
        <v>0.4285714285714286</v>
      </c>
      <c r="F72" s="183">
        <f>(F62/F66)</f>
        <v>0</v>
      </c>
      <c r="G72" s="183">
        <f>(G62/G66)</f>
        <v>0</v>
      </c>
      <c r="H72" s="184">
        <f t="shared" si="29"/>
        <v>1.4386724386724388</v>
      </c>
      <c r="I72" s="181">
        <f>(H72/H76)</f>
        <v>0.28773448773448773</v>
      </c>
      <c r="J72" s="182">
        <f>MMULT(C62:G62,I71:I75)/I72</f>
        <v>3.044132397191575</v>
      </c>
      <c r="K72" s="182">
        <v>3.0147819660014781</v>
      </c>
      <c r="AC72" s="46"/>
      <c r="AG72" s="46"/>
      <c r="AM72" s="49"/>
      <c r="AN72" s="49"/>
      <c r="AO72" s="49"/>
    </row>
    <row r="73" spans="1:94" ht="12.75" customHeight="1" x14ac:dyDescent="0.3">
      <c r="B73" s="174" t="str">
        <f>[1]Threats!C3</f>
        <v>Threat_Group3</v>
      </c>
      <c r="C73" s="185">
        <f>(C63/C66)</f>
        <v>0.33333333333333331</v>
      </c>
      <c r="D73" s="185">
        <f>(D63/D66)</f>
        <v>0.45454545454545453</v>
      </c>
      <c r="E73" s="185">
        <f>(E63/E66)</f>
        <v>0.4285714285714286</v>
      </c>
      <c r="F73" s="185">
        <f>(F63/F66)</f>
        <v>0</v>
      </c>
      <c r="G73" s="185">
        <f>(G63/G66)</f>
        <v>0</v>
      </c>
      <c r="H73" s="186">
        <f t="shared" si="29"/>
        <v>1.2164502164502164</v>
      </c>
      <c r="I73" s="181">
        <f>(H73/H76)</f>
        <v>0.24329004329004328</v>
      </c>
      <c r="J73" s="182">
        <f>MMULT(C63:G63,I71:I75)/I73</f>
        <v>3.0332147093712929</v>
      </c>
      <c r="K73" s="182">
        <v>3.0146981627296587</v>
      </c>
      <c r="AC73" s="46"/>
      <c r="AG73" s="46"/>
      <c r="AM73" s="49"/>
      <c r="AN73" s="49"/>
      <c r="AO73" s="49"/>
    </row>
    <row r="74" spans="1:94" ht="12.75" customHeight="1" x14ac:dyDescent="0.3">
      <c r="B74" s="174" t="str">
        <f>[1]Threats!C4</f>
        <v>Threat_Group4</v>
      </c>
      <c r="C74" s="187">
        <f>(C64/C66)</f>
        <v>0</v>
      </c>
      <c r="D74" s="187">
        <f>(D64/D66)</f>
        <v>0</v>
      </c>
      <c r="E74" s="187">
        <f>(E64/E66)</f>
        <v>0</v>
      </c>
      <c r="F74" s="187">
        <f>(F64/F66)</f>
        <v>1</v>
      </c>
      <c r="G74" s="187">
        <f>(G64/G66)</f>
        <v>0</v>
      </c>
      <c r="H74" s="188">
        <f t="shared" si="29"/>
        <v>1</v>
      </c>
      <c r="I74" s="181">
        <f>(H74/H76)</f>
        <v>0.2</v>
      </c>
      <c r="J74" s="182">
        <f>MMULT(C64:G64,I71:I75)/I74</f>
        <v>1</v>
      </c>
      <c r="K74" s="182">
        <v>1</v>
      </c>
      <c r="AC74" s="46"/>
      <c r="AG74" s="46"/>
      <c r="AM74" s="49"/>
      <c r="AN74" s="49"/>
      <c r="AO74" s="49"/>
    </row>
    <row r="75" spans="1:94" ht="12.75" customHeight="1" x14ac:dyDescent="0.3">
      <c r="B75" s="174" t="str">
        <f>[1]Threats!C5</f>
        <v>Threat_Group5</v>
      </c>
      <c r="C75" s="189">
        <f>(C65/C66)</f>
        <v>0</v>
      </c>
      <c r="D75" s="189">
        <f>(D65/D66)</f>
        <v>0</v>
      </c>
      <c r="E75" s="189">
        <f>(E65/E66)</f>
        <v>0</v>
      </c>
      <c r="F75" s="189">
        <f>(F65/F66)</f>
        <v>0</v>
      </c>
      <c r="G75" s="189">
        <f>(G65/G66)</f>
        <v>1</v>
      </c>
      <c r="H75" s="190">
        <f t="shared" si="29"/>
        <v>1</v>
      </c>
      <c r="I75" s="181">
        <f>(H75/H76)</f>
        <v>0.2</v>
      </c>
      <c r="J75" s="182">
        <f>MMULT(C65:G65,I71:I75)/I75</f>
        <v>1</v>
      </c>
      <c r="K75" s="182">
        <v>1</v>
      </c>
      <c r="AC75" s="46"/>
      <c r="AG75" s="46"/>
      <c r="AM75" s="49"/>
      <c r="AN75" s="49"/>
      <c r="AO75" s="49"/>
    </row>
    <row r="76" spans="1:94" ht="25.8" customHeight="1" x14ac:dyDescent="0.3">
      <c r="B76" s="158" t="s">
        <v>252</v>
      </c>
      <c r="C76" s="159">
        <f>SUM(C71:C75)</f>
        <v>1</v>
      </c>
      <c r="D76" s="159">
        <f t="shared" ref="D76:G76" si="30">SUM(D71:D75)</f>
        <v>1</v>
      </c>
      <c r="E76" s="159">
        <f t="shared" si="30"/>
        <v>1</v>
      </c>
      <c r="F76" s="159">
        <f t="shared" si="30"/>
        <v>1</v>
      </c>
      <c r="G76" s="159">
        <f t="shared" si="30"/>
        <v>1</v>
      </c>
      <c r="H76" s="158">
        <v>5</v>
      </c>
      <c r="I76" s="191" t="s">
        <v>262</v>
      </c>
      <c r="J76" s="182">
        <f>((AVERAGE(J71:J75)-5)/4)</f>
        <v>-0.69563055262164741</v>
      </c>
      <c r="K76" s="182">
        <f>((AVERAGE(K71:K73)-3)/2)</f>
        <v>1.4599604525309395E-2</v>
      </c>
      <c r="AC76" s="46"/>
      <c r="AG76" s="46"/>
      <c r="AM76" s="49"/>
      <c r="AN76" s="49"/>
      <c r="AO76" s="49"/>
    </row>
    <row r="77" spans="1:94" s="52" customFormat="1" ht="27" customHeight="1" x14ac:dyDescent="0.3">
      <c r="B77" s="98"/>
      <c r="C77" s="98"/>
      <c r="D77" s="98"/>
      <c r="E77" s="98"/>
      <c r="F77" s="98"/>
      <c r="G77" s="98"/>
      <c r="H77" s="98"/>
      <c r="I77" s="192" t="s">
        <v>263</v>
      </c>
      <c r="J77" s="182">
        <v>0.52449999999999997</v>
      </c>
      <c r="K77" s="182">
        <v>1.1086</v>
      </c>
      <c r="L77" s="172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M77" s="49"/>
      <c r="AN77" s="49"/>
      <c r="AO77" s="49"/>
    </row>
    <row r="78" spans="1:94" ht="27" customHeight="1" x14ac:dyDescent="0.3">
      <c r="A78" s="50"/>
      <c r="B78" s="50"/>
      <c r="C78" s="49"/>
      <c r="D78" s="49"/>
      <c r="E78" s="49"/>
      <c r="F78" s="49"/>
      <c r="G78" s="49"/>
      <c r="H78" s="49"/>
      <c r="I78" s="193" t="s">
        <v>277</v>
      </c>
      <c r="J78" s="182">
        <f>J76/J77</f>
        <v>-1.3262736942262106</v>
      </c>
      <c r="K78" s="182">
        <f>K76/K77</f>
        <v>1.3169406932445784E-2</v>
      </c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</row>
    <row r="79" spans="1:94" ht="30" customHeight="1" x14ac:dyDescent="0.25">
      <c r="A79" s="50"/>
      <c r="B79" s="50"/>
      <c r="C79" s="49"/>
      <c r="D79" s="49"/>
      <c r="E79" s="49"/>
      <c r="F79" s="51"/>
      <c r="G79" s="98"/>
      <c r="H79" s="98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</row>
    <row r="80" spans="1:94" ht="15.6" x14ac:dyDescent="0.3">
      <c r="A80" s="50"/>
      <c r="B80" s="50"/>
      <c r="C80" s="50"/>
      <c r="D80" s="317" t="s">
        <v>291</v>
      </c>
      <c r="E80" s="318"/>
      <c r="F80" s="318"/>
      <c r="G80" s="319"/>
      <c r="H80" s="51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</row>
    <row r="81" spans="1:91" ht="22.8" x14ac:dyDescent="0.4">
      <c r="A81" s="50"/>
      <c r="B81" s="50"/>
      <c r="C81" s="50"/>
      <c r="D81" s="194" t="s">
        <v>288</v>
      </c>
      <c r="E81" s="195" t="s">
        <v>289</v>
      </c>
      <c r="F81" s="194" t="s">
        <v>290</v>
      </c>
      <c r="G81" s="196">
        <v>9</v>
      </c>
      <c r="H81" s="51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</row>
    <row r="82" spans="1:91" ht="22.8" x14ac:dyDescent="0.4">
      <c r="A82" s="50"/>
      <c r="B82" s="50"/>
      <c r="C82" s="50"/>
      <c r="D82" s="194" t="s">
        <v>288</v>
      </c>
      <c r="E82" s="195" t="s">
        <v>280</v>
      </c>
      <c r="F82" s="194" t="s">
        <v>290</v>
      </c>
      <c r="G82" s="196">
        <v>7</v>
      </c>
      <c r="H82" s="51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</row>
    <row r="83" spans="1:91" ht="22.8" x14ac:dyDescent="0.4">
      <c r="B83" s="50"/>
      <c r="C83" s="50"/>
      <c r="D83" s="194" t="s">
        <v>288</v>
      </c>
      <c r="E83" s="195" t="s">
        <v>281</v>
      </c>
      <c r="F83" s="194" t="s">
        <v>290</v>
      </c>
      <c r="G83" s="196">
        <v>5</v>
      </c>
      <c r="H83" s="51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</row>
    <row r="84" spans="1:91" ht="22.8" x14ac:dyDescent="0.4">
      <c r="B84" s="50"/>
      <c r="C84" s="50"/>
      <c r="D84" s="194" t="s">
        <v>288</v>
      </c>
      <c r="E84" s="195" t="s">
        <v>282</v>
      </c>
      <c r="F84" s="194" t="s">
        <v>290</v>
      </c>
      <c r="G84" s="196">
        <v>3</v>
      </c>
      <c r="H84" s="51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</row>
    <row r="85" spans="1:91" ht="18.600000000000001" customHeight="1" x14ac:dyDescent="0.4">
      <c r="B85" s="50"/>
      <c r="C85" s="50"/>
      <c r="D85" s="194" t="s">
        <v>288</v>
      </c>
      <c r="E85" s="195" t="s">
        <v>283</v>
      </c>
      <c r="F85" s="194" t="s">
        <v>290</v>
      </c>
      <c r="G85" s="196">
        <v>1</v>
      </c>
      <c r="H85" s="51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</row>
    <row r="86" spans="1:91" ht="22.8" x14ac:dyDescent="0.4">
      <c r="B86" s="50"/>
      <c r="C86" s="50"/>
      <c r="D86" s="194" t="s">
        <v>290</v>
      </c>
      <c r="E86" s="195" t="s">
        <v>282</v>
      </c>
      <c r="F86" s="194" t="s">
        <v>288</v>
      </c>
      <c r="G86" s="196" t="s">
        <v>284</v>
      </c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1"/>
      <c r="AC86" s="46"/>
      <c r="AD86" s="51"/>
      <c r="AG86" s="46"/>
    </row>
    <row r="87" spans="1:91" ht="22.8" x14ac:dyDescent="0.4">
      <c r="B87" s="50"/>
      <c r="C87" s="50"/>
      <c r="D87" s="194" t="s">
        <v>290</v>
      </c>
      <c r="E87" s="195" t="s">
        <v>281</v>
      </c>
      <c r="F87" s="194" t="s">
        <v>288</v>
      </c>
      <c r="G87" s="196" t="s">
        <v>285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1"/>
      <c r="AC87" s="46"/>
      <c r="AD87" s="51"/>
      <c r="AG87" s="46"/>
    </row>
    <row r="88" spans="1:91" ht="22.8" x14ac:dyDescent="0.4">
      <c r="B88" s="50"/>
      <c r="C88" s="50"/>
      <c r="D88" s="194" t="s">
        <v>290</v>
      </c>
      <c r="E88" s="195" t="s">
        <v>280</v>
      </c>
      <c r="F88" s="194" t="s">
        <v>288</v>
      </c>
      <c r="G88" s="196" t="s">
        <v>286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1"/>
      <c r="AC88" s="46"/>
      <c r="AD88" s="51"/>
      <c r="AG88" s="46"/>
    </row>
    <row r="89" spans="1:91" ht="22.8" x14ac:dyDescent="0.4">
      <c r="B89" s="50"/>
      <c r="C89" s="50"/>
      <c r="D89" s="194" t="s">
        <v>290</v>
      </c>
      <c r="E89" s="195" t="s">
        <v>279</v>
      </c>
      <c r="F89" s="194" t="s">
        <v>288</v>
      </c>
      <c r="G89" s="196" t="s">
        <v>287</v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1"/>
      <c r="AC89" s="46"/>
      <c r="AD89" s="51"/>
      <c r="AG89" s="46"/>
    </row>
    <row r="90" spans="1:91" ht="22.8" x14ac:dyDescent="0.4">
      <c r="B90" s="50"/>
      <c r="C90" s="50"/>
      <c r="D90" s="194" t="s">
        <v>288</v>
      </c>
      <c r="E90" s="195" t="s">
        <v>293</v>
      </c>
      <c r="F90" s="194" t="s">
        <v>290</v>
      </c>
      <c r="G90" s="196">
        <v>0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1"/>
      <c r="AC90" s="46"/>
      <c r="AD90" s="51"/>
      <c r="AG90" s="46"/>
    </row>
    <row r="91" spans="1:91" ht="12.75" customHeight="1" x14ac:dyDescent="0.25"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D91" s="49"/>
      <c r="AE91" s="49"/>
      <c r="AF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</row>
    <row r="92" spans="1:91" ht="12.75" customHeight="1" x14ac:dyDescent="0.25"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D92" s="49"/>
      <c r="AE92" s="49"/>
      <c r="AF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</row>
    <row r="93" spans="1:91" ht="12.75" customHeight="1" x14ac:dyDescent="0.25"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D93" s="49"/>
      <c r="AE93" s="49"/>
      <c r="AF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</row>
    <row r="94" spans="1:91" ht="12.75" customHeight="1" x14ac:dyDescent="0.25"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D94" s="49"/>
      <c r="AE94" s="49"/>
      <c r="AF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</row>
    <row r="95" spans="1:91" ht="12.75" customHeight="1" x14ac:dyDescent="0.25"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D95" s="49"/>
      <c r="AE95" s="49"/>
      <c r="AF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</row>
    <row r="96" spans="1:91" ht="12.75" customHeight="1" x14ac:dyDescent="0.25"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D96" s="49"/>
      <c r="AE96" s="49"/>
      <c r="AF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</row>
    <row r="97" spans="2:46" ht="12.75" customHeight="1" x14ac:dyDescent="0.25"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D97" s="49"/>
      <c r="AE97" s="49"/>
      <c r="AF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</row>
    <row r="98" spans="2:46" ht="12.75" customHeight="1" x14ac:dyDescent="0.25"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D98" s="49"/>
      <c r="AE98" s="49"/>
      <c r="AF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</row>
    <row r="99" spans="2:46" ht="12.75" customHeight="1" x14ac:dyDescent="0.25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D99" s="49"/>
      <c r="AE99" s="49"/>
      <c r="AF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</row>
    <row r="100" spans="2:46" ht="12.75" customHeight="1" x14ac:dyDescent="0.25"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D100" s="49"/>
      <c r="AE100" s="49"/>
      <c r="AF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</row>
    <row r="101" spans="2:46" ht="12.75" customHeight="1" x14ac:dyDescent="0.25"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2:46" ht="12.75" customHeight="1" x14ac:dyDescent="0.25"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2:46" ht="12.75" customHeight="1" x14ac:dyDescent="0.25"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spans="2:46" ht="12.75" customHeight="1" x14ac:dyDescent="0.25"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spans="2:46" ht="12.75" customHeight="1" x14ac:dyDescent="0.25"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spans="2:46" ht="12.75" customHeight="1" x14ac:dyDescent="0.25"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spans="2:46" ht="12.75" customHeight="1" x14ac:dyDescent="0.25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spans="2:46" ht="12.75" customHeight="1" x14ac:dyDescent="0.25"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spans="2:46" ht="12.75" customHeight="1" x14ac:dyDescent="0.25"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spans="2:46" ht="12.75" customHeight="1" x14ac:dyDescent="0.25"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spans="2:46" ht="12.75" customHeight="1" x14ac:dyDescent="0.25"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spans="2:46" ht="12.75" customHeight="1" x14ac:dyDescent="0.25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spans="2:28" ht="12.75" customHeight="1" x14ac:dyDescent="0.25"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spans="2:28" ht="12.75" customHeight="1" x14ac:dyDescent="0.25"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spans="2:28" ht="12.75" customHeight="1" x14ac:dyDescent="0.25"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spans="2:28" ht="12.75" customHeight="1" x14ac:dyDescent="0.25"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spans="2:28" ht="12.75" customHeight="1" x14ac:dyDescent="0.25"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spans="2:28" ht="12.75" customHeight="1" x14ac:dyDescent="0.25"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spans="2:28" ht="12.75" customHeight="1" x14ac:dyDescent="0.25"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spans="2:28" ht="12.75" customHeight="1" x14ac:dyDescent="0.25"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spans="2:28" ht="12.75" customHeight="1" x14ac:dyDescent="0.25"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spans="2:28" ht="12.75" customHeight="1" x14ac:dyDescent="0.25"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spans="2:28" ht="12.75" customHeight="1" x14ac:dyDescent="0.25"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spans="2:28" ht="12.75" customHeight="1" x14ac:dyDescent="0.25"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spans="2:28" ht="12.75" customHeight="1" x14ac:dyDescent="0.25"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spans="2:28" ht="12.75" customHeight="1" x14ac:dyDescent="0.25"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spans="2:28" ht="12.75" customHeight="1" x14ac:dyDescent="0.25"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spans="2:28" ht="12.75" customHeight="1" x14ac:dyDescent="0.25"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spans="2:28" ht="12.75" customHeight="1" x14ac:dyDescent="0.25"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spans="2:28" ht="12.75" customHeight="1" x14ac:dyDescent="0.25"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spans="2:28" ht="12.75" customHeight="1" x14ac:dyDescent="0.25"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spans="2:28" ht="12.75" customHeight="1" x14ac:dyDescent="0.25"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spans="2:28" ht="12.75" customHeight="1" x14ac:dyDescent="0.25"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spans="2:28" ht="12.75" customHeight="1" x14ac:dyDescent="0.25"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spans="2:28" ht="12.75" customHeight="1" x14ac:dyDescent="0.25"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spans="2:28" ht="12.75" customHeight="1" x14ac:dyDescent="0.25"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spans="2:28" ht="12.75" customHeight="1" x14ac:dyDescent="0.25"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spans="2:28" ht="12.75" customHeight="1" x14ac:dyDescent="0.25"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spans="2:28" ht="12.75" customHeight="1" x14ac:dyDescent="0.25"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spans="2:28" ht="12.75" customHeight="1" x14ac:dyDescent="0.25"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spans="2:28" ht="12.75" customHeight="1" x14ac:dyDescent="0.25"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spans="2:28" ht="12.75" customHeight="1" x14ac:dyDescent="0.25"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spans="2:28" ht="12.75" customHeight="1" x14ac:dyDescent="0.25"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spans="2:28" ht="12.75" customHeight="1" x14ac:dyDescent="0.25"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spans="2:28" ht="12.75" customHeight="1" x14ac:dyDescent="0.25"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2:28" ht="12.75" customHeight="1" x14ac:dyDescent="0.25"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2:28" ht="12.75" customHeight="1" x14ac:dyDescent="0.25"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2:28" ht="12.75" customHeight="1" x14ac:dyDescent="0.25"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2:28" ht="12.75" customHeight="1" x14ac:dyDescent="0.25"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2:28" ht="12.75" customHeight="1" x14ac:dyDescent="0.25"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2:28" ht="12.75" customHeight="1" x14ac:dyDescent="0.25"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2:28" ht="12.75" customHeight="1" x14ac:dyDescent="0.25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spans="2:28" ht="12.75" customHeight="1" x14ac:dyDescent="0.25"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spans="2:28" ht="12.75" customHeight="1" x14ac:dyDescent="0.25"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spans="2:28" ht="12.75" customHeight="1" x14ac:dyDescent="0.25"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spans="2:28" ht="12.75" customHeight="1" x14ac:dyDescent="0.25"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spans="2:28" ht="12.75" customHeight="1" x14ac:dyDescent="0.25"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spans="2:28" ht="12.75" customHeight="1" x14ac:dyDescent="0.25"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spans="2:28" ht="12.75" customHeight="1" x14ac:dyDescent="0.25"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spans="2:28" ht="12.75" customHeight="1" x14ac:dyDescent="0.25"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spans="2:28" ht="12.75" customHeight="1" x14ac:dyDescent="0.25"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spans="2:28" ht="12.75" customHeight="1" x14ac:dyDescent="0.25"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spans="2:28" ht="12.75" customHeight="1" x14ac:dyDescent="0.25"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spans="2:28" ht="12.75" customHeight="1" x14ac:dyDescent="0.25"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spans="2:28" ht="12.75" customHeight="1" x14ac:dyDescent="0.25"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spans="2:28" ht="12.75" customHeight="1" x14ac:dyDescent="0.25"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spans="2:28" ht="12.75" customHeight="1" x14ac:dyDescent="0.25"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spans="2:28" ht="12.75" customHeight="1" x14ac:dyDescent="0.25"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spans="2:28" ht="12.75" customHeight="1" x14ac:dyDescent="0.25"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spans="2:28" ht="12.75" customHeight="1" x14ac:dyDescent="0.25"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spans="2:28" ht="12.75" customHeight="1" x14ac:dyDescent="0.25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spans="2:28" ht="12.75" customHeight="1" x14ac:dyDescent="0.25"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spans="2:28" ht="12.75" customHeight="1" x14ac:dyDescent="0.25"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spans="2:28" ht="12.75" customHeight="1" x14ac:dyDescent="0.25"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spans="2:28" ht="12.75" customHeight="1" x14ac:dyDescent="0.25"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spans="2:28" ht="12.75" customHeight="1" x14ac:dyDescent="0.25"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spans="2:28" ht="12.75" customHeight="1" x14ac:dyDescent="0.25"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spans="2:28" ht="12.75" customHeight="1" x14ac:dyDescent="0.25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spans="2:28" ht="12.75" customHeight="1" x14ac:dyDescent="0.25"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spans="2:28" ht="12.75" customHeight="1" x14ac:dyDescent="0.25"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spans="2:28" ht="12.75" customHeight="1" x14ac:dyDescent="0.25"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spans="2:28" ht="12.75" customHeight="1" x14ac:dyDescent="0.25"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spans="2:28" ht="12.75" customHeight="1" x14ac:dyDescent="0.25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spans="2:28" ht="12.75" customHeight="1" x14ac:dyDescent="0.25"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spans="2:28" ht="12.75" customHeight="1" x14ac:dyDescent="0.25"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spans="2:28" ht="12.75" customHeight="1" x14ac:dyDescent="0.25"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spans="2:28" ht="12.75" customHeight="1" x14ac:dyDescent="0.25"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spans="2:28" ht="12.75" customHeight="1" x14ac:dyDescent="0.25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spans="2:28" ht="12.75" customHeight="1" x14ac:dyDescent="0.25"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spans="2:28" ht="12.75" customHeight="1" x14ac:dyDescent="0.25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spans="2:28" ht="12.75" customHeight="1" x14ac:dyDescent="0.25"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spans="2:28" ht="12.75" customHeight="1" x14ac:dyDescent="0.25"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spans="2:28" ht="12.75" customHeight="1" x14ac:dyDescent="0.25"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spans="2:28" ht="12.75" customHeight="1" x14ac:dyDescent="0.25"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spans="2:28" ht="12.75" customHeight="1" x14ac:dyDescent="0.25"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spans="2:28" ht="12.75" customHeight="1" x14ac:dyDescent="0.25"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spans="2:28" ht="12.75" customHeight="1" x14ac:dyDescent="0.25"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spans="2:28" ht="12.75" customHeight="1" x14ac:dyDescent="0.25"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spans="2:28" ht="12.75" customHeight="1" x14ac:dyDescent="0.25"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spans="2:28" ht="12.75" customHeight="1" x14ac:dyDescent="0.25"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spans="2:28" ht="12.75" customHeight="1" x14ac:dyDescent="0.25"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spans="2:28" ht="12.75" customHeight="1" x14ac:dyDescent="0.25"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spans="2:28" ht="12.75" customHeight="1" x14ac:dyDescent="0.25"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spans="2:28" ht="12.75" customHeight="1" x14ac:dyDescent="0.25"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spans="2:28" ht="12.75" customHeight="1" x14ac:dyDescent="0.25"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spans="2:28" ht="12.75" customHeight="1" x14ac:dyDescent="0.25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spans="2:28" ht="12.75" customHeight="1" x14ac:dyDescent="0.25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spans="2:28" ht="12.75" customHeight="1" x14ac:dyDescent="0.25"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2:28" ht="12.75" customHeight="1" x14ac:dyDescent="0.25"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spans="2:28" ht="12.75" customHeight="1" x14ac:dyDescent="0.25"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spans="2:28" ht="12.75" customHeight="1" x14ac:dyDescent="0.25"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spans="2:28" ht="12.75" customHeight="1" x14ac:dyDescent="0.25"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spans="2:28" ht="12.75" customHeight="1" x14ac:dyDescent="0.25"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spans="2:28" ht="12.75" customHeight="1" x14ac:dyDescent="0.25"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spans="2:28" ht="12.75" customHeight="1" x14ac:dyDescent="0.25"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spans="2:28" ht="12.75" customHeight="1" x14ac:dyDescent="0.25"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spans="2:28" ht="12.75" customHeight="1" x14ac:dyDescent="0.25"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spans="2:28" ht="12.75" customHeight="1" x14ac:dyDescent="0.25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</row>
    <row r="219" spans="2:28" ht="12.75" customHeight="1" x14ac:dyDescent="0.25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</row>
    <row r="220" spans="2:28" ht="12.75" customHeight="1" x14ac:dyDescent="0.25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</row>
    <row r="221" spans="2:28" ht="12.75" customHeight="1" x14ac:dyDescent="0.25"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</row>
    <row r="222" spans="2:28" ht="12.75" customHeight="1" x14ac:dyDescent="0.25"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</row>
    <row r="223" spans="2:28" ht="12.75" customHeight="1" x14ac:dyDescent="0.25"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</row>
    <row r="224" spans="2:28" ht="12.75" customHeight="1" x14ac:dyDescent="0.25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</row>
    <row r="225" spans="2:28" ht="12.75" customHeight="1" x14ac:dyDescent="0.25"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</row>
    <row r="226" spans="2:28" ht="12.75" customHeight="1" x14ac:dyDescent="0.25"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</row>
    <row r="227" spans="2:28" ht="12.75" customHeight="1" x14ac:dyDescent="0.25"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</row>
    <row r="228" spans="2:28" ht="12.75" customHeight="1" x14ac:dyDescent="0.25"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</row>
    <row r="229" spans="2:28" ht="12.75" customHeight="1" x14ac:dyDescent="0.25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</row>
    <row r="230" spans="2:28" ht="12.75" customHeight="1" x14ac:dyDescent="0.25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</row>
    <row r="231" spans="2:28" ht="12.75" customHeight="1" x14ac:dyDescent="0.25"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</row>
    <row r="232" spans="2:28" ht="12.75" customHeight="1" x14ac:dyDescent="0.25"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</row>
    <row r="233" spans="2:28" ht="12.75" customHeight="1" x14ac:dyDescent="0.25"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</row>
    <row r="234" spans="2:28" ht="12.75" customHeight="1" x14ac:dyDescent="0.25"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</row>
    <row r="235" spans="2:28" ht="12.75" customHeight="1" x14ac:dyDescent="0.25"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</row>
    <row r="236" spans="2:28" ht="12.75" customHeight="1" x14ac:dyDescent="0.25"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</row>
    <row r="237" spans="2:28" ht="12.75" customHeight="1" x14ac:dyDescent="0.25"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</row>
    <row r="238" spans="2:28" ht="12.75" customHeight="1" x14ac:dyDescent="0.25"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</row>
    <row r="239" spans="2:28" ht="12.75" customHeight="1" x14ac:dyDescent="0.25"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</row>
    <row r="240" spans="2:28" ht="12.75" customHeight="1" x14ac:dyDescent="0.25"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</row>
    <row r="241" spans="2:28" ht="12.75" customHeight="1" x14ac:dyDescent="0.25"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</row>
    <row r="242" spans="2:28" ht="12.75" customHeight="1" x14ac:dyDescent="0.25"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</row>
    <row r="243" spans="2:28" ht="12.75" customHeight="1" x14ac:dyDescent="0.25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</row>
    <row r="244" spans="2:28" ht="12.75" customHeight="1" x14ac:dyDescent="0.25"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</row>
    <row r="245" spans="2:28" ht="12.75" customHeight="1" x14ac:dyDescent="0.25"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</row>
    <row r="246" spans="2:28" ht="12.75" customHeight="1" x14ac:dyDescent="0.25"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</row>
    <row r="247" spans="2:28" ht="12.75" customHeight="1" x14ac:dyDescent="0.25"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</row>
    <row r="248" spans="2:28" ht="12.75" customHeight="1" x14ac:dyDescent="0.25"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</row>
    <row r="249" spans="2:28" ht="12.75" customHeight="1" x14ac:dyDescent="0.25"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</row>
    <row r="250" spans="2:28" ht="12.75" customHeight="1" x14ac:dyDescent="0.25"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</row>
    <row r="251" spans="2:28" ht="12.75" customHeight="1" x14ac:dyDescent="0.25"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</row>
    <row r="252" spans="2:28" ht="12.75" customHeight="1" x14ac:dyDescent="0.25"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</row>
    <row r="253" spans="2:28" ht="12.75" customHeight="1" x14ac:dyDescent="0.25"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</row>
    <row r="254" spans="2:28" ht="12.75" customHeight="1" x14ac:dyDescent="0.25"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</row>
    <row r="255" spans="2:28" ht="12.75" customHeight="1" x14ac:dyDescent="0.25"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</row>
    <row r="256" spans="2:28" ht="12.75" customHeight="1" x14ac:dyDescent="0.25"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</row>
    <row r="257" spans="2:28" ht="12.75" customHeight="1" x14ac:dyDescent="0.25"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</row>
    <row r="258" spans="2:28" ht="12.75" customHeight="1" x14ac:dyDescent="0.25"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</row>
    <row r="259" spans="2:28" ht="12.75" customHeight="1" x14ac:dyDescent="0.25"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</row>
    <row r="260" spans="2:28" ht="12.75" customHeight="1" x14ac:dyDescent="0.25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</row>
    <row r="261" spans="2:28" ht="12.75" customHeight="1" x14ac:dyDescent="0.25"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</row>
    <row r="262" spans="2:28" ht="12.75" customHeight="1" x14ac:dyDescent="0.25"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</row>
    <row r="263" spans="2:28" ht="12.75" customHeight="1" x14ac:dyDescent="0.25"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</row>
    <row r="264" spans="2:28" ht="12.75" customHeight="1" x14ac:dyDescent="0.25"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</row>
    <row r="265" spans="2:28" ht="12.75" customHeight="1" x14ac:dyDescent="0.25"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</row>
    <row r="266" spans="2:28" ht="12.75" customHeight="1" x14ac:dyDescent="0.25"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</row>
    <row r="267" spans="2:28" ht="12.75" customHeight="1" x14ac:dyDescent="0.25"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</row>
    <row r="268" spans="2:28" ht="12.75" customHeight="1" x14ac:dyDescent="0.25"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</row>
    <row r="269" spans="2:28" ht="12.75" customHeight="1" x14ac:dyDescent="0.25"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</row>
    <row r="270" spans="2:28" ht="12.75" customHeight="1" x14ac:dyDescent="0.25"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</row>
    <row r="271" spans="2:28" ht="12.75" customHeight="1" x14ac:dyDescent="0.25"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</row>
    <row r="272" spans="2:28" ht="12.75" customHeight="1" x14ac:dyDescent="0.25"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</row>
    <row r="273" spans="2:28" ht="12.75" customHeight="1" x14ac:dyDescent="0.25"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</row>
    <row r="274" spans="2:28" ht="12.75" customHeight="1" x14ac:dyDescent="0.25"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</row>
    <row r="275" spans="2:28" ht="12.75" customHeight="1" x14ac:dyDescent="0.25"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</row>
    <row r="276" spans="2:28" ht="12.75" customHeight="1" x14ac:dyDescent="0.25"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</row>
    <row r="277" spans="2:28" ht="12.75" customHeight="1" x14ac:dyDescent="0.25"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</row>
    <row r="278" spans="2:28" ht="12.75" customHeight="1" x14ac:dyDescent="0.25"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</row>
    <row r="279" spans="2:28" ht="12.75" customHeight="1" x14ac:dyDescent="0.25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</row>
    <row r="280" spans="2:28" ht="12.75" customHeight="1" x14ac:dyDescent="0.25"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</row>
    <row r="281" spans="2:28" ht="12.75" customHeight="1" x14ac:dyDescent="0.25"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</row>
    <row r="282" spans="2:28" ht="12.75" customHeight="1" x14ac:dyDescent="0.25"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</row>
    <row r="283" spans="2:28" ht="12.75" customHeight="1" x14ac:dyDescent="0.25"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</row>
    <row r="284" spans="2:28" ht="12.75" customHeight="1" x14ac:dyDescent="0.25"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</row>
    <row r="285" spans="2:28" ht="12.75" customHeight="1" x14ac:dyDescent="0.25"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</row>
    <row r="286" spans="2:28" ht="12.75" customHeight="1" x14ac:dyDescent="0.25"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</row>
    <row r="287" spans="2:28" ht="12.75" customHeight="1" x14ac:dyDescent="0.25"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</row>
    <row r="288" spans="2:28" ht="12.75" customHeight="1" x14ac:dyDescent="0.25"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</row>
    <row r="289" spans="2:28" ht="12.75" customHeight="1" x14ac:dyDescent="0.25"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</row>
    <row r="290" spans="2:28" ht="12.75" customHeight="1" x14ac:dyDescent="0.25"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</row>
    <row r="291" spans="2:28" ht="12.75" customHeight="1" x14ac:dyDescent="0.25"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</row>
    <row r="292" spans="2:28" ht="12.75" customHeight="1" x14ac:dyDescent="0.25"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</row>
    <row r="293" spans="2:28" ht="12.75" customHeight="1" x14ac:dyDescent="0.25"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</row>
    <row r="294" spans="2:28" ht="12.75" customHeight="1" x14ac:dyDescent="0.25"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</row>
    <row r="295" spans="2:28" ht="12.75" customHeight="1" x14ac:dyDescent="0.25"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</row>
    <row r="296" spans="2:28" ht="12.75" customHeight="1" x14ac:dyDescent="0.25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</row>
    <row r="297" spans="2:28" ht="12.75" customHeight="1" x14ac:dyDescent="0.25"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</row>
    <row r="298" spans="2:28" ht="12.75" customHeight="1" x14ac:dyDescent="0.25"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</row>
    <row r="299" spans="2:28" ht="12.75" customHeight="1" x14ac:dyDescent="0.25"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</row>
    <row r="300" spans="2:28" ht="12.75" customHeight="1" x14ac:dyDescent="0.25"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</row>
    <row r="301" spans="2:28" ht="12.75" customHeight="1" x14ac:dyDescent="0.25"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</row>
    <row r="302" spans="2:28" ht="12.75" customHeight="1" x14ac:dyDescent="0.25"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</row>
    <row r="303" spans="2:28" ht="12.75" customHeight="1" x14ac:dyDescent="0.25"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</row>
    <row r="304" spans="2:28" ht="12.75" customHeight="1" x14ac:dyDescent="0.25"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</row>
    <row r="305" spans="2:28" ht="12.75" customHeight="1" x14ac:dyDescent="0.25"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</row>
    <row r="306" spans="2:28" ht="12.75" customHeight="1" x14ac:dyDescent="0.25"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</row>
    <row r="307" spans="2:28" ht="12.75" customHeight="1" x14ac:dyDescent="0.25"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</row>
    <row r="308" spans="2:28" ht="12.75" customHeight="1" x14ac:dyDescent="0.25"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</row>
    <row r="309" spans="2:28" ht="12.75" customHeight="1" x14ac:dyDescent="0.25"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</row>
    <row r="310" spans="2:28" ht="12.75" customHeight="1" x14ac:dyDescent="0.25"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</row>
    <row r="311" spans="2:28" ht="12.75" customHeight="1" x14ac:dyDescent="0.25"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</row>
    <row r="312" spans="2:28" ht="12.75" customHeight="1" x14ac:dyDescent="0.25"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</row>
    <row r="313" spans="2:28" ht="12.75" customHeight="1" x14ac:dyDescent="0.25"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</row>
    <row r="314" spans="2:28" ht="12.75" customHeight="1" x14ac:dyDescent="0.25"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</row>
    <row r="315" spans="2:28" ht="12.75" customHeight="1" x14ac:dyDescent="0.25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</row>
    <row r="316" spans="2:28" ht="12.75" customHeight="1" x14ac:dyDescent="0.25"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</row>
    <row r="317" spans="2:28" ht="12.75" customHeight="1" x14ac:dyDescent="0.25"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</row>
    <row r="318" spans="2:28" ht="12.75" customHeight="1" x14ac:dyDescent="0.25"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</row>
    <row r="319" spans="2:28" ht="12.75" customHeight="1" x14ac:dyDescent="0.25"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</row>
    <row r="320" spans="2:28" ht="12.75" customHeight="1" x14ac:dyDescent="0.25"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</row>
    <row r="321" spans="2:28" ht="12.75" customHeight="1" x14ac:dyDescent="0.25"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</row>
    <row r="322" spans="2:28" ht="12.75" customHeight="1" x14ac:dyDescent="0.25"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</row>
    <row r="323" spans="2:28" ht="12.75" customHeight="1" x14ac:dyDescent="0.25"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</row>
    <row r="324" spans="2:28" ht="12.75" customHeight="1" x14ac:dyDescent="0.25"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</row>
    <row r="325" spans="2:28" ht="12.75" customHeight="1" x14ac:dyDescent="0.25"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</row>
    <row r="326" spans="2:28" ht="12.75" customHeight="1" x14ac:dyDescent="0.25"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</row>
    <row r="327" spans="2:28" ht="12.75" customHeight="1" x14ac:dyDescent="0.25"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</row>
    <row r="328" spans="2:28" ht="12.75" customHeight="1" x14ac:dyDescent="0.25"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</row>
    <row r="329" spans="2:28" ht="12.75" customHeight="1" x14ac:dyDescent="0.25"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</row>
    <row r="330" spans="2:28" ht="12.75" customHeight="1" x14ac:dyDescent="0.25"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</row>
    <row r="331" spans="2:28" ht="12.75" customHeight="1" x14ac:dyDescent="0.25"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</row>
    <row r="332" spans="2:28" ht="12.75" customHeight="1" x14ac:dyDescent="0.25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</row>
    <row r="333" spans="2:28" ht="12.75" customHeight="1" x14ac:dyDescent="0.25"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</row>
    <row r="334" spans="2:28" ht="12.75" customHeight="1" x14ac:dyDescent="0.25"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</row>
    <row r="335" spans="2:28" ht="12.75" customHeight="1" x14ac:dyDescent="0.25"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</row>
    <row r="336" spans="2:28" ht="12.75" customHeight="1" x14ac:dyDescent="0.25"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</row>
    <row r="337" spans="2:28" ht="12.75" customHeight="1" x14ac:dyDescent="0.25"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</row>
    <row r="338" spans="2:28" ht="12.75" customHeight="1" x14ac:dyDescent="0.25"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</row>
    <row r="339" spans="2:28" ht="12.75" customHeight="1" x14ac:dyDescent="0.25"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</row>
    <row r="340" spans="2:28" ht="12.75" customHeight="1" x14ac:dyDescent="0.25"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</row>
    <row r="341" spans="2:28" ht="12.75" customHeight="1" x14ac:dyDescent="0.25"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</row>
    <row r="342" spans="2:28" ht="12.75" customHeight="1" x14ac:dyDescent="0.25"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</row>
    <row r="343" spans="2:28" ht="12.75" customHeight="1" x14ac:dyDescent="0.25"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</row>
    <row r="344" spans="2:28" ht="12.75" customHeight="1" x14ac:dyDescent="0.25"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</row>
    <row r="345" spans="2:28" ht="12.75" customHeight="1" x14ac:dyDescent="0.25"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</row>
    <row r="346" spans="2:28" ht="12.75" customHeight="1" x14ac:dyDescent="0.25"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</row>
    <row r="347" spans="2:28" ht="12.75" customHeight="1" x14ac:dyDescent="0.25"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</row>
    <row r="348" spans="2:28" ht="12.75" customHeight="1" x14ac:dyDescent="0.25"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</row>
    <row r="349" spans="2:28" ht="12.75" customHeight="1" x14ac:dyDescent="0.25"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</row>
    <row r="350" spans="2:28" ht="12.75" customHeight="1" x14ac:dyDescent="0.25"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</row>
    <row r="351" spans="2:28" ht="12.75" customHeight="1" x14ac:dyDescent="0.25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</row>
    <row r="352" spans="2:28" ht="12.75" customHeight="1" x14ac:dyDescent="0.25"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</row>
    <row r="353" spans="2:28" ht="12.75" customHeight="1" x14ac:dyDescent="0.25"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</row>
    <row r="354" spans="2:28" ht="12.75" customHeight="1" x14ac:dyDescent="0.25"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</row>
    <row r="355" spans="2:28" ht="12.75" customHeight="1" x14ac:dyDescent="0.25"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</row>
    <row r="356" spans="2:28" ht="12.75" customHeight="1" x14ac:dyDescent="0.25"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</row>
    <row r="357" spans="2:28" ht="12.75" customHeight="1" x14ac:dyDescent="0.25"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</row>
    <row r="358" spans="2:28" ht="12.75" customHeight="1" x14ac:dyDescent="0.25"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</row>
    <row r="359" spans="2:28" ht="12.75" customHeight="1" x14ac:dyDescent="0.25"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</row>
    <row r="360" spans="2:28" ht="12.75" customHeight="1" x14ac:dyDescent="0.25"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</row>
    <row r="361" spans="2:28" ht="12.75" customHeight="1" x14ac:dyDescent="0.25"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</row>
    <row r="362" spans="2:28" ht="12.75" customHeight="1" x14ac:dyDescent="0.25"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</row>
    <row r="363" spans="2:28" ht="12.75" customHeight="1" x14ac:dyDescent="0.25"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</row>
    <row r="364" spans="2:28" ht="12.75" customHeight="1" x14ac:dyDescent="0.25"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</row>
    <row r="365" spans="2:28" ht="12.75" customHeight="1" x14ac:dyDescent="0.25"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</row>
    <row r="366" spans="2:28" ht="12.75" customHeight="1" x14ac:dyDescent="0.25"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</row>
    <row r="367" spans="2:28" ht="12.75" customHeight="1" x14ac:dyDescent="0.25"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</row>
    <row r="368" spans="2:28" ht="12.75" customHeight="1" x14ac:dyDescent="0.25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</row>
    <row r="369" spans="2:28" ht="12.75" customHeight="1" x14ac:dyDescent="0.25"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</row>
    <row r="370" spans="2:28" ht="12.75" customHeight="1" x14ac:dyDescent="0.25"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</row>
    <row r="371" spans="2:28" ht="12.75" customHeight="1" x14ac:dyDescent="0.25"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</row>
    <row r="372" spans="2:28" ht="12.75" customHeight="1" x14ac:dyDescent="0.25"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</row>
    <row r="373" spans="2:28" ht="12.75" customHeight="1" x14ac:dyDescent="0.25"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</row>
    <row r="374" spans="2:28" ht="12.75" customHeight="1" x14ac:dyDescent="0.25"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</row>
    <row r="375" spans="2:28" ht="12.75" customHeight="1" x14ac:dyDescent="0.25"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</row>
    <row r="376" spans="2:28" ht="12.75" customHeight="1" x14ac:dyDescent="0.25"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</row>
    <row r="377" spans="2:28" ht="12.75" customHeight="1" x14ac:dyDescent="0.25"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</row>
    <row r="378" spans="2:28" ht="12.75" customHeight="1" x14ac:dyDescent="0.25"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</row>
    <row r="379" spans="2:28" ht="12.75" customHeight="1" x14ac:dyDescent="0.25"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</row>
    <row r="380" spans="2:28" ht="12.75" customHeight="1" x14ac:dyDescent="0.25"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</row>
    <row r="381" spans="2:28" ht="12.75" customHeight="1" x14ac:dyDescent="0.25"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</row>
    <row r="382" spans="2:28" ht="12.75" customHeight="1" x14ac:dyDescent="0.25"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</row>
    <row r="383" spans="2:28" ht="12.75" customHeight="1" x14ac:dyDescent="0.25"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</row>
    <row r="384" spans="2:28" ht="12.75" customHeight="1" x14ac:dyDescent="0.25"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</row>
    <row r="385" spans="2:28" ht="12.75" customHeight="1" x14ac:dyDescent="0.25"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</row>
    <row r="386" spans="2:28" ht="12.75" customHeight="1" x14ac:dyDescent="0.25"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</row>
    <row r="387" spans="2:28" ht="12.75" customHeight="1" x14ac:dyDescent="0.25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</row>
    <row r="388" spans="2:28" ht="12.75" customHeight="1" x14ac:dyDescent="0.25"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</row>
    <row r="389" spans="2:28" ht="12.75" customHeight="1" x14ac:dyDescent="0.25"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</row>
    <row r="390" spans="2:28" ht="12.75" customHeight="1" x14ac:dyDescent="0.25"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</row>
    <row r="391" spans="2:28" ht="12.75" customHeight="1" x14ac:dyDescent="0.25"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</row>
    <row r="392" spans="2:28" ht="12.75" customHeight="1" x14ac:dyDescent="0.25"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</row>
    <row r="393" spans="2:28" ht="12.75" customHeight="1" x14ac:dyDescent="0.25"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</row>
    <row r="394" spans="2:28" ht="12.75" customHeight="1" x14ac:dyDescent="0.25"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</row>
    <row r="395" spans="2:28" ht="12.75" customHeight="1" x14ac:dyDescent="0.25"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</row>
    <row r="396" spans="2:28" ht="12.75" customHeight="1" x14ac:dyDescent="0.25"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</row>
    <row r="397" spans="2:28" ht="12.75" customHeight="1" x14ac:dyDescent="0.25"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</row>
    <row r="398" spans="2:28" ht="12.75" customHeight="1" x14ac:dyDescent="0.25"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</row>
    <row r="399" spans="2:28" ht="12.75" customHeight="1" x14ac:dyDescent="0.25"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</row>
    <row r="400" spans="2:28" ht="12.75" customHeight="1" x14ac:dyDescent="0.25"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</row>
    <row r="401" spans="2:28" ht="12.75" customHeight="1" x14ac:dyDescent="0.25"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</row>
    <row r="402" spans="2:28" ht="12.75" customHeight="1" x14ac:dyDescent="0.25"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</row>
    <row r="403" spans="2:28" ht="12.75" customHeight="1" x14ac:dyDescent="0.25"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</row>
    <row r="404" spans="2:28" ht="12.75" customHeight="1" x14ac:dyDescent="0.25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</row>
    <row r="405" spans="2:28" ht="12.75" customHeight="1" x14ac:dyDescent="0.25"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</row>
    <row r="406" spans="2:28" ht="12.75" customHeight="1" x14ac:dyDescent="0.25"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</row>
    <row r="407" spans="2:28" ht="12.75" customHeight="1" x14ac:dyDescent="0.25"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</row>
    <row r="408" spans="2:28" ht="12.75" customHeight="1" x14ac:dyDescent="0.25"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</row>
    <row r="409" spans="2:28" ht="12.75" customHeight="1" x14ac:dyDescent="0.25"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</row>
    <row r="410" spans="2:28" ht="12.75" customHeight="1" x14ac:dyDescent="0.25"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</row>
    <row r="411" spans="2:28" ht="12.75" customHeight="1" x14ac:dyDescent="0.25"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</row>
    <row r="412" spans="2:28" ht="12.75" customHeight="1" x14ac:dyDescent="0.25"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</row>
    <row r="413" spans="2:28" ht="12.75" customHeight="1" x14ac:dyDescent="0.25"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</row>
    <row r="414" spans="2:28" ht="12.75" customHeight="1" x14ac:dyDescent="0.25"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</row>
    <row r="415" spans="2:28" ht="12.75" customHeight="1" x14ac:dyDescent="0.25"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</row>
    <row r="416" spans="2:28" ht="12.75" customHeight="1" x14ac:dyDescent="0.25"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</row>
    <row r="417" spans="2:28" ht="12.75" customHeight="1" x14ac:dyDescent="0.25"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</row>
    <row r="418" spans="2:28" ht="12.75" customHeight="1" x14ac:dyDescent="0.25"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</row>
    <row r="419" spans="2:28" ht="12.75" customHeight="1" x14ac:dyDescent="0.25"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</row>
    <row r="420" spans="2:28" ht="12.75" customHeight="1" x14ac:dyDescent="0.25"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</row>
    <row r="421" spans="2:28" ht="12.75" customHeight="1" x14ac:dyDescent="0.25"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</row>
    <row r="422" spans="2:28" ht="12.75" customHeight="1" x14ac:dyDescent="0.25"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</row>
    <row r="423" spans="2:28" ht="12.75" customHeight="1" x14ac:dyDescent="0.25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</row>
    <row r="424" spans="2:28" ht="12.75" customHeight="1" x14ac:dyDescent="0.25"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</row>
    <row r="425" spans="2:28" ht="12.75" customHeight="1" x14ac:dyDescent="0.25"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</row>
    <row r="426" spans="2:28" ht="12.75" customHeight="1" x14ac:dyDescent="0.25"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</row>
    <row r="427" spans="2:28" ht="12.75" customHeight="1" x14ac:dyDescent="0.25"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</row>
    <row r="428" spans="2:28" ht="12.75" customHeight="1" x14ac:dyDescent="0.25"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</row>
    <row r="429" spans="2:28" ht="12.75" customHeight="1" x14ac:dyDescent="0.25"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</row>
    <row r="430" spans="2:28" ht="12.75" customHeight="1" x14ac:dyDescent="0.25"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</row>
    <row r="431" spans="2:28" ht="12.75" customHeight="1" x14ac:dyDescent="0.25"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</row>
    <row r="432" spans="2:28" ht="12.75" customHeight="1" x14ac:dyDescent="0.25"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</row>
    <row r="433" spans="2:28" ht="12.75" customHeight="1" x14ac:dyDescent="0.25"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</row>
    <row r="434" spans="2:28" ht="12.75" customHeight="1" x14ac:dyDescent="0.25"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</row>
    <row r="435" spans="2:28" ht="12.75" customHeight="1" x14ac:dyDescent="0.25"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</row>
    <row r="436" spans="2:28" ht="12.75" customHeight="1" x14ac:dyDescent="0.25"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</row>
    <row r="437" spans="2:28" ht="12.75" customHeight="1" x14ac:dyDescent="0.25"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</row>
    <row r="438" spans="2:28" ht="12.75" customHeight="1" x14ac:dyDescent="0.25"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</row>
    <row r="439" spans="2:28" ht="12.75" customHeight="1" x14ac:dyDescent="0.25"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</row>
    <row r="440" spans="2:28" ht="12.75" customHeight="1" x14ac:dyDescent="0.25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</row>
    <row r="441" spans="2:28" ht="12.75" customHeight="1" x14ac:dyDescent="0.25"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</row>
    <row r="442" spans="2:28" ht="12.75" customHeight="1" x14ac:dyDescent="0.25"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</row>
    <row r="443" spans="2:28" ht="12.75" customHeight="1" x14ac:dyDescent="0.25"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</row>
    <row r="444" spans="2:28" ht="12.75" customHeight="1" x14ac:dyDescent="0.25"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</row>
    <row r="445" spans="2:28" ht="12.75" customHeight="1" x14ac:dyDescent="0.25"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</row>
    <row r="446" spans="2:28" ht="12.75" customHeight="1" x14ac:dyDescent="0.25"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</row>
    <row r="447" spans="2:28" ht="12.75" customHeight="1" x14ac:dyDescent="0.25"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</row>
    <row r="448" spans="2:28" ht="12.75" customHeight="1" x14ac:dyDescent="0.25"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</row>
    <row r="449" spans="2:28" ht="12.75" customHeight="1" x14ac:dyDescent="0.25"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</row>
    <row r="450" spans="2:28" ht="12.75" customHeight="1" x14ac:dyDescent="0.25"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</row>
    <row r="451" spans="2:28" ht="12.75" customHeight="1" x14ac:dyDescent="0.25"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</row>
    <row r="452" spans="2:28" ht="12.75" customHeight="1" x14ac:dyDescent="0.25"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</row>
    <row r="453" spans="2:28" ht="12.75" customHeight="1" x14ac:dyDescent="0.25"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</row>
    <row r="454" spans="2:28" ht="12.75" customHeight="1" x14ac:dyDescent="0.25"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</row>
    <row r="455" spans="2:28" ht="12.75" customHeight="1" x14ac:dyDescent="0.25"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</row>
    <row r="456" spans="2:28" ht="12.75" customHeight="1" x14ac:dyDescent="0.25"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</row>
    <row r="457" spans="2:28" ht="12.75" customHeight="1" x14ac:dyDescent="0.25"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</row>
    <row r="458" spans="2:28" ht="12.75" customHeight="1" x14ac:dyDescent="0.25"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</row>
    <row r="459" spans="2:28" ht="12.75" customHeight="1" x14ac:dyDescent="0.25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</row>
    <row r="460" spans="2:28" ht="12.75" customHeight="1" x14ac:dyDescent="0.25"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</row>
    <row r="461" spans="2:28" ht="12.75" customHeight="1" x14ac:dyDescent="0.25"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</row>
    <row r="462" spans="2:28" ht="12.75" customHeight="1" x14ac:dyDescent="0.25"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</row>
    <row r="463" spans="2:28" ht="12.75" customHeight="1" x14ac:dyDescent="0.25"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</row>
    <row r="464" spans="2:28" ht="12.75" customHeight="1" x14ac:dyDescent="0.25"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</row>
    <row r="465" spans="2:28" ht="12.75" customHeight="1" x14ac:dyDescent="0.25"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</row>
    <row r="466" spans="2:28" ht="12.75" customHeight="1" x14ac:dyDescent="0.25"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</row>
    <row r="467" spans="2:28" ht="12.75" customHeight="1" x14ac:dyDescent="0.25"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</row>
    <row r="468" spans="2:28" ht="12.75" customHeight="1" x14ac:dyDescent="0.25"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</row>
    <row r="469" spans="2:28" ht="12.75" customHeight="1" x14ac:dyDescent="0.25"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</row>
    <row r="470" spans="2:28" ht="12.75" customHeight="1" x14ac:dyDescent="0.25"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</row>
    <row r="471" spans="2:28" ht="12.75" customHeight="1" x14ac:dyDescent="0.25"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</row>
    <row r="472" spans="2:28" ht="12.75" customHeight="1" x14ac:dyDescent="0.25"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</row>
    <row r="473" spans="2:28" ht="12.75" customHeight="1" x14ac:dyDescent="0.25"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</row>
    <row r="474" spans="2:28" ht="12.75" customHeight="1" x14ac:dyDescent="0.25"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</row>
    <row r="475" spans="2:28" ht="12.75" customHeight="1" x14ac:dyDescent="0.25"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</row>
    <row r="476" spans="2:28" ht="12.75" customHeight="1" x14ac:dyDescent="0.25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</row>
    <row r="477" spans="2:28" ht="12.75" customHeight="1" x14ac:dyDescent="0.25"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</row>
    <row r="478" spans="2:28" ht="12.75" customHeight="1" x14ac:dyDescent="0.25"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</row>
    <row r="479" spans="2:28" ht="12.75" customHeight="1" x14ac:dyDescent="0.25"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</row>
    <row r="480" spans="2:28" ht="12.75" customHeight="1" x14ac:dyDescent="0.25"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</row>
    <row r="481" spans="2:28" ht="12.75" customHeight="1" x14ac:dyDescent="0.25"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</row>
    <row r="482" spans="2:28" ht="12.75" customHeight="1" x14ac:dyDescent="0.25"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</row>
    <row r="483" spans="2:28" ht="12.75" customHeight="1" x14ac:dyDescent="0.25"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</row>
    <row r="484" spans="2:28" ht="12.75" customHeight="1" x14ac:dyDescent="0.25"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</row>
    <row r="485" spans="2:28" ht="12.75" customHeight="1" x14ac:dyDescent="0.25"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</row>
    <row r="486" spans="2:28" ht="12.75" customHeight="1" x14ac:dyDescent="0.25"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</row>
    <row r="487" spans="2:28" ht="12.75" customHeight="1" x14ac:dyDescent="0.25"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</row>
    <row r="488" spans="2:28" ht="12.75" customHeight="1" x14ac:dyDescent="0.25"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</row>
    <row r="489" spans="2:28" ht="12.75" customHeight="1" x14ac:dyDescent="0.25"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</row>
    <row r="490" spans="2:28" ht="12.75" customHeight="1" x14ac:dyDescent="0.25"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</row>
    <row r="491" spans="2:28" ht="12.75" customHeight="1" x14ac:dyDescent="0.25"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</row>
    <row r="492" spans="2:28" ht="12.75" customHeight="1" x14ac:dyDescent="0.25"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</row>
    <row r="493" spans="2:28" ht="12.75" customHeight="1" x14ac:dyDescent="0.25"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</row>
    <row r="494" spans="2:28" ht="12.75" customHeight="1" x14ac:dyDescent="0.25"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</row>
    <row r="495" spans="2:28" ht="12.75" customHeight="1" x14ac:dyDescent="0.25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</row>
    <row r="496" spans="2:28" ht="12.75" customHeight="1" x14ac:dyDescent="0.25"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</row>
    <row r="497" spans="2:28" ht="12.75" customHeight="1" x14ac:dyDescent="0.25"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</row>
    <row r="498" spans="2:28" ht="12.75" customHeight="1" x14ac:dyDescent="0.25"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</row>
    <row r="499" spans="2:28" ht="12.75" customHeight="1" x14ac:dyDescent="0.25"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</row>
    <row r="500" spans="2:28" ht="12.75" customHeight="1" x14ac:dyDescent="0.25"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</row>
    <row r="501" spans="2:28" ht="12.75" customHeight="1" x14ac:dyDescent="0.25"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</row>
    <row r="502" spans="2:28" ht="12.75" customHeight="1" x14ac:dyDescent="0.25"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</row>
    <row r="503" spans="2:28" ht="12.75" customHeight="1" x14ac:dyDescent="0.25"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</row>
    <row r="504" spans="2:28" ht="12.75" customHeight="1" x14ac:dyDescent="0.25"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</row>
    <row r="505" spans="2:28" ht="12.75" customHeight="1" x14ac:dyDescent="0.25"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</row>
    <row r="506" spans="2:28" ht="12.75" customHeight="1" x14ac:dyDescent="0.25"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</row>
    <row r="507" spans="2:28" ht="12.75" customHeight="1" x14ac:dyDescent="0.25"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</row>
    <row r="508" spans="2:28" ht="12.75" customHeight="1" x14ac:dyDescent="0.25"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</row>
    <row r="509" spans="2:28" ht="12.75" customHeight="1" x14ac:dyDescent="0.25"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</row>
    <row r="510" spans="2:28" ht="12.75" customHeight="1" x14ac:dyDescent="0.25"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</row>
    <row r="511" spans="2:28" ht="12.75" customHeight="1" x14ac:dyDescent="0.25"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</row>
    <row r="512" spans="2:28" ht="12.75" customHeight="1" x14ac:dyDescent="0.25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</row>
    <row r="513" spans="2:28" ht="12.75" customHeight="1" x14ac:dyDescent="0.25"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</row>
    <row r="514" spans="2:28" ht="12.75" customHeight="1" x14ac:dyDescent="0.25"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</row>
    <row r="515" spans="2:28" ht="12.75" customHeight="1" x14ac:dyDescent="0.25"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</row>
    <row r="516" spans="2:28" ht="12.75" customHeight="1" x14ac:dyDescent="0.25"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</row>
    <row r="517" spans="2:28" ht="12.75" customHeight="1" x14ac:dyDescent="0.25"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</row>
    <row r="518" spans="2:28" ht="12.75" customHeight="1" x14ac:dyDescent="0.25"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</row>
    <row r="519" spans="2:28" ht="12.75" customHeight="1" x14ac:dyDescent="0.25"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</row>
    <row r="520" spans="2:28" ht="12.75" customHeight="1" x14ac:dyDescent="0.25"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</row>
    <row r="521" spans="2:28" ht="12.75" customHeight="1" x14ac:dyDescent="0.25"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</row>
    <row r="522" spans="2:28" ht="12.75" customHeight="1" x14ac:dyDescent="0.25"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</row>
    <row r="523" spans="2:28" ht="12.75" customHeight="1" x14ac:dyDescent="0.25"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</row>
    <row r="524" spans="2:28" ht="12.75" customHeight="1" x14ac:dyDescent="0.25"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</row>
    <row r="525" spans="2:28" ht="12.75" customHeight="1" x14ac:dyDescent="0.25"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</row>
    <row r="526" spans="2:28" ht="12.75" customHeight="1" x14ac:dyDescent="0.25"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</row>
    <row r="527" spans="2:28" ht="12.75" customHeight="1" x14ac:dyDescent="0.25"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</row>
    <row r="528" spans="2:28" ht="12.75" customHeight="1" x14ac:dyDescent="0.25"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</row>
    <row r="529" spans="2:28" ht="12.75" customHeight="1" x14ac:dyDescent="0.25"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</row>
    <row r="530" spans="2:28" ht="12.75" customHeight="1" x14ac:dyDescent="0.25"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</row>
    <row r="531" spans="2:28" ht="12.75" customHeight="1" x14ac:dyDescent="0.25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</row>
    <row r="532" spans="2:28" ht="12.75" customHeight="1" x14ac:dyDescent="0.25"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</row>
    <row r="533" spans="2:28" ht="12.75" customHeight="1" x14ac:dyDescent="0.25"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</row>
    <row r="534" spans="2:28" ht="12.75" customHeight="1" x14ac:dyDescent="0.25"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</row>
    <row r="535" spans="2:28" ht="12.75" customHeight="1" x14ac:dyDescent="0.25"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</row>
    <row r="536" spans="2:28" ht="12.75" customHeight="1" x14ac:dyDescent="0.25"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</row>
    <row r="537" spans="2:28" ht="12.75" customHeight="1" x14ac:dyDescent="0.25"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</row>
    <row r="538" spans="2:28" ht="12.75" customHeight="1" x14ac:dyDescent="0.25"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</row>
    <row r="539" spans="2:28" ht="12.75" customHeight="1" x14ac:dyDescent="0.25"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</row>
    <row r="540" spans="2:28" ht="12.75" customHeight="1" x14ac:dyDescent="0.25"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</row>
    <row r="541" spans="2:28" ht="12.75" customHeight="1" x14ac:dyDescent="0.25"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</row>
    <row r="542" spans="2:28" ht="12.75" customHeight="1" x14ac:dyDescent="0.25"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</row>
    <row r="543" spans="2:28" ht="12.75" customHeight="1" x14ac:dyDescent="0.25"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</row>
    <row r="544" spans="2:28" ht="12.75" customHeight="1" x14ac:dyDescent="0.25"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</row>
    <row r="545" spans="2:28" ht="12.75" customHeight="1" x14ac:dyDescent="0.25"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</row>
    <row r="546" spans="2:28" ht="12.75" customHeight="1" x14ac:dyDescent="0.25"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</row>
    <row r="547" spans="2:28" ht="12.75" customHeight="1" x14ac:dyDescent="0.25"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</row>
    <row r="548" spans="2:28" ht="12.75" customHeight="1" x14ac:dyDescent="0.25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</row>
    <row r="549" spans="2:28" ht="12.75" customHeight="1" x14ac:dyDescent="0.25"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</row>
    <row r="550" spans="2:28" ht="12.75" customHeight="1" x14ac:dyDescent="0.25"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</row>
    <row r="551" spans="2:28" ht="12.75" customHeight="1" x14ac:dyDescent="0.25"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</row>
    <row r="552" spans="2:28" ht="12.75" customHeight="1" x14ac:dyDescent="0.25"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</row>
    <row r="553" spans="2:28" ht="12.75" customHeight="1" x14ac:dyDescent="0.25"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</row>
    <row r="554" spans="2:28" ht="12.75" customHeight="1" x14ac:dyDescent="0.25"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</row>
    <row r="555" spans="2:28" ht="12.75" customHeight="1" x14ac:dyDescent="0.25"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</row>
    <row r="556" spans="2:28" ht="12.75" customHeight="1" x14ac:dyDescent="0.25"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</row>
    <row r="557" spans="2:28" ht="12.75" customHeight="1" x14ac:dyDescent="0.25"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</row>
    <row r="558" spans="2:28" ht="12.75" customHeight="1" x14ac:dyDescent="0.25"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</row>
    <row r="559" spans="2:28" ht="12.75" customHeight="1" x14ac:dyDescent="0.25"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</row>
    <row r="560" spans="2:28" ht="12.75" customHeight="1" x14ac:dyDescent="0.25"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</row>
    <row r="561" spans="2:28" ht="12.75" customHeight="1" x14ac:dyDescent="0.25"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</row>
    <row r="562" spans="2:28" ht="12.75" customHeight="1" x14ac:dyDescent="0.25"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</row>
    <row r="563" spans="2:28" ht="12.75" customHeight="1" x14ac:dyDescent="0.25"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</row>
    <row r="564" spans="2:28" ht="12.75" customHeight="1" x14ac:dyDescent="0.25"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</row>
    <row r="565" spans="2:28" ht="12.75" customHeight="1" x14ac:dyDescent="0.25"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</row>
    <row r="566" spans="2:28" ht="12.75" customHeight="1" x14ac:dyDescent="0.25"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</row>
    <row r="567" spans="2:28" ht="12.75" customHeight="1" x14ac:dyDescent="0.25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</row>
    <row r="568" spans="2:28" ht="12.75" customHeight="1" x14ac:dyDescent="0.25"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</row>
    <row r="569" spans="2:28" ht="12.75" customHeight="1" x14ac:dyDescent="0.25"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</row>
    <row r="570" spans="2:28" ht="12.75" customHeight="1" x14ac:dyDescent="0.25"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</row>
    <row r="571" spans="2:28" ht="12.75" customHeight="1" x14ac:dyDescent="0.25"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</row>
    <row r="572" spans="2:28" ht="12.75" customHeight="1" x14ac:dyDescent="0.25"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</row>
    <row r="573" spans="2:28" ht="12.75" customHeight="1" x14ac:dyDescent="0.25"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</row>
    <row r="574" spans="2:28" ht="12.75" customHeight="1" x14ac:dyDescent="0.25"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</row>
    <row r="575" spans="2:28" ht="12.75" customHeight="1" x14ac:dyDescent="0.25"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</row>
    <row r="576" spans="2:28" ht="12.75" customHeight="1" x14ac:dyDescent="0.25"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</row>
    <row r="577" spans="2:28" ht="12.75" customHeight="1" x14ac:dyDescent="0.25"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</row>
    <row r="578" spans="2:28" ht="12.75" customHeight="1" x14ac:dyDescent="0.25"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</row>
    <row r="579" spans="2:28" ht="12.75" customHeight="1" x14ac:dyDescent="0.25"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</row>
    <row r="580" spans="2:28" ht="12.75" customHeight="1" x14ac:dyDescent="0.25"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</row>
    <row r="581" spans="2:28" ht="12.75" customHeight="1" x14ac:dyDescent="0.25"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</row>
    <row r="582" spans="2:28" ht="12.75" customHeight="1" x14ac:dyDescent="0.25"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</row>
    <row r="583" spans="2:28" ht="12.75" customHeight="1" x14ac:dyDescent="0.25"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</row>
    <row r="584" spans="2:28" ht="12.75" customHeight="1" x14ac:dyDescent="0.25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</row>
    <row r="585" spans="2:28" ht="12.75" customHeight="1" x14ac:dyDescent="0.25"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</row>
    <row r="586" spans="2:28" ht="12.75" customHeight="1" x14ac:dyDescent="0.25"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</row>
    <row r="587" spans="2:28" ht="12.75" customHeight="1" x14ac:dyDescent="0.25"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</row>
    <row r="588" spans="2:28" ht="12.75" customHeight="1" x14ac:dyDescent="0.25"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</row>
    <row r="589" spans="2:28" ht="12.75" customHeight="1" x14ac:dyDescent="0.25"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</row>
    <row r="590" spans="2:28" ht="12.75" customHeight="1" x14ac:dyDescent="0.25"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</row>
    <row r="591" spans="2:28" ht="12.75" customHeight="1" x14ac:dyDescent="0.25"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</row>
    <row r="592" spans="2:28" ht="12.75" customHeight="1" x14ac:dyDescent="0.25"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</row>
    <row r="593" spans="2:28" ht="12.75" customHeight="1" x14ac:dyDescent="0.25"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</row>
    <row r="594" spans="2:28" ht="12.75" customHeight="1" x14ac:dyDescent="0.25"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</row>
    <row r="595" spans="2:28" ht="12.75" customHeight="1" x14ac:dyDescent="0.25"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</row>
    <row r="596" spans="2:28" ht="12.75" customHeight="1" x14ac:dyDescent="0.25"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</row>
    <row r="597" spans="2:28" ht="12.75" customHeight="1" x14ac:dyDescent="0.25"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</row>
    <row r="598" spans="2:28" ht="12.75" customHeight="1" x14ac:dyDescent="0.25"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</row>
    <row r="599" spans="2:28" ht="12.75" customHeight="1" x14ac:dyDescent="0.25"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</row>
    <row r="600" spans="2:28" ht="12.75" customHeight="1" x14ac:dyDescent="0.25"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</row>
    <row r="601" spans="2:28" ht="12.75" customHeight="1" x14ac:dyDescent="0.25"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</row>
    <row r="602" spans="2:28" ht="12.75" customHeight="1" x14ac:dyDescent="0.25"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</row>
    <row r="603" spans="2:28" ht="12.75" customHeight="1" x14ac:dyDescent="0.25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</row>
    <row r="604" spans="2:28" ht="12.75" customHeight="1" x14ac:dyDescent="0.25"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</row>
    <row r="605" spans="2:28" ht="12.75" customHeight="1" x14ac:dyDescent="0.25"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</row>
    <row r="606" spans="2:28" ht="12.75" customHeight="1" x14ac:dyDescent="0.25"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</row>
    <row r="607" spans="2:28" ht="12.75" customHeight="1" x14ac:dyDescent="0.25"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</row>
    <row r="608" spans="2:28" ht="12.75" customHeight="1" x14ac:dyDescent="0.25"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</row>
    <row r="609" spans="2:28" ht="12.75" customHeight="1" x14ac:dyDescent="0.25"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</row>
    <row r="610" spans="2:28" ht="12.75" customHeight="1" x14ac:dyDescent="0.25"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</row>
    <row r="611" spans="2:28" ht="12.75" customHeight="1" x14ac:dyDescent="0.25"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</row>
    <row r="612" spans="2:28" ht="12.75" customHeight="1" x14ac:dyDescent="0.25"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</row>
    <row r="613" spans="2:28" ht="12.75" customHeight="1" x14ac:dyDescent="0.25"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</row>
    <row r="614" spans="2:28" ht="12.75" customHeight="1" x14ac:dyDescent="0.25"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</row>
    <row r="615" spans="2:28" ht="12.75" customHeight="1" x14ac:dyDescent="0.25"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</row>
    <row r="616" spans="2:28" ht="12.75" customHeight="1" x14ac:dyDescent="0.25"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</row>
    <row r="617" spans="2:28" ht="12.75" customHeight="1" x14ac:dyDescent="0.25"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</row>
    <row r="618" spans="2:28" ht="12.75" customHeight="1" x14ac:dyDescent="0.25"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</row>
    <row r="619" spans="2:28" ht="12.75" customHeight="1" x14ac:dyDescent="0.25"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</row>
    <row r="620" spans="2:28" ht="12.75" customHeight="1" x14ac:dyDescent="0.25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</row>
    <row r="621" spans="2:28" ht="12.75" customHeight="1" x14ac:dyDescent="0.25"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</row>
    <row r="622" spans="2:28" ht="12.75" customHeight="1" x14ac:dyDescent="0.25"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</row>
    <row r="623" spans="2:28" ht="12.75" customHeight="1" x14ac:dyDescent="0.25"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</row>
    <row r="624" spans="2:28" ht="12.75" customHeight="1" x14ac:dyDescent="0.25"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</row>
    <row r="625" spans="2:28" ht="12.75" customHeight="1" x14ac:dyDescent="0.25"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</row>
    <row r="626" spans="2:28" ht="12.75" customHeight="1" x14ac:dyDescent="0.25"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</row>
    <row r="627" spans="2:28" ht="12.75" customHeight="1" x14ac:dyDescent="0.25"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</row>
    <row r="628" spans="2:28" ht="12.75" customHeight="1" x14ac:dyDescent="0.25"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</row>
    <row r="629" spans="2:28" ht="12.75" customHeight="1" x14ac:dyDescent="0.25"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</row>
    <row r="630" spans="2:28" ht="12.75" customHeight="1" x14ac:dyDescent="0.25"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</row>
    <row r="631" spans="2:28" ht="12.75" customHeight="1" x14ac:dyDescent="0.25"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</row>
    <row r="632" spans="2:28" ht="12.75" customHeight="1" x14ac:dyDescent="0.25"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</row>
    <row r="633" spans="2:28" ht="12.75" customHeight="1" x14ac:dyDescent="0.25"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</row>
    <row r="634" spans="2:28" ht="12.75" customHeight="1" x14ac:dyDescent="0.25"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</row>
    <row r="635" spans="2:28" ht="12.75" customHeight="1" x14ac:dyDescent="0.25"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</row>
    <row r="636" spans="2:28" ht="12.75" customHeight="1" x14ac:dyDescent="0.25"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</row>
    <row r="637" spans="2:28" ht="12.75" customHeight="1" x14ac:dyDescent="0.25"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</row>
    <row r="638" spans="2:28" ht="12.75" customHeight="1" x14ac:dyDescent="0.25"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</row>
    <row r="639" spans="2:28" ht="12.75" customHeight="1" x14ac:dyDescent="0.25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</row>
    <row r="640" spans="2:28" ht="12.75" customHeight="1" x14ac:dyDescent="0.25"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</row>
    <row r="641" spans="2:28" ht="12.75" customHeight="1" x14ac:dyDescent="0.25"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</row>
    <row r="642" spans="2:28" ht="12.75" customHeight="1" x14ac:dyDescent="0.25"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</row>
    <row r="643" spans="2:28" ht="12.75" customHeight="1" x14ac:dyDescent="0.25"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</row>
    <row r="644" spans="2:28" ht="12.75" customHeight="1" x14ac:dyDescent="0.25"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</row>
    <row r="645" spans="2:28" ht="12.75" customHeight="1" x14ac:dyDescent="0.25"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</row>
    <row r="646" spans="2:28" ht="12.75" customHeight="1" x14ac:dyDescent="0.25"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</row>
    <row r="647" spans="2:28" ht="12.75" customHeight="1" x14ac:dyDescent="0.25"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</row>
    <row r="648" spans="2:28" ht="12.75" customHeight="1" x14ac:dyDescent="0.25"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</row>
    <row r="649" spans="2:28" ht="12.75" customHeight="1" x14ac:dyDescent="0.25"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</row>
    <row r="650" spans="2:28" ht="12.75" customHeight="1" x14ac:dyDescent="0.25"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</row>
    <row r="651" spans="2:28" ht="12.75" customHeight="1" x14ac:dyDescent="0.25"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</row>
    <row r="652" spans="2:28" ht="12.75" customHeight="1" x14ac:dyDescent="0.25"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</row>
    <row r="653" spans="2:28" ht="12.75" customHeight="1" x14ac:dyDescent="0.25"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</row>
    <row r="654" spans="2:28" ht="12.75" customHeight="1" x14ac:dyDescent="0.25"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</row>
    <row r="655" spans="2:28" ht="12.75" customHeight="1" x14ac:dyDescent="0.25"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</row>
    <row r="656" spans="2:28" ht="12.75" customHeight="1" x14ac:dyDescent="0.25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</row>
    <row r="657" spans="2:28" ht="12.75" customHeight="1" x14ac:dyDescent="0.25"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</row>
    <row r="658" spans="2:28" ht="12.75" customHeight="1" x14ac:dyDescent="0.25"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</row>
    <row r="659" spans="2:28" ht="12.75" customHeight="1" x14ac:dyDescent="0.25"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</row>
    <row r="660" spans="2:28" ht="12.75" customHeight="1" x14ac:dyDescent="0.25"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</row>
    <row r="661" spans="2:28" ht="12.75" customHeight="1" x14ac:dyDescent="0.25"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</row>
    <row r="662" spans="2:28" ht="12.75" customHeight="1" x14ac:dyDescent="0.25"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</row>
    <row r="663" spans="2:28" ht="12.75" customHeight="1" x14ac:dyDescent="0.25"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</row>
    <row r="664" spans="2:28" ht="12.75" customHeight="1" x14ac:dyDescent="0.25"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</row>
    <row r="665" spans="2:28" ht="12.75" customHeight="1" x14ac:dyDescent="0.25"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</row>
    <row r="666" spans="2:28" ht="12.75" customHeight="1" x14ac:dyDescent="0.25"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</row>
    <row r="667" spans="2:28" ht="12.75" customHeight="1" x14ac:dyDescent="0.25"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</row>
    <row r="668" spans="2:28" ht="12.75" customHeight="1" x14ac:dyDescent="0.25"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</row>
    <row r="669" spans="2:28" ht="12.75" customHeight="1" x14ac:dyDescent="0.25"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</row>
    <row r="670" spans="2:28" ht="12.75" customHeight="1" x14ac:dyDescent="0.25"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</row>
    <row r="671" spans="2:28" ht="12.75" customHeight="1" x14ac:dyDescent="0.25"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</row>
    <row r="672" spans="2:28" ht="12.75" customHeight="1" x14ac:dyDescent="0.25"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</row>
    <row r="673" spans="2:28" ht="12.75" customHeight="1" x14ac:dyDescent="0.25"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</row>
    <row r="674" spans="2:28" ht="12.75" customHeight="1" x14ac:dyDescent="0.25"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</row>
    <row r="675" spans="2:28" ht="12.75" customHeight="1" x14ac:dyDescent="0.25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</row>
    <row r="676" spans="2:28" ht="12.75" customHeight="1" x14ac:dyDescent="0.25"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</row>
    <row r="677" spans="2:28" ht="12.75" customHeight="1" x14ac:dyDescent="0.25"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</row>
    <row r="678" spans="2:28" ht="12.75" customHeight="1" x14ac:dyDescent="0.25"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</row>
    <row r="679" spans="2:28" ht="12.75" customHeight="1" x14ac:dyDescent="0.25"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</row>
    <row r="680" spans="2:28" ht="12.75" customHeight="1" x14ac:dyDescent="0.25"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</row>
    <row r="681" spans="2:28" ht="12.75" customHeight="1" x14ac:dyDescent="0.25"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</row>
    <row r="682" spans="2:28" ht="12.75" customHeight="1" x14ac:dyDescent="0.25"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</row>
    <row r="683" spans="2:28" ht="12.75" customHeight="1" x14ac:dyDescent="0.25"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</row>
    <row r="684" spans="2:28" ht="12.75" customHeight="1" x14ac:dyDescent="0.25"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</row>
    <row r="685" spans="2:28" ht="12.75" customHeight="1" x14ac:dyDescent="0.25"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</row>
    <row r="686" spans="2:28" ht="12.75" customHeight="1" x14ac:dyDescent="0.25"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</row>
    <row r="687" spans="2:28" ht="12.75" customHeight="1" x14ac:dyDescent="0.25"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</row>
    <row r="688" spans="2:28" ht="12.75" customHeight="1" x14ac:dyDescent="0.25"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</row>
    <row r="689" spans="2:28" ht="12.75" customHeight="1" x14ac:dyDescent="0.25"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</row>
    <row r="690" spans="2:28" ht="12.75" customHeight="1" x14ac:dyDescent="0.25"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</row>
    <row r="691" spans="2:28" ht="12.75" customHeight="1" x14ac:dyDescent="0.25"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</row>
    <row r="692" spans="2:28" ht="12.75" customHeight="1" x14ac:dyDescent="0.25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</row>
    <row r="693" spans="2:28" ht="12.75" customHeight="1" x14ac:dyDescent="0.25"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</row>
    <row r="694" spans="2:28" ht="12.75" customHeight="1" x14ac:dyDescent="0.25"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</row>
    <row r="695" spans="2:28" ht="12.75" customHeight="1" x14ac:dyDescent="0.25"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</row>
    <row r="696" spans="2:28" ht="12.75" customHeight="1" x14ac:dyDescent="0.25"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</row>
    <row r="697" spans="2:28" ht="12.75" customHeight="1" x14ac:dyDescent="0.25"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</row>
    <row r="698" spans="2:28" ht="12.75" customHeight="1" x14ac:dyDescent="0.25"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</row>
    <row r="699" spans="2:28" ht="12.75" customHeight="1" x14ac:dyDescent="0.25"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</row>
    <row r="700" spans="2:28" ht="12.75" customHeight="1" x14ac:dyDescent="0.25"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</row>
    <row r="701" spans="2:28" ht="12.75" customHeight="1" x14ac:dyDescent="0.25"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</row>
    <row r="702" spans="2:28" ht="12.75" customHeight="1" x14ac:dyDescent="0.25"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</row>
    <row r="703" spans="2:28" ht="12.75" customHeight="1" x14ac:dyDescent="0.25"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</row>
    <row r="704" spans="2:28" ht="12.75" customHeight="1" x14ac:dyDescent="0.25"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</row>
    <row r="705" spans="2:28" ht="12.75" customHeight="1" x14ac:dyDescent="0.25"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</row>
    <row r="706" spans="2:28" ht="12.75" customHeight="1" x14ac:dyDescent="0.25"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</row>
    <row r="707" spans="2:28" ht="12.75" customHeight="1" x14ac:dyDescent="0.25"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</row>
    <row r="708" spans="2:28" ht="12.75" customHeight="1" x14ac:dyDescent="0.25"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</row>
    <row r="709" spans="2:28" ht="12.75" customHeight="1" x14ac:dyDescent="0.25"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</row>
    <row r="710" spans="2:28" ht="12.75" customHeight="1" x14ac:dyDescent="0.25"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</row>
    <row r="711" spans="2:28" ht="12.75" customHeight="1" x14ac:dyDescent="0.25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</row>
    <row r="712" spans="2:28" ht="12.75" customHeight="1" x14ac:dyDescent="0.25"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</row>
    <row r="713" spans="2:28" ht="12.75" customHeight="1" x14ac:dyDescent="0.25"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</row>
    <row r="714" spans="2:28" ht="12.75" customHeight="1" x14ac:dyDescent="0.25"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</row>
    <row r="715" spans="2:28" ht="12.75" customHeight="1" x14ac:dyDescent="0.25"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</row>
    <row r="716" spans="2:28" ht="12.75" customHeight="1" x14ac:dyDescent="0.25"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</row>
    <row r="717" spans="2:28" ht="12.75" customHeight="1" x14ac:dyDescent="0.25"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</row>
    <row r="718" spans="2:28" ht="12.75" customHeight="1" x14ac:dyDescent="0.25"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</row>
    <row r="719" spans="2:28" ht="12.75" customHeight="1" x14ac:dyDescent="0.25"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</row>
    <row r="720" spans="2:28" ht="12.75" customHeight="1" x14ac:dyDescent="0.25"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</row>
    <row r="721" spans="2:28" ht="12.75" customHeight="1" x14ac:dyDescent="0.25"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</row>
    <row r="722" spans="2:28" ht="12.75" customHeight="1" x14ac:dyDescent="0.25"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</row>
    <row r="723" spans="2:28" ht="12.75" customHeight="1" x14ac:dyDescent="0.25"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</row>
    <row r="724" spans="2:28" ht="12.75" customHeight="1" x14ac:dyDescent="0.25"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</row>
    <row r="725" spans="2:28" ht="12.75" customHeight="1" x14ac:dyDescent="0.25"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</row>
    <row r="726" spans="2:28" ht="12.75" customHeight="1" x14ac:dyDescent="0.25"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</row>
    <row r="727" spans="2:28" ht="12.75" customHeight="1" x14ac:dyDescent="0.25"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</row>
    <row r="728" spans="2:28" ht="12.75" customHeight="1" x14ac:dyDescent="0.25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</row>
    <row r="729" spans="2:28" ht="12.75" customHeight="1" x14ac:dyDescent="0.25"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</row>
    <row r="730" spans="2:28" ht="12.75" customHeight="1" x14ac:dyDescent="0.25"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</row>
    <row r="731" spans="2:28" ht="12.75" customHeight="1" x14ac:dyDescent="0.25"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</row>
    <row r="732" spans="2:28" ht="12.75" customHeight="1" x14ac:dyDescent="0.25"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</row>
    <row r="733" spans="2:28" ht="12.75" customHeight="1" x14ac:dyDescent="0.25"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</row>
    <row r="734" spans="2:28" ht="12.75" customHeight="1" x14ac:dyDescent="0.25"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</row>
    <row r="735" spans="2:28" ht="12.75" customHeight="1" x14ac:dyDescent="0.25"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</row>
    <row r="736" spans="2:28" ht="12.75" customHeight="1" x14ac:dyDescent="0.25"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</row>
    <row r="737" spans="2:28" ht="12.75" customHeight="1" x14ac:dyDescent="0.25"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</row>
    <row r="738" spans="2:28" ht="12.75" customHeight="1" x14ac:dyDescent="0.25"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</row>
    <row r="739" spans="2:28" ht="12.75" customHeight="1" x14ac:dyDescent="0.25"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</row>
    <row r="740" spans="2:28" ht="12.75" customHeight="1" x14ac:dyDescent="0.25"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</row>
    <row r="741" spans="2:28" ht="12.75" customHeight="1" x14ac:dyDescent="0.25"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</row>
    <row r="742" spans="2:28" ht="12.75" customHeight="1" x14ac:dyDescent="0.25"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</row>
    <row r="743" spans="2:28" ht="12.75" customHeight="1" x14ac:dyDescent="0.25"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</row>
    <row r="744" spans="2:28" ht="12.75" customHeight="1" x14ac:dyDescent="0.25"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</row>
    <row r="745" spans="2:28" ht="12.75" customHeight="1" x14ac:dyDescent="0.25"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</row>
    <row r="746" spans="2:28" ht="12.75" customHeight="1" x14ac:dyDescent="0.25"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</row>
    <row r="747" spans="2:28" ht="12.75" customHeight="1" x14ac:dyDescent="0.25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</row>
    <row r="748" spans="2:28" ht="12.75" customHeight="1" x14ac:dyDescent="0.25"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</row>
    <row r="749" spans="2:28" ht="12.75" customHeight="1" x14ac:dyDescent="0.25"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</row>
    <row r="750" spans="2:28" ht="12.75" customHeight="1" x14ac:dyDescent="0.25"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</row>
    <row r="751" spans="2:28" ht="12.75" customHeight="1" x14ac:dyDescent="0.25"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</row>
    <row r="752" spans="2:28" ht="12.75" customHeight="1" x14ac:dyDescent="0.25"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</row>
    <row r="753" spans="2:28" ht="12.75" customHeight="1" x14ac:dyDescent="0.25"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</row>
    <row r="754" spans="2:28" ht="12.75" customHeight="1" x14ac:dyDescent="0.25"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</row>
    <row r="755" spans="2:28" ht="12.75" customHeight="1" x14ac:dyDescent="0.25"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</row>
    <row r="756" spans="2:28" ht="12.75" customHeight="1" x14ac:dyDescent="0.25"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</row>
    <row r="757" spans="2:28" ht="12.75" customHeight="1" x14ac:dyDescent="0.25"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</row>
    <row r="758" spans="2:28" ht="12.75" customHeight="1" x14ac:dyDescent="0.25"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</row>
    <row r="759" spans="2:28" ht="12.75" customHeight="1" x14ac:dyDescent="0.25"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</row>
    <row r="760" spans="2:28" ht="12.75" customHeight="1" x14ac:dyDescent="0.25"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</row>
    <row r="761" spans="2:28" ht="12.75" customHeight="1" x14ac:dyDescent="0.25"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</row>
    <row r="762" spans="2:28" ht="12.75" customHeight="1" x14ac:dyDescent="0.25"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</row>
    <row r="763" spans="2:28" ht="12.75" customHeight="1" x14ac:dyDescent="0.25"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</row>
    <row r="764" spans="2:28" ht="12.75" customHeight="1" x14ac:dyDescent="0.25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</row>
    <row r="765" spans="2:28" ht="12.75" customHeight="1" x14ac:dyDescent="0.25"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</row>
    <row r="766" spans="2:28" ht="12.75" customHeight="1" x14ac:dyDescent="0.25"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</row>
    <row r="767" spans="2:28" ht="12.75" customHeight="1" x14ac:dyDescent="0.25"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</row>
    <row r="768" spans="2:28" ht="12.75" customHeight="1" x14ac:dyDescent="0.25"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</row>
    <row r="769" spans="2:28" ht="12.75" customHeight="1" x14ac:dyDescent="0.25"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</row>
    <row r="770" spans="2:28" ht="12.75" customHeight="1" x14ac:dyDescent="0.25"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</row>
    <row r="771" spans="2:28" ht="12.75" customHeight="1" x14ac:dyDescent="0.25"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</row>
    <row r="772" spans="2:28" ht="12.75" customHeight="1" x14ac:dyDescent="0.25"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</row>
    <row r="773" spans="2:28" ht="12.75" customHeight="1" x14ac:dyDescent="0.25"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</row>
    <row r="774" spans="2:28" ht="12.75" customHeight="1" x14ac:dyDescent="0.25"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</row>
    <row r="775" spans="2:28" ht="12.75" customHeight="1" x14ac:dyDescent="0.25"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</row>
    <row r="776" spans="2:28" ht="12.75" customHeight="1" x14ac:dyDescent="0.25"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</row>
    <row r="777" spans="2:28" ht="12.75" customHeight="1" x14ac:dyDescent="0.25"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</row>
    <row r="778" spans="2:28" ht="12.75" customHeight="1" x14ac:dyDescent="0.25"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</row>
    <row r="779" spans="2:28" ht="12.75" customHeight="1" x14ac:dyDescent="0.25"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</row>
    <row r="780" spans="2:28" ht="12.75" customHeight="1" x14ac:dyDescent="0.25"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</row>
    <row r="781" spans="2:28" ht="12.75" customHeight="1" x14ac:dyDescent="0.25"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</row>
    <row r="782" spans="2:28" ht="12.75" customHeight="1" x14ac:dyDescent="0.25"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</row>
    <row r="783" spans="2:28" ht="12.75" customHeight="1" x14ac:dyDescent="0.25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</row>
    <row r="784" spans="2:28" ht="12.75" customHeight="1" x14ac:dyDescent="0.25"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</row>
    <row r="785" spans="2:28" ht="12.75" customHeight="1" x14ac:dyDescent="0.25"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</row>
    <row r="786" spans="2:28" ht="12.75" customHeight="1" x14ac:dyDescent="0.25"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</row>
    <row r="787" spans="2:28" ht="12.75" customHeight="1" x14ac:dyDescent="0.25"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</row>
    <row r="788" spans="2:28" ht="12.75" customHeight="1" x14ac:dyDescent="0.25"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</row>
    <row r="789" spans="2:28" ht="12.75" customHeight="1" x14ac:dyDescent="0.25"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</row>
    <row r="790" spans="2:28" ht="12.75" customHeight="1" x14ac:dyDescent="0.25"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</row>
    <row r="791" spans="2:28" ht="12.75" customHeight="1" x14ac:dyDescent="0.25"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</row>
    <row r="792" spans="2:28" ht="12.75" customHeight="1" x14ac:dyDescent="0.25"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</row>
    <row r="793" spans="2:28" ht="12.75" customHeight="1" x14ac:dyDescent="0.25"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</row>
    <row r="794" spans="2:28" ht="12.75" customHeight="1" x14ac:dyDescent="0.25"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</row>
    <row r="795" spans="2:28" ht="12.75" customHeight="1" x14ac:dyDescent="0.25"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</row>
    <row r="796" spans="2:28" ht="12.75" customHeight="1" x14ac:dyDescent="0.25"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</row>
    <row r="797" spans="2:28" ht="12.75" customHeight="1" x14ac:dyDescent="0.25"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</row>
    <row r="798" spans="2:28" ht="12.75" customHeight="1" x14ac:dyDescent="0.25"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</row>
    <row r="799" spans="2:28" ht="12.75" customHeight="1" x14ac:dyDescent="0.25"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</row>
    <row r="800" spans="2:28" ht="12.75" customHeight="1" x14ac:dyDescent="0.25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</row>
    <row r="801" spans="2:28" ht="12.75" customHeight="1" x14ac:dyDescent="0.25"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</row>
    <row r="802" spans="2:28" ht="12.75" customHeight="1" x14ac:dyDescent="0.25"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</row>
    <row r="803" spans="2:28" ht="12.75" customHeight="1" x14ac:dyDescent="0.25"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</row>
    <row r="804" spans="2:28" ht="12.75" customHeight="1" x14ac:dyDescent="0.25"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</row>
    <row r="805" spans="2:28" ht="12.75" customHeight="1" x14ac:dyDescent="0.25"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</row>
    <row r="806" spans="2:28" ht="12.75" customHeight="1" x14ac:dyDescent="0.25"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</row>
    <row r="807" spans="2:28" ht="12.75" customHeight="1" x14ac:dyDescent="0.25"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</row>
    <row r="808" spans="2:28" ht="12.75" customHeight="1" x14ac:dyDescent="0.25"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</row>
    <row r="809" spans="2:28" ht="12.75" customHeight="1" x14ac:dyDescent="0.25"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</row>
    <row r="810" spans="2:28" ht="12.75" customHeight="1" x14ac:dyDescent="0.25"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</row>
    <row r="811" spans="2:28" ht="12.75" customHeight="1" x14ac:dyDescent="0.25"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</row>
    <row r="812" spans="2:28" ht="12.75" customHeight="1" x14ac:dyDescent="0.25"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</row>
    <row r="813" spans="2:28" ht="12.75" customHeight="1" x14ac:dyDescent="0.25"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</row>
    <row r="814" spans="2:28" ht="12.75" customHeight="1" x14ac:dyDescent="0.25"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</row>
    <row r="815" spans="2:28" ht="12.75" customHeight="1" x14ac:dyDescent="0.25"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</row>
    <row r="816" spans="2:28" ht="12.75" customHeight="1" x14ac:dyDescent="0.25"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</row>
    <row r="817" spans="2:28" ht="12.75" customHeight="1" x14ac:dyDescent="0.25"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</row>
    <row r="818" spans="2:28" ht="12.75" customHeight="1" x14ac:dyDescent="0.25"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</row>
    <row r="819" spans="2:28" ht="12.75" customHeight="1" x14ac:dyDescent="0.25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</row>
    <row r="820" spans="2:28" ht="12.75" customHeight="1" x14ac:dyDescent="0.25"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</row>
    <row r="821" spans="2:28" ht="12.75" customHeight="1" x14ac:dyDescent="0.25"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</row>
    <row r="822" spans="2:28" ht="12.75" customHeight="1" x14ac:dyDescent="0.25"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</row>
    <row r="823" spans="2:28" ht="12.75" customHeight="1" x14ac:dyDescent="0.25"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</row>
    <row r="824" spans="2:28" ht="12.75" customHeight="1" x14ac:dyDescent="0.25"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</row>
    <row r="825" spans="2:28" ht="12.75" customHeight="1" x14ac:dyDescent="0.25"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</row>
    <row r="826" spans="2:28" ht="12.75" customHeight="1" x14ac:dyDescent="0.25"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</row>
    <row r="827" spans="2:28" ht="12.75" customHeight="1" x14ac:dyDescent="0.25"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</row>
    <row r="828" spans="2:28" ht="12.75" customHeight="1" x14ac:dyDescent="0.25"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</row>
    <row r="829" spans="2:28" ht="12.75" customHeight="1" x14ac:dyDescent="0.25"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</row>
    <row r="830" spans="2:28" ht="12.75" customHeight="1" x14ac:dyDescent="0.25"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</row>
    <row r="831" spans="2:28" ht="12.75" customHeight="1" x14ac:dyDescent="0.25"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</row>
    <row r="832" spans="2:28" ht="12.75" customHeight="1" x14ac:dyDescent="0.25"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</row>
    <row r="833" spans="2:28" ht="12.75" customHeight="1" x14ac:dyDescent="0.25"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</row>
    <row r="834" spans="2:28" ht="12.75" customHeight="1" x14ac:dyDescent="0.25"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</row>
    <row r="835" spans="2:28" ht="12.75" customHeight="1" x14ac:dyDescent="0.25"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</row>
    <row r="836" spans="2:28" ht="12.75" customHeight="1" x14ac:dyDescent="0.25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</row>
    <row r="837" spans="2:28" ht="12.75" customHeight="1" x14ac:dyDescent="0.25"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</row>
    <row r="838" spans="2:28" ht="12.75" customHeight="1" x14ac:dyDescent="0.25"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</row>
    <row r="839" spans="2:28" ht="12.75" customHeight="1" x14ac:dyDescent="0.25"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</row>
    <row r="840" spans="2:28" ht="12.75" customHeight="1" x14ac:dyDescent="0.25"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</row>
    <row r="841" spans="2:28" ht="12.75" customHeight="1" x14ac:dyDescent="0.25"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</row>
    <row r="842" spans="2:28" ht="12.75" customHeight="1" x14ac:dyDescent="0.25"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</row>
    <row r="843" spans="2:28" ht="12.75" customHeight="1" x14ac:dyDescent="0.25"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</row>
    <row r="844" spans="2:28" ht="12.75" customHeight="1" x14ac:dyDescent="0.25"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</row>
    <row r="845" spans="2:28" ht="12.75" customHeight="1" x14ac:dyDescent="0.25"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</row>
    <row r="846" spans="2:28" ht="12.75" customHeight="1" x14ac:dyDescent="0.25"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</row>
    <row r="847" spans="2:28" ht="12.75" customHeight="1" x14ac:dyDescent="0.25"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</row>
    <row r="848" spans="2:28" ht="12.75" customHeight="1" x14ac:dyDescent="0.25"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</row>
    <row r="849" spans="2:28" ht="12.75" customHeight="1" x14ac:dyDescent="0.25"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</row>
    <row r="850" spans="2:28" ht="12.75" customHeight="1" x14ac:dyDescent="0.25"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</row>
    <row r="851" spans="2:28" ht="12.75" customHeight="1" x14ac:dyDescent="0.25"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</row>
    <row r="852" spans="2:28" ht="12.75" customHeight="1" x14ac:dyDescent="0.25"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</row>
    <row r="853" spans="2:28" ht="12.75" customHeight="1" x14ac:dyDescent="0.25"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</row>
    <row r="854" spans="2:28" ht="12.75" customHeight="1" x14ac:dyDescent="0.25"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</row>
    <row r="855" spans="2:28" ht="12.75" customHeight="1" x14ac:dyDescent="0.25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</row>
    <row r="856" spans="2:28" ht="12.75" customHeight="1" x14ac:dyDescent="0.25"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</row>
    <row r="857" spans="2:28" ht="12.75" customHeight="1" x14ac:dyDescent="0.25"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</row>
    <row r="858" spans="2:28" ht="12.75" customHeight="1" x14ac:dyDescent="0.25"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</row>
    <row r="859" spans="2:28" ht="12.75" customHeight="1" x14ac:dyDescent="0.25"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</row>
    <row r="860" spans="2:28" ht="12.75" customHeight="1" x14ac:dyDescent="0.25"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</row>
    <row r="861" spans="2:28" ht="12.75" customHeight="1" x14ac:dyDescent="0.25"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</row>
    <row r="862" spans="2:28" ht="12.75" customHeight="1" x14ac:dyDescent="0.25"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</row>
    <row r="863" spans="2:28" ht="12.75" customHeight="1" x14ac:dyDescent="0.25"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</row>
    <row r="864" spans="2:28" ht="12.75" customHeight="1" x14ac:dyDescent="0.25"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</row>
    <row r="865" spans="2:28" ht="12.75" customHeight="1" x14ac:dyDescent="0.25"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</row>
    <row r="866" spans="2:28" ht="12.75" customHeight="1" x14ac:dyDescent="0.25"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</row>
    <row r="867" spans="2:28" ht="12.75" customHeight="1" x14ac:dyDescent="0.25"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</row>
    <row r="868" spans="2:28" ht="12.75" customHeight="1" x14ac:dyDescent="0.25"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</row>
    <row r="869" spans="2:28" ht="12.75" customHeight="1" x14ac:dyDescent="0.25"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</row>
    <row r="870" spans="2:28" ht="12.75" customHeight="1" x14ac:dyDescent="0.25"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</row>
    <row r="871" spans="2:28" ht="12.75" customHeight="1" x14ac:dyDescent="0.25"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</row>
    <row r="872" spans="2:28" ht="12.75" customHeight="1" x14ac:dyDescent="0.25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</row>
    <row r="873" spans="2:28" ht="12.75" customHeight="1" x14ac:dyDescent="0.25"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</row>
    <row r="874" spans="2:28" ht="12.75" customHeight="1" x14ac:dyDescent="0.25"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</row>
    <row r="875" spans="2:28" ht="12.75" customHeight="1" x14ac:dyDescent="0.25"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</row>
    <row r="876" spans="2:28" ht="12.75" customHeight="1" x14ac:dyDescent="0.25"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</row>
    <row r="877" spans="2:28" ht="12.75" customHeight="1" x14ac:dyDescent="0.25"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</row>
    <row r="878" spans="2:28" ht="12.75" customHeight="1" x14ac:dyDescent="0.25"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</row>
    <row r="879" spans="2:28" ht="12.75" customHeight="1" x14ac:dyDescent="0.25"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</row>
    <row r="880" spans="2:28" ht="12.75" customHeight="1" x14ac:dyDescent="0.25"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</row>
    <row r="881" spans="2:28" ht="12.75" customHeight="1" x14ac:dyDescent="0.25"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</row>
    <row r="882" spans="2:28" ht="12.75" customHeight="1" x14ac:dyDescent="0.25"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</row>
    <row r="883" spans="2:28" ht="12.75" customHeight="1" x14ac:dyDescent="0.25"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</row>
    <row r="884" spans="2:28" ht="12.75" customHeight="1" x14ac:dyDescent="0.25"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</row>
    <row r="885" spans="2:28" ht="12.75" customHeight="1" x14ac:dyDescent="0.25"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</row>
    <row r="886" spans="2:28" ht="12.75" customHeight="1" x14ac:dyDescent="0.25"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</row>
    <row r="887" spans="2:28" ht="12.75" customHeight="1" x14ac:dyDescent="0.25"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</row>
    <row r="888" spans="2:28" ht="12.75" customHeight="1" x14ac:dyDescent="0.25"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</row>
    <row r="889" spans="2:28" ht="12.75" customHeight="1" x14ac:dyDescent="0.25"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</row>
    <row r="890" spans="2:28" ht="12.75" customHeight="1" x14ac:dyDescent="0.25"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</row>
    <row r="891" spans="2:28" ht="12.75" customHeight="1" x14ac:dyDescent="0.25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</row>
    <row r="892" spans="2:28" ht="12.75" customHeight="1" x14ac:dyDescent="0.25"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</row>
    <row r="893" spans="2:28" ht="12.75" customHeight="1" x14ac:dyDescent="0.25"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</row>
    <row r="894" spans="2:28" ht="12.75" customHeight="1" x14ac:dyDescent="0.25"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</row>
    <row r="895" spans="2:28" ht="12.75" customHeight="1" x14ac:dyDescent="0.25"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</row>
    <row r="896" spans="2:28" ht="12.75" customHeight="1" x14ac:dyDescent="0.25"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</row>
    <row r="897" spans="2:28" ht="12.75" customHeight="1" x14ac:dyDescent="0.25"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</row>
    <row r="898" spans="2:28" ht="12.75" customHeight="1" x14ac:dyDescent="0.25"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</row>
    <row r="899" spans="2:28" ht="12.75" customHeight="1" x14ac:dyDescent="0.25"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</row>
    <row r="900" spans="2:28" ht="12.75" customHeight="1" x14ac:dyDescent="0.25"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</row>
    <row r="901" spans="2:28" ht="12.75" customHeight="1" x14ac:dyDescent="0.25"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</row>
    <row r="902" spans="2:28" ht="12.75" customHeight="1" x14ac:dyDescent="0.25"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</row>
    <row r="903" spans="2:28" ht="12.75" customHeight="1" x14ac:dyDescent="0.25"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</row>
    <row r="904" spans="2:28" ht="12.75" customHeight="1" x14ac:dyDescent="0.25"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</row>
    <row r="905" spans="2:28" ht="12.75" customHeight="1" x14ac:dyDescent="0.25"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</row>
    <row r="906" spans="2:28" ht="12.75" customHeight="1" x14ac:dyDescent="0.25"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</row>
    <row r="907" spans="2:28" ht="12.75" customHeight="1" x14ac:dyDescent="0.25"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</row>
    <row r="908" spans="2:28" ht="12.75" customHeight="1" x14ac:dyDescent="0.25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</row>
    <row r="909" spans="2:28" ht="12.75" customHeight="1" x14ac:dyDescent="0.25"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</row>
    <row r="910" spans="2:28" ht="12.75" customHeight="1" x14ac:dyDescent="0.25"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</row>
    <row r="911" spans="2:28" ht="12.75" customHeight="1" x14ac:dyDescent="0.25"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</row>
    <row r="912" spans="2:28" ht="12.75" customHeight="1" x14ac:dyDescent="0.25"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</row>
    <row r="913" spans="2:28" ht="12.75" customHeight="1" x14ac:dyDescent="0.25"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</row>
    <row r="914" spans="2:28" ht="12.75" customHeight="1" x14ac:dyDescent="0.25"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</row>
    <row r="915" spans="2:28" ht="12.75" customHeight="1" x14ac:dyDescent="0.25"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</row>
    <row r="916" spans="2:28" ht="12.75" customHeight="1" x14ac:dyDescent="0.25"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</row>
    <row r="917" spans="2:28" ht="12.75" customHeight="1" x14ac:dyDescent="0.25"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</row>
    <row r="918" spans="2:28" ht="12.75" customHeight="1" x14ac:dyDescent="0.25"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</row>
    <row r="919" spans="2:28" ht="12.75" customHeight="1" x14ac:dyDescent="0.25"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</row>
    <row r="920" spans="2:28" ht="12.75" customHeight="1" x14ac:dyDescent="0.25"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</row>
    <row r="921" spans="2:28" ht="12.75" customHeight="1" x14ac:dyDescent="0.25"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</row>
    <row r="922" spans="2:28" ht="12.75" customHeight="1" x14ac:dyDescent="0.25"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</row>
    <row r="923" spans="2:28" ht="12.75" customHeight="1" x14ac:dyDescent="0.25"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</row>
    <row r="924" spans="2:28" ht="12.75" customHeight="1" x14ac:dyDescent="0.25"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</row>
    <row r="925" spans="2:28" ht="12.75" customHeight="1" x14ac:dyDescent="0.25"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</row>
    <row r="926" spans="2:28" ht="12.75" customHeight="1" x14ac:dyDescent="0.25"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</row>
    <row r="927" spans="2:28" ht="12.75" customHeight="1" x14ac:dyDescent="0.25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</row>
    <row r="928" spans="2:28" ht="12.75" customHeight="1" x14ac:dyDescent="0.25"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</row>
    <row r="929" spans="2:28" ht="12.75" customHeight="1" x14ac:dyDescent="0.25"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</row>
    <row r="930" spans="2:28" ht="12.75" customHeight="1" x14ac:dyDescent="0.25"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</row>
    <row r="931" spans="2:28" ht="12.75" customHeight="1" x14ac:dyDescent="0.25"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</row>
    <row r="932" spans="2:28" ht="12.75" customHeight="1" x14ac:dyDescent="0.25"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</row>
    <row r="933" spans="2:28" ht="12.75" customHeight="1" x14ac:dyDescent="0.25"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</row>
    <row r="934" spans="2:28" ht="12.75" customHeight="1" x14ac:dyDescent="0.25"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</row>
    <row r="935" spans="2:28" ht="12.75" customHeight="1" x14ac:dyDescent="0.25"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</row>
    <row r="936" spans="2:28" ht="12.75" customHeight="1" x14ac:dyDescent="0.25"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</row>
    <row r="937" spans="2:28" ht="12.75" customHeight="1" x14ac:dyDescent="0.25"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</row>
    <row r="938" spans="2:28" ht="12.75" customHeight="1" x14ac:dyDescent="0.25"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</row>
    <row r="939" spans="2:28" ht="12.75" customHeight="1" x14ac:dyDescent="0.25"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</row>
    <row r="940" spans="2:28" ht="12.75" customHeight="1" x14ac:dyDescent="0.25"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</row>
    <row r="941" spans="2:28" ht="12.75" customHeight="1" x14ac:dyDescent="0.25"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</row>
    <row r="942" spans="2:28" ht="12.75" customHeight="1" x14ac:dyDescent="0.25"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</row>
    <row r="943" spans="2:28" ht="12.75" customHeight="1" x14ac:dyDescent="0.25"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</row>
    <row r="944" spans="2:28" ht="12.75" customHeight="1" x14ac:dyDescent="0.25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</row>
    <row r="945" spans="2:28" ht="12.75" customHeight="1" x14ac:dyDescent="0.25"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</row>
    <row r="946" spans="2:28" ht="12.75" customHeight="1" x14ac:dyDescent="0.25"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</row>
    <row r="947" spans="2:28" ht="12.75" customHeight="1" x14ac:dyDescent="0.25"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</row>
    <row r="948" spans="2:28" ht="12.75" customHeight="1" x14ac:dyDescent="0.25"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</row>
    <row r="949" spans="2:28" ht="12.75" customHeight="1" x14ac:dyDescent="0.25"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</row>
    <row r="950" spans="2:28" ht="12.75" customHeight="1" x14ac:dyDescent="0.25"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</row>
    <row r="951" spans="2:28" ht="12.75" customHeight="1" x14ac:dyDescent="0.25"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</row>
    <row r="952" spans="2:28" ht="12.75" customHeight="1" x14ac:dyDescent="0.25"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</row>
    <row r="953" spans="2:28" ht="12.75" customHeight="1" x14ac:dyDescent="0.25"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</row>
    <row r="954" spans="2:28" ht="12.75" customHeight="1" x14ac:dyDescent="0.25"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</row>
    <row r="955" spans="2:28" ht="12.75" customHeight="1" x14ac:dyDescent="0.25"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</row>
    <row r="956" spans="2:28" ht="12.75" customHeight="1" x14ac:dyDescent="0.25"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</row>
    <row r="957" spans="2:28" ht="12.75" customHeight="1" x14ac:dyDescent="0.25"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</row>
    <row r="958" spans="2:28" ht="12.75" customHeight="1" x14ac:dyDescent="0.25"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</row>
    <row r="959" spans="2:28" ht="12.75" customHeight="1" x14ac:dyDescent="0.25"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</row>
    <row r="960" spans="2:28" ht="12.75" customHeight="1" x14ac:dyDescent="0.25"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</row>
    <row r="961" spans="2:28" ht="12.75" customHeight="1" x14ac:dyDescent="0.25"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</row>
    <row r="962" spans="2:28" ht="12.75" customHeight="1" x14ac:dyDescent="0.25"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</row>
    <row r="963" spans="2:28" ht="12.75" customHeight="1" x14ac:dyDescent="0.25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</row>
    <row r="964" spans="2:28" ht="12.75" customHeight="1" x14ac:dyDescent="0.25"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</row>
    <row r="965" spans="2:28" ht="12.75" customHeight="1" x14ac:dyDescent="0.25"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</row>
    <row r="966" spans="2:28" ht="12.75" customHeight="1" x14ac:dyDescent="0.25"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</row>
    <row r="967" spans="2:28" ht="12.75" customHeight="1" x14ac:dyDescent="0.25"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</row>
    <row r="968" spans="2:28" ht="12.75" customHeight="1" x14ac:dyDescent="0.25"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</row>
    <row r="969" spans="2:28" ht="12.75" customHeight="1" x14ac:dyDescent="0.25"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</row>
    <row r="970" spans="2:28" ht="12.75" customHeight="1" x14ac:dyDescent="0.25"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</row>
    <row r="971" spans="2:28" ht="12.75" customHeight="1" x14ac:dyDescent="0.25"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</row>
    <row r="972" spans="2:28" ht="12.75" customHeight="1" x14ac:dyDescent="0.25"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</row>
    <row r="973" spans="2:28" ht="12.75" customHeight="1" x14ac:dyDescent="0.25"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</row>
    <row r="974" spans="2:28" ht="12.75" customHeight="1" x14ac:dyDescent="0.25"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</row>
    <row r="975" spans="2:28" ht="12.75" customHeight="1" x14ac:dyDescent="0.25"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</row>
    <row r="976" spans="2:28" ht="12.75" customHeight="1" x14ac:dyDescent="0.25"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</row>
    <row r="977" spans="2:28" ht="12.75" customHeight="1" x14ac:dyDescent="0.25"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</row>
    <row r="978" spans="2:28" ht="12.75" customHeight="1" x14ac:dyDescent="0.25"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</row>
    <row r="979" spans="2:28" ht="12.75" customHeight="1" x14ac:dyDescent="0.25"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</row>
    <row r="980" spans="2:28" ht="12.75" customHeight="1" x14ac:dyDescent="0.25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</row>
    <row r="981" spans="2:28" ht="12.75" customHeight="1" x14ac:dyDescent="0.25"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</row>
    <row r="982" spans="2:28" ht="12.75" customHeight="1" x14ac:dyDescent="0.25"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</row>
    <row r="983" spans="2:28" ht="12.75" customHeight="1" x14ac:dyDescent="0.25"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</row>
    <row r="984" spans="2:28" ht="12.75" customHeight="1" x14ac:dyDescent="0.25"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</row>
    <row r="985" spans="2:28" ht="12.75" customHeight="1" x14ac:dyDescent="0.25"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</row>
    <row r="986" spans="2:28" ht="12.75" customHeight="1" x14ac:dyDescent="0.25"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</row>
    <row r="987" spans="2:28" ht="12.75" customHeight="1" x14ac:dyDescent="0.25"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</row>
    <row r="988" spans="2:28" ht="12.75" customHeight="1" x14ac:dyDescent="0.25"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</row>
    <row r="989" spans="2:28" ht="12.75" customHeight="1" x14ac:dyDescent="0.25"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</row>
    <row r="990" spans="2:28" ht="12.75" customHeight="1" x14ac:dyDescent="0.25"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</row>
    <row r="991" spans="2:28" ht="12.75" customHeight="1" x14ac:dyDescent="0.25"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</row>
    <row r="992" spans="2:28" ht="12.75" customHeight="1" x14ac:dyDescent="0.25"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</row>
    <row r="993" spans="2:28" ht="12.75" customHeight="1" x14ac:dyDescent="0.25"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</row>
    <row r="994" spans="2:28" ht="12.75" customHeight="1" x14ac:dyDescent="0.25"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</row>
    <row r="995" spans="2:28" ht="12.75" customHeight="1" x14ac:dyDescent="0.25"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</row>
    <row r="996" spans="2:28" ht="12.75" customHeight="1" x14ac:dyDescent="0.25"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</row>
    <row r="997" spans="2:28" ht="12.75" customHeight="1" x14ac:dyDescent="0.25"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</row>
    <row r="998" spans="2:28" ht="12.75" customHeight="1" x14ac:dyDescent="0.25"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</row>
    <row r="999" spans="2:28" ht="12.75" customHeight="1" x14ac:dyDescent="0.25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</row>
    <row r="1000" spans="2:28" ht="12.75" customHeight="1" x14ac:dyDescent="0.25"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</row>
    <row r="1001" spans="2:28" ht="12.75" customHeight="1" x14ac:dyDescent="0.25"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</row>
    <row r="1002" spans="2:28" ht="12.75" customHeight="1" x14ac:dyDescent="0.25"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</row>
    <row r="1003" spans="2:28" ht="12.75" customHeight="1" x14ac:dyDescent="0.25"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</row>
    <row r="1004" spans="2:28" ht="12.75" customHeight="1" x14ac:dyDescent="0.25"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</row>
    <row r="1005" spans="2:28" ht="12.75" customHeight="1" x14ac:dyDescent="0.25"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</row>
    <row r="1006" spans="2:28" ht="12.75" customHeight="1" x14ac:dyDescent="0.25"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</row>
    <row r="1007" spans="2:28" ht="12.75" customHeight="1" x14ac:dyDescent="0.25"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</row>
    <row r="1008" spans="2:28" ht="12.75" customHeight="1" x14ac:dyDescent="0.25"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</row>
    <row r="1009" spans="2:28" ht="12.75" customHeight="1" x14ac:dyDescent="0.25"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</row>
    <row r="1010" spans="2:28" ht="12.75" customHeight="1" x14ac:dyDescent="0.25"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</row>
    <row r="1011" spans="2:28" ht="12.75" customHeight="1" x14ac:dyDescent="0.25"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</row>
    <row r="1012" spans="2:28" ht="12.75" customHeight="1" x14ac:dyDescent="0.25"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</row>
    <row r="1013" spans="2:28" ht="12.75" customHeight="1" x14ac:dyDescent="0.25"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</row>
    <row r="1014" spans="2:28" ht="12.75" customHeight="1" x14ac:dyDescent="0.25"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</row>
    <row r="1015" spans="2:28" ht="12.75" customHeight="1" x14ac:dyDescent="0.25"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</row>
    <row r="1016" spans="2:28" ht="12.75" customHeight="1" x14ac:dyDescent="0.25"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  <c r="AA1016" s="50"/>
      <c r="AB1016" s="50"/>
    </row>
    <row r="1017" spans="2:28" ht="12.75" customHeight="1" x14ac:dyDescent="0.25"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</row>
    <row r="1018" spans="2:28" ht="12.75" customHeight="1" x14ac:dyDescent="0.25"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  <c r="AA1018" s="50"/>
      <c r="AB1018" s="50"/>
    </row>
    <row r="1019" spans="2:28" ht="12.75" customHeight="1" x14ac:dyDescent="0.25"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  <c r="AA1019" s="50"/>
      <c r="AB1019" s="50"/>
    </row>
    <row r="1020" spans="2:28" ht="12.75" customHeight="1" x14ac:dyDescent="0.25"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0"/>
      <c r="Z1020" s="50"/>
      <c r="AA1020" s="50"/>
      <c r="AB1020" s="50"/>
    </row>
    <row r="1021" spans="2:28" ht="12.75" customHeight="1" x14ac:dyDescent="0.25"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  <c r="AA1021" s="50"/>
      <c r="AB1021" s="50"/>
    </row>
    <row r="1022" spans="2:28" ht="12.75" customHeight="1" x14ac:dyDescent="0.25"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  <c r="AA1022" s="50"/>
      <c r="AB1022" s="50"/>
    </row>
    <row r="1023" spans="2:28" ht="12.75" customHeight="1" x14ac:dyDescent="0.25"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  <c r="AA1023" s="50"/>
      <c r="AB1023" s="50"/>
    </row>
    <row r="1024" spans="2:28" ht="12.75" customHeight="1" x14ac:dyDescent="0.25"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0"/>
      <c r="Z1024" s="50"/>
      <c r="AA1024" s="50"/>
      <c r="AB1024" s="50"/>
    </row>
    <row r="1025" spans="2:28" ht="12.75" customHeight="1" x14ac:dyDescent="0.25"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  <c r="AA1025" s="50"/>
      <c r="AB1025" s="50"/>
    </row>
    <row r="1026" spans="2:28" ht="12.75" customHeight="1" x14ac:dyDescent="0.25"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0"/>
      <c r="Z1026" s="50"/>
      <c r="AA1026" s="50"/>
      <c r="AB1026" s="50"/>
    </row>
    <row r="1027" spans="2:28" ht="12.75" customHeight="1" x14ac:dyDescent="0.25"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  <c r="AA1027" s="50"/>
      <c r="AB1027" s="50"/>
    </row>
    <row r="1028" spans="2:28" ht="12.75" customHeight="1" x14ac:dyDescent="0.25"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0"/>
      <c r="Z1028" s="50"/>
      <c r="AA1028" s="50"/>
      <c r="AB1028" s="50"/>
    </row>
    <row r="1029" spans="2:28" ht="12.75" customHeight="1" x14ac:dyDescent="0.25"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0"/>
      <c r="Z1029" s="50"/>
      <c r="AA1029" s="50"/>
      <c r="AB1029" s="50"/>
    </row>
    <row r="1030" spans="2:28" ht="12.75" customHeight="1" x14ac:dyDescent="0.25"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  <c r="Y1030" s="50"/>
      <c r="Z1030" s="50"/>
      <c r="AA1030" s="50"/>
      <c r="AB1030" s="50"/>
    </row>
    <row r="1031" spans="2:28" ht="12.75" customHeight="1" x14ac:dyDescent="0.25"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0"/>
      <c r="Z1031" s="50"/>
      <c r="AA1031" s="50"/>
      <c r="AB1031" s="50"/>
    </row>
    <row r="1032" spans="2:28" ht="12.75" customHeight="1" x14ac:dyDescent="0.25"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0"/>
      <c r="Z1032" s="50"/>
      <c r="AA1032" s="50"/>
      <c r="AB1032" s="50"/>
    </row>
    <row r="1033" spans="2:28" ht="12.75" customHeight="1" x14ac:dyDescent="0.25"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  <c r="AA1033" s="50"/>
      <c r="AB1033" s="50"/>
    </row>
    <row r="1034" spans="2:28" ht="12.75" customHeight="1" x14ac:dyDescent="0.25"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0"/>
      <c r="Z1034" s="50"/>
      <c r="AA1034" s="50"/>
      <c r="AB1034" s="50"/>
    </row>
    <row r="1035" spans="2:28" ht="12.75" customHeight="1" x14ac:dyDescent="0.25"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  <c r="AA1035" s="50"/>
      <c r="AB1035" s="50"/>
    </row>
    <row r="1036" spans="2:28" ht="12.75" customHeight="1" x14ac:dyDescent="0.25"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0"/>
      <c r="Z1036" s="50"/>
      <c r="AA1036" s="50"/>
      <c r="AB1036" s="50"/>
    </row>
  </sheetData>
  <mergeCells count="75">
    <mergeCell ref="G69:G70"/>
    <mergeCell ref="H69:H70"/>
    <mergeCell ref="J69:J70"/>
    <mergeCell ref="K69:K70"/>
    <mergeCell ref="D80:G80"/>
    <mergeCell ref="I61:L61"/>
    <mergeCell ref="I62:L62"/>
    <mergeCell ref="I63:L63"/>
    <mergeCell ref="I64:L64"/>
    <mergeCell ref="I65:L65"/>
    <mergeCell ref="B69:B70"/>
    <mergeCell ref="C69:C70"/>
    <mergeCell ref="D69:D70"/>
    <mergeCell ref="E69:E70"/>
    <mergeCell ref="F69:F70"/>
    <mergeCell ref="DS33:DS34"/>
    <mergeCell ref="DT33:DT34"/>
    <mergeCell ref="DU33:DU34"/>
    <mergeCell ref="DV33:DV34"/>
    <mergeCell ref="DW33:DW34"/>
    <mergeCell ref="I60:L60"/>
    <mergeCell ref="AA33:AA34"/>
    <mergeCell ref="AF33:AF34"/>
    <mergeCell ref="AG33:AG34"/>
    <mergeCell ref="DP33:DP34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DQ33:DQ34"/>
    <mergeCell ref="DR33:DR34"/>
    <mergeCell ref="U33:U34"/>
    <mergeCell ref="V33:V34"/>
    <mergeCell ref="W33:W34"/>
    <mergeCell ref="X33:X34"/>
    <mergeCell ref="Y33:Y34"/>
    <mergeCell ref="Z33:Z34"/>
    <mergeCell ref="N33:N34"/>
    <mergeCell ref="C33:C34"/>
    <mergeCell ref="D33:D34"/>
    <mergeCell ref="E33:E34"/>
    <mergeCell ref="F33:F34"/>
    <mergeCell ref="G33:G34"/>
    <mergeCell ref="H33:H34"/>
    <mergeCell ref="AC28:AE28"/>
    <mergeCell ref="AC17:AE17"/>
    <mergeCell ref="AC18:AE18"/>
    <mergeCell ref="AC19:AE19"/>
    <mergeCell ref="AC20:AE20"/>
    <mergeCell ref="AC21:AE21"/>
    <mergeCell ref="AC22:AE22"/>
    <mergeCell ref="AC23:AE23"/>
    <mergeCell ref="AC24:AE24"/>
    <mergeCell ref="AC25:AE25"/>
    <mergeCell ref="AC26:AE26"/>
    <mergeCell ref="AC27:AE27"/>
    <mergeCell ref="AC16:AE16"/>
    <mergeCell ref="B1:AG4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</mergeCells>
  <conditionalFormatting sqref="D7:I7">
    <cfRule type="expression" dxfId="82" priority="83">
      <formula>"&lt;0"</formula>
    </cfRule>
  </conditionalFormatting>
  <conditionalFormatting sqref="E7:H7">
    <cfRule type="expression" dxfId="81" priority="82">
      <formula>"&lt;0"</formula>
    </cfRule>
  </conditionalFormatting>
  <conditionalFormatting sqref="L7:L14">
    <cfRule type="cellIs" dxfId="80" priority="18" operator="equal">
      <formula>0</formula>
    </cfRule>
    <cfRule type="cellIs" dxfId="79" priority="39" operator="lessThan">
      <formula>1</formula>
    </cfRule>
    <cfRule type="cellIs" dxfId="78" priority="80" operator="lessThan">
      <formula>0</formula>
    </cfRule>
    <cfRule type="expression" dxfId="77" priority="81">
      <formula>"&lt;0"</formula>
    </cfRule>
  </conditionalFormatting>
  <conditionalFormatting sqref="I7:I11">
    <cfRule type="cellIs" dxfId="76" priority="15" operator="equal">
      <formula>0</formula>
    </cfRule>
    <cfRule type="cellIs" dxfId="75" priority="36" operator="lessThan">
      <formula>1</formula>
    </cfRule>
    <cfRule type="cellIs" dxfId="74" priority="79" operator="lessThan">
      <formula>0</formula>
    </cfRule>
  </conditionalFormatting>
  <conditionalFormatting sqref="X7:X26">
    <cfRule type="cellIs" dxfId="73" priority="30" operator="equal">
      <formula>0</formula>
    </cfRule>
    <cfRule type="cellIs" dxfId="72" priority="54" operator="lessThan">
      <formula>1</formula>
    </cfRule>
    <cfRule type="cellIs" dxfId="71" priority="78" operator="lessThan">
      <formula>0</formula>
    </cfRule>
  </conditionalFormatting>
  <conditionalFormatting sqref="W7:W25">
    <cfRule type="cellIs" dxfId="70" priority="29" operator="equal">
      <formula>0</formula>
    </cfRule>
    <cfRule type="cellIs" dxfId="69" priority="77" operator="lessThan">
      <formula>0</formula>
    </cfRule>
  </conditionalFormatting>
  <conditionalFormatting sqref="V7:V24">
    <cfRule type="cellIs" dxfId="68" priority="28" operator="equal">
      <formula>0</formula>
    </cfRule>
    <cfRule type="cellIs" dxfId="67" priority="52" operator="lessThan">
      <formula>1</formula>
    </cfRule>
    <cfRule type="cellIs" dxfId="66" priority="76" operator="lessThan">
      <formula>0</formula>
    </cfRule>
  </conditionalFormatting>
  <conditionalFormatting sqref="E7">
    <cfRule type="cellIs" dxfId="65" priority="11" operator="equal">
      <formula>0</formula>
    </cfRule>
    <cfRule type="cellIs" dxfId="64" priority="32" operator="lessThan">
      <formula>1</formula>
    </cfRule>
    <cfRule type="cellIs" dxfId="63" priority="75" operator="lessThan">
      <formula>0</formula>
    </cfRule>
  </conditionalFormatting>
  <conditionalFormatting sqref="F7:F8">
    <cfRule type="cellIs" dxfId="62" priority="12" operator="equal">
      <formula>0</formula>
    </cfRule>
    <cfRule type="cellIs" dxfId="61" priority="33" operator="lessThan">
      <formula>1</formula>
    </cfRule>
    <cfRule type="cellIs" dxfId="60" priority="74" operator="lessThan">
      <formula>0</formula>
    </cfRule>
  </conditionalFormatting>
  <conditionalFormatting sqref="G7:G9">
    <cfRule type="cellIs" dxfId="59" priority="13" operator="equal">
      <formula>0</formula>
    </cfRule>
    <cfRule type="cellIs" dxfId="58" priority="34" operator="lessThan">
      <formula>1</formula>
    </cfRule>
    <cfRule type="cellIs" dxfId="57" priority="73" operator="lessThan">
      <formula>0</formula>
    </cfRule>
  </conditionalFormatting>
  <conditionalFormatting sqref="H7:H10">
    <cfRule type="cellIs" dxfId="56" priority="14" operator="equal">
      <formula>0</formula>
    </cfRule>
    <cfRule type="cellIs" dxfId="55" priority="35" operator="lessThan">
      <formula>1</formula>
    </cfRule>
    <cfRule type="cellIs" dxfId="54" priority="72" operator="lessThan">
      <formula>0</formula>
    </cfRule>
  </conditionalFormatting>
  <conditionalFormatting sqref="J7:J12">
    <cfRule type="cellIs" dxfId="53" priority="16" operator="equal">
      <formula>0</formula>
    </cfRule>
    <cfRule type="cellIs" dxfId="52" priority="37" operator="lessThan">
      <formula>1</formula>
    </cfRule>
    <cfRule type="cellIs" dxfId="51" priority="71" operator="lessThan">
      <formula>0</formula>
    </cfRule>
  </conditionalFormatting>
  <conditionalFormatting sqref="K7:K13">
    <cfRule type="cellIs" dxfId="50" priority="17" operator="equal">
      <formula>0</formula>
    </cfRule>
    <cfRule type="cellIs" dxfId="49" priority="38" operator="lessThan">
      <formula>1</formula>
    </cfRule>
    <cfRule type="cellIs" dxfId="48" priority="70" operator="lessThan">
      <formula>0</formula>
    </cfRule>
  </conditionalFormatting>
  <conditionalFormatting sqref="M7:M15">
    <cfRule type="cellIs" dxfId="47" priority="19" operator="equal">
      <formula>0</formula>
    </cfRule>
    <cfRule type="cellIs" dxfId="46" priority="41" operator="lessThan">
      <formula>1</formula>
    </cfRule>
    <cfRule type="cellIs" dxfId="45" priority="69" operator="lessThan">
      <formula>0</formula>
    </cfRule>
  </conditionalFormatting>
  <conditionalFormatting sqref="N7:N16">
    <cfRule type="cellIs" dxfId="44" priority="20" operator="equal">
      <formula>0</formula>
    </cfRule>
    <cfRule type="cellIs" dxfId="43" priority="42" operator="lessThan">
      <formula>1</formula>
    </cfRule>
    <cfRule type="cellIs" dxfId="42" priority="68" operator="lessThan">
      <formula>0</formula>
    </cfRule>
  </conditionalFormatting>
  <conditionalFormatting sqref="O7:O17">
    <cfRule type="cellIs" dxfId="41" priority="21" operator="equal">
      <formula>0</formula>
    </cfRule>
    <cfRule type="cellIs" dxfId="40" priority="40" operator="lessThan">
      <formula>1</formula>
    </cfRule>
    <cfRule type="cellIs" dxfId="39" priority="67" operator="lessThan">
      <formula>0</formula>
    </cfRule>
  </conditionalFormatting>
  <conditionalFormatting sqref="P7:P18">
    <cfRule type="cellIs" dxfId="38" priority="22" operator="equal">
      <formula>0</formula>
    </cfRule>
    <cfRule type="cellIs" dxfId="37" priority="43" operator="lessThan">
      <formula>1</formula>
    </cfRule>
    <cfRule type="cellIs" dxfId="36" priority="66" operator="lessThan">
      <formula>0</formula>
    </cfRule>
  </conditionalFormatting>
  <conditionalFormatting sqref="Q7:Q19">
    <cfRule type="cellIs" dxfId="35" priority="23" operator="equal">
      <formula>0</formula>
    </cfRule>
    <cfRule type="cellIs" dxfId="34" priority="44" operator="lessThan">
      <formula>1</formula>
    </cfRule>
    <cfRule type="cellIs" dxfId="33" priority="65" operator="lessThan">
      <formula>0</formula>
    </cfRule>
  </conditionalFormatting>
  <conditionalFormatting sqref="R7:R20">
    <cfRule type="cellIs" dxfId="32" priority="24" operator="equal">
      <formula>0</formula>
    </cfRule>
    <cfRule type="cellIs" dxfId="31" priority="45" operator="lessThan">
      <formula>1</formula>
    </cfRule>
    <cfRule type="cellIs" dxfId="30" priority="47" operator="lessThan">
      <formula>0</formula>
    </cfRule>
    <cfRule type="cellIs" dxfId="29" priority="48" operator="lessThan">
      <formula>0</formula>
    </cfRule>
    <cfRule type="cellIs" dxfId="28" priority="64" operator="lessThan">
      <formula>0</formula>
    </cfRule>
  </conditionalFormatting>
  <conditionalFormatting sqref="S7:S21">
    <cfRule type="cellIs" dxfId="27" priority="25" operator="equal">
      <formula>0</formula>
    </cfRule>
    <cfRule type="cellIs" dxfId="26" priority="49" operator="lessThan">
      <formula>1</formula>
    </cfRule>
    <cfRule type="cellIs" dxfId="25" priority="63" operator="lessThan">
      <formula>0</formula>
    </cfRule>
  </conditionalFormatting>
  <conditionalFormatting sqref="T7:T22">
    <cfRule type="cellIs" dxfId="24" priority="26" operator="equal">
      <formula>0</formula>
    </cfRule>
    <cfRule type="cellIs" dxfId="23" priority="50" operator="lessThan">
      <formula>1</formula>
    </cfRule>
    <cfRule type="cellIs" dxfId="22" priority="62" operator="lessThan">
      <formula>0</formula>
    </cfRule>
  </conditionalFormatting>
  <conditionalFormatting sqref="D61:G61">
    <cfRule type="cellIs" dxfId="21" priority="61" operator="lessThan">
      <formula>0</formula>
    </cfRule>
  </conditionalFormatting>
  <conditionalFormatting sqref="E62:G62">
    <cfRule type="cellIs" dxfId="20" priority="60" operator="lessThan">
      <formula>0</formula>
    </cfRule>
  </conditionalFormatting>
  <conditionalFormatting sqref="F63:G63">
    <cfRule type="cellIs" dxfId="19" priority="59" operator="lessThan">
      <formula>0</formula>
    </cfRule>
  </conditionalFormatting>
  <conditionalFormatting sqref="G64">
    <cfRule type="cellIs" dxfId="18" priority="58" operator="lessThan">
      <formula>0</formula>
    </cfRule>
  </conditionalFormatting>
  <conditionalFormatting sqref="Z7:Z28">
    <cfRule type="cellIs" dxfId="17" priority="55" operator="equal">
      <formula>0</formula>
    </cfRule>
    <cfRule type="cellIs" dxfId="16" priority="57" operator="lessThan">
      <formula>1</formula>
    </cfRule>
  </conditionalFormatting>
  <conditionalFormatting sqref="Y7:Y27">
    <cfRule type="cellIs" dxfId="15" priority="31" operator="equal">
      <formula>0</formula>
    </cfRule>
    <cfRule type="cellIs" dxfId="14" priority="56" operator="lessThan">
      <formula>1</formula>
    </cfRule>
  </conditionalFormatting>
  <conditionalFormatting sqref="W7:W24">
    <cfRule type="cellIs" dxfId="13" priority="53" operator="lessThan">
      <formula>1</formula>
    </cfRule>
  </conditionalFormatting>
  <conditionalFormatting sqref="U7:U23">
    <cfRule type="cellIs" dxfId="12" priority="27" operator="equal">
      <formula>0</formula>
    </cfRule>
    <cfRule type="cellIs" dxfId="11" priority="51" operator="lessThan">
      <formula>1</formula>
    </cfRule>
  </conditionalFormatting>
  <conditionalFormatting sqref="S21">
    <cfRule type="cellIs" dxfId="10" priority="46" operator="lessThan">
      <formula>1</formula>
    </cfRule>
  </conditionalFormatting>
  <conditionalFormatting sqref="D61">
    <cfRule type="cellIs" dxfId="9" priority="3" operator="equal">
      <formula>0</formula>
    </cfRule>
    <cfRule type="cellIs" dxfId="8" priority="10" operator="lessThan">
      <formula>1</formula>
    </cfRule>
  </conditionalFormatting>
  <conditionalFormatting sqref="E61:E62">
    <cfRule type="cellIs" dxfId="7" priority="4" operator="equal">
      <formula>0</formula>
    </cfRule>
    <cfRule type="cellIs" dxfId="6" priority="9" operator="lessThan">
      <formula>1</formula>
    </cfRule>
  </conditionalFormatting>
  <conditionalFormatting sqref="F61:F63">
    <cfRule type="cellIs" dxfId="5" priority="5" operator="equal">
      <formula>0</formula>
    </cfRule>
    <cfRule type="cellIs" dxfId="4" priority="8" operator="lessThan">
      <formula>1</formula>
    </cfRule>
  </conditionalFormatting>
  <conditionalFormatting sqref="G61:G64">
    <cfRule type="cellIs" dxfId="3" priority="6" operator="equal">
      <formula>0</formula>
    </cfRule>
    <cfRule type="cellIs" dxfId="2" priority="7" operator="lessThan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3F5F30C7-F879-4208-A1BB-58A80D02BE78}">
            <xm:f>Threats!$K$2</xm:f>
            <x14:dxf>
              <font>
                <color rgb="FFFF0000"/>
              </font>
            </x14:dxf>
          </x14:cfRule>
          <xm:sqref>AK60</xm:sqref>
        </x14:conditionalFormatting>
        <x14:conditionalFormatting xmlns:xm="http://schemas.microsoft.com/office/excel/2006/main">
          <x14:cfRule type="cellIs" priority="1" operator="greaterThan" id="{64B805D6-C27C-43BE-8BF4-B60B3B559E39}">
            <xm:f>Threats!$K$2</xm:f>
            <x14:dxf>
              <font>
                <color rgb="FFFF0000"/>
              </font>
            </x14:dxf>
          </x14:cfRule>
          <xm:sqref>AK61:AK64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997"/>
  <sheetViews>
    <sheetView zoomScale="40" zoomScaleNormal="40" workbookViewId="0">
      <selection activeCell="I7" sqref="I7"/>
    </sheetView>
  </sheetViews>
  <sheetFormatPr defaultColWidth="17.33203125" defaultRowHeight="15" customHeight="1" x14ac:dyDescent="0.25"/>
  <cols>
    <col min="1" max="1" width="33.109375" customWidth="1"/>
    <col min="2" max="2" width="9" customWidth="1"/>
    <col min="3" max="3" width="10" customWidth="1"/>
    <col min="4" max="4" width="8.88671875" customWidth="1"/>
    <col min="5" max="5" width="7.21875" customWidth="1"/>
    <col min="6" max="7" width="7.33203125" customWidth="1"/>
    <col min="8" max="8" width="7.109375" customWidth="1"/>
    <col min="9" max="9" width="20.44140625" customWidth="1"/>
    <col min="10" max="10" width="4.5546875" customWidth="1"/>
    <col min="11" max="11" width="8.6640625" customWidth="1"/>
    <col min="12" max="12" width="6.6640625" customWidth="1"/>
    <col min="13" max="13" width="9.33203125" customWidth="1"/>
    <col min="14" max="14" width="7.5546875" customWidth="1"/>
    <col min="15" max="15" width="6.33203125" customWidth="1"/>
    <col min="16" max="16" width="8.6640625" customWidth="1"/>
    <col min="17" max="17" width="15.33203125" customWidth="1"/>
    <col min="18" max="18" width="5.44140625" customWidth="1"/>
    <col min="19" max="21" width="8.6640625" customWidth="1"/>
    <col min="22" max="22" width="6" customWidth="1"/>
    <col min="23" max="23" width="5" customWidth="1"/>
    <col min="24" max="24" width="6.5546875" customWidth="1"/>
    <col min="25" max="25" width="11" customWidth="1"/>
    <col min="26" max="26" width="6.6640625" customWidth="1"/>
    <col min="27" max="27" width="7.33203125" customWidth="1"/>
    <col min="28" max="28" width="5.88671875" customWidth="1"/>
    <col min="29" max="29" width="5.6640625" customWidth="1"/>
    <col min="30" max="30" width="6.88671875" customWidth="1"/>
    <col min="31" max="31" width="6.33203125" customWidth="1"/>
    <col min="32" max="32" width="6" customWidth="1"/>
    <col min="33" max="33" width="7.88671875" customWidth="1"/>
  </cols>
  <sheetData>
    <row r="1" spans="1:32" ht="27.75" customHeight="1" x14ac:dyDescent="0.25">
      <c r="A1" s="15" t="s">
        <v>0</v>
      </c>
      <c r="B1" s="16">
        <v>100000</v>
      </c>
      <c r="C1" s="15" t="s">
        <v>118</v>
      </c>
      <c r="D1" s="1">
        <f>M26+U26+AC26</f>
        <v>97500.000000999993</v>
      </c>
      <c r="E1" s="1"/>
      <c r="F1" s="16"/>
      <c r="G1" s="16"/>
      <c r="H1" s="1"/>
      <c r="I1" s="1"/>
      <c r="J1" s="16"/>
      <c r="K1" s="1"/>
      <c r="L1" s="3"/>
      <c r="M1" s="3"/>
      <c r="N1" s="3"/>
      <c r="O1" s="3"/>
      <c r="P1" s="3"/>
      <c r="R1" s="27"/>
    </row>
    <row r="2" spans="1:32" ht="120" x14ac:dyDescent="0.25">
      <c r="A2" s="34"/>
      <c r="B2" s="290" t="s">
        <v>2</v>
      </c>
      <c r="C2" s="290" t="s">
        <v>3</v>
      </c>
      <c r="D2" s="291" t="s">
        <v>117</v>
      </c>
      <c r="E2" s="292" t="s">
        <v>224</v>
      </c>
      <c r="F2" s="292" t="s">
        <v>225</v>
      </c>
      <c r="G2" s="292" t="s">
        <v>226</v>
      </c>
      <c r="H2" s="292" t="s">
        <v>100</v>
      </c>
      <c r="I2" s="293" t="s">
        <v>227</v>
      </c>
      <c r="J2" s="293" t="s">
        <v>248</v>
      </c>
      <c r="K2" s="293" t="s">
        <v>228</v>
      </c>
      <c r="L2" s="293" t="s">
        <v>229</v>
      </c>
      <c r="M2" s="293" t="s">
        <v>230</v>
      </c>
      <c r="N2" s="293" t="s">
        <v>231</v>
      </c>
      <c r="O2" s="293" t="s">
        <v>232</v>
      </c>
      <c r="P2" s="293" t="s">
        <v>233</v>
      </c>
      <c r="Q2" s="294" t="s">
        <v>234</v>
      </c>
      <c r="R2" s="294" t="s">
        <v>249</v>
      </c>
      <c r="S2" s="294" t="s">
        <v>235</v>
      </c>
      <c r="T2" s="294" t="s">
        <v>236</v>
      </c>
      <c r="U2" s="294" t="s">
        <v>237</v>
      </c>
      <c r="V2" s="294" t="s">
        <v>238</v>
      </c>
      <c r="W2" s="294" t="s">
        <v>239</v>
      </c>
      <c r="X2" s="294" t="s">
        <v>240</v>
      </c>
      <c r="Y2" s="295" t="s">
        <v>241</v>
      </c>
      <c r="Z2" s="295" t="s">
        <v>250</v>
      </c>
      <c r="AA2" s="295" t="s">
        <v>242</v>
      </c>
      <c r="AB2" s="295" t="s">
        <v>243</v>
      </c>
      <c r="AC2" s="295" t="s">
        <v>244</v>
      </c>
      <c r="AD2" s="295" t="s">
        <v>245</v>
      </c>
      <c r="AE2" s="295" t="s">
        <v>246</v>
      </c>
      <c r="AF2" s="295" t="s">
        <v>247</v>
      </c>
    </row>
    <row r="3" spans="1:32" ht="12.75" customHeight="1" x14ac:dyDescent="0.25">
      <c r="A3" s="57" t="str">
        <f xml:space="preserve"> Threats!A1</f>
        <v>T1-Power Loss</v>
      </c>
      <c r="B3" s="223">
        <v>3.5000000000000003E-2</v>
      </c>
      <c r="C3" s="224">
        <v>6.9999999999999999E-4</v>
      </c>
      <c r="D3" s="225">
        <f t="shared" ref="D3:D25" si="0">B3*C3</f>
        <v>2.4500000000000003E-5</v>
      </c>
      <c r="E3" s="226">
        <f>IF(L3&gt;0,D3*J3,0)</f>
        <v>2.4500000000000003E-5</v>
      </c>
      <c r="F3" s="227">
        <f>IF(T3&gt;0,D3*R3,0)</f>
        <v>0</v>
      </c>
      <c r="G3" s="227">
        <f>IF(AB3&gt;0,D3*Z3,0)</f>
        <v>0</v>
      </c>
      <c r="H3" s="220" t="b">
        <f>OR(L3&gt;=1,T3&gt;=1,AB3&gt;=1)</f>
        <v>1</v>
      </c>
      <c r="I3" s="233" t="s">
        <v>167</v>
      </c>
      <c r="J3" s="234">
        <v>1</v>
      </c>
      <c r="K3" s="235">
        <v>2000</v>
      </c>
      <c r="L3" s="236">
        <v>1</v>
      </c>
      <c r="M3" s="237">
        <f t="shared" ref="M3:M25" si="1">K3*L3</f>
        <v>2000</v>
      </c>
      <c r="N3" s="237">
        <v>1</v>
      </c>
      <c r="O3" s="237">
        <v>1</v>
      </c>
      <c r="P3" s="238"/>
      <c r="Q3" s="259" t="s">
        <v>181</v>
      </c>
      <c r="R3" s="259">
        <v>0</v>
      </c>
      <c r="S3" s="260">
        <v>0</v>
      </c>
      <c r="T3" s="261">
        <v>0</v>
      </c>
      <c r="U3" s="260">
        <f t="shared" ref="U3:U25" si="2">S3*T3</f>
        <v>0</v>
      </c>
      <c r="V3" s="262"/>
      <c r="W3" s="262"/>
      <c r="X3" s="263"/>
      <c r="Y3" s="278" t="s">
        <v>181</v>
      </c>
      <c r="Z3" s="279">
        <v>0</v>
      </c>
      <c r="AA3" s="280">
        <v>0</v>
      </c>
      <c r="AB3" s="281">
        <v>0</v>
      </c>
      <c r="AC3" s="282">
        <f t="shared" ref="AC3:AC25" si="3">AA3*AB3</f>
        <v>0</v>
      </c>
      <c r="AD3" s="282"/>
      <c r="AE3" s="282"/>
      <c r="AF3" s="282"/>
    </row>
    <row r="4" spans="1:32" ht="36" customHeight="1" x14ac:dyDescent="0.25">
      <c r="A4" s="57" t="str">
        <f xml:space="preserve"> Threats!A2</f>
        <v>T2-Hardware Failure</v>
      </c>
      <c r="B4" s="223">
        <v>3.0000000000000001E-3</v>
      </c>
      <c r="C4" s="224">
        <v>4.7E-2</v>
      </c>
      <c r="D4" s="228">
        <f t="shared" si="0"/>
        <v>1.4100000000000001E-4</v>
      </c>
      <c r="E4" s="229">
        <f t="shared" ref="E4:E25" si="4">IF(L4&gt;0,D4*J4,0)</f>
        <v>5.6400000000000009E-5</v>
      </c>
      <c r="F4" s="227">
        <f t="shared" ref="F4:F25" si="5">IF(T4&gt;0,D4*R4,0)</f>
        <v>8.460000000000001E-5</v>
      </c>
      <c r="G4" s="227">
        <f t="shared" ref="G4:G25" si="6">IF(AB4&gt;0,D4*Z4,0)</f>
        <v>0</v>
      </c>
      <c r="H4" s="220" t="b">
        <f t="shared" ref="H4:H25" si="7">OR(L4&gt;=1,T4&gt;=1,AB4&gt;=1)</f>
        <v>1</v>
      </c>
      <c r="I4" s="239" t="s">
        <v>168</v>
      </c>
      <c r="J4" s="240">
        <v>0.4</v>
      </c>
      <c r="K4" s="241">
        <v>4000</v>
      </c>
      <c r="L4" s="242">
        <v>1.5580081196420486</v>
      </c>
      <c r="M4" s="241">
        <f t="shared" si="1"/>
        <v>6232.0324785681942</v>
      </c>
      <c r="N4" s="237"/>
      <c r="O4" s="237"/>
      <c r="P4" s="238"/>
      <c r="Q4" s="259" t="s">
        <v>173</v>
      </c>
      <c r="R4" s="259">
        <v>0.6</v>
      </c>
      <c r="S4" s="260">
        <v>5000</v>
      </c>
      <c r="T4" s="264">
        <v>1.6975101495525609</v>
      </c>
      <c r="U4" s="260">
        <f t="shared" si="2"/>
        <v>8487.5507477628034</v>
      </c>
      <c r="V4" s="262"/>
      <c r="W4" s="262"/>
      <c r="X4" s="263"/>
      <c r="Y4" s="283" t="s">
        <v>181</v>
      </c>
      <c r="Z4" s="279">
        <v>0</v>
      </c>
      <c r="AA4" s="280">
        <v>0</v>
      </c>
      <c r="AB4" s="284">
        <v>0</v>
      </c>
      <c r="AC4" s="280">
        <f t="shared" si="3"/>
        <v>0</v>
      </c>
      <c r="AD4" s="280"/>
      <c r="AE4" s="280"/>
      <c r="AF4" s="280"/>
    </row>
    <row r="5" spans="1:32" ht="39.75" customHeight="1" x14ac:dyDescent="0.25">
      <c r="A5" s="57" t="str">
        <f xml:space="preserve"> Threats!A3</f>
        <v>T3-Software Crash</v>
      </c>
      <c r="B5" s="223">
        <v>1.2E-2</v>
      </c>
      <c r="C5" s="224">
        <v>1.7999999999999999E-2</v>
      </c>
      <c r="D5" s="228">
        <f t="shared" si="0"/>
        <v>2.1599999999999999E-4</v>
      </c>
      <c r="E5" s="229">
        <f t="shared" si="4"/>
        <v>0</v>
      </c>
      <c r="F5" s="227">
        <f t="shared" si="5"/>
        <v>1.08E-4</v>
      </c>
      <c r="G5" s="227">
        <f t="shared" si="6"/>
        <v>0</v>
      </c>
      <c r="H5" s="220" t="b">
        <f t="shared" si="7"/>
        <v>0</v>
      </c>
      <c r="I5" s="239" t="s">
        <v>169</v>
      </c>
      <c r="J5" s="240">
        <v>0.5</v>
      </c>
      <c r="K5" s="241">
        <v>0</v>
      </c>
      <c r="L5" s="242">
        <v>0</v>
      </c>
      <c r="M5" s="241">
        <f t="shared" si="1"/>
        <v>0</v>
      </c>
      <c r="N5" s="237"/>
      <c r="O5" s="237"/>
      <c r="P5" s="238"/>
      <c r="Q5" s="259" t="s">
        <v>182</v>
      </c>
      <c r="R5" s="259">
        <v>0.5</v>
      </c>
      <c r="S5" s="260">
        <v>1500</v>
      </c>
      <c r="T5" s="264">
        <v>0.20925304486576821</v>
      </c>
      <c r="U5" s="260">
        <f t="shared" si="2"/>
        <v>313.87956729865232</v>
      </c>
      <c r="V5" s="262"/>
      <c r="W5" s="262"/>
      <c r="X5" s="263"/>
      <c r="Y5" s="283" t="s">
        <v>181</v>
      </c>
      <c r="Z5" s="279">
        <v>0</v>
      </c>
      <c r="AA5" s="280">
        <v>0</v>
      </c>
      <c r="AB5" s="284">
        <v>0</v>
      </c>
      <c r="AC5" s="280">
        <f t="shared" si="3"/>
        <v>0</v>
      </c>
      <c r="AD5" s="280"/>
      <c r="AE5" s="280"/>
      <c r="AF5" s="280"/>
    </row>
    <row r="6" spans="1:32" ht="63" customHeight="1" x14ac:dyDescent="0.25">
      <c r="A6" s="57" t="str">
        <f xml:space="preserve"> Threats!A4</f>
        <v>T4-Operator Errors</v>
      </c>
      <c r="B6" s="223">
        <v>8.0000000000000002E-3</v>
      </c>
      <c r="C6" s="224">
        <v>2.5999999999999999E-2</v>
      </c>
      <c r="D6" s="228">
        <f t="shared" si="0"/>
        <v>2.0799999999999999E-4</v>
      </c>
      <c r="E6" s="229">
        <f t="shared" si="4"/>
        <v>0</v>
      </c>
      <c r="F6" s="227">
        <f t="shared" si="5"/>
        <v>8.3200000000000003E-5</v>
      </c>
      <c r="G6" s="227">
        <f t="shared" si="6"/>
        <v>0</v>
      </c>
      <c r="H6" s="220" t="b">
        <f t="shared" si="7"/>
        <v>0</v>
      </c>
      <c r="I6" s="239" t="s">
        <v>170</v>
      </c>
      <c r="J6" s="240">
        <v>0.6</v>
      </c>
      <c r="K6" s="241">
        <v>0</v>
      </c>
      <c r="L6" s="242">
        <v>0</v>
      </c>
      <c r="M6" s="241">
        <f t="shared" si="1"/>
        <v>0</v>
      </c>
      <c r="N6" s="237"/>
      <c r="O6" s="237"/>
      <c r="P6" s="238"/>
      <c r="Q6" s="259" t="s">
        <v>185</v>
      </c>
      <c r="R6" s="259">
        <v>0.4</v>
      </c>
      <c r="S6" s="260">
        <v>1</v>
      </c>
      <c r="T6" s="264">
        <v>1.3950309422653624E-4</v>
      </c>
      <c r="U6" s="260">
        <f t="shared" si="2"/>
        <v>1.3950309422653624E-4</v>
      </c>
      <c r="V6" s="262"/>
      <c r="W6" s="262"/>
      <c r="X6" s="263"/>
      <c r="Y6" s="283" t="s">
        <v>181</v>
      </c>
      <c r="Z6" s="279">
        <v>0</v>
      </c>
      <c r="AA6" s="280">
        <v>0</v>
      </c>
      <c r="AB6" s="284">
        <v>0</v>
      </c>
      <c r="AC6" s="280">
        <f t="shared" si="3"/>
        <v>0</v>
      </c>
      <c r="AD6" s="282"/>
      <c r="AE6" s="282"/>
      <c r="AF6" s="282"/>
    </row>
    <row r="7" spans="1:32" ht="55.5" customHeight="1" x14ac:dyDescent="0.25">
      <c r="A7" s="57" t="str">
        <f xml:space="preserve"> Threats!A5</f>
        <v>T5-Malicious Inside Action</v>
      </c>
      <c r="B7" s="223">
        <v>5.0000000000000001E-3</v>
      </c>
      <c r="C7" s="224">
        <v>0.1</v>
      </c>
      <c r="D7" s="228">
        <f t="shared" si="0"/>
        <v>5.0000000000000001E-4</v>
      </c>
      <c r="E7" s="229">
        <f t="shared" si="4"/>
        <v>0</v>
      </c>
      <c r="F7" s="227">
        <f t="shared" si="5"/>
        <v>0</v>
      </c>
      <c r="G7" s="227">
        <f t="shared" si="6"/>
        <v>0</v>
      </c>
      <c r="H7" s="220" t="b">
        <f t="shared" si="7"/>
        <v>0</v>
      </c>
      <c r="I7" s="239" t="s">
        <v>171</v>
      </c>
      <c r="J7" s="240">
        <v>0.3</v>
      </c>
      <c r="K7" s="241">
        <v>0</v>
      </c>
      <c r="L7" s="242">
        <v>0</v>
      </c>
      <c r="M7" s="241">
        <f t="shared" si="1"/>
        <v>0</v>
      </c>
      <c r="N7" s="237"/>
      <c r="O7" s="237"/>
      <c r="P7" s="238"/>
      <c r="Q7" s="259" t="s">
        <v>183</v>
      </c>
      <c r="R7" s="259">
        <v>0.2</v>
      </c>
      <c r="S7" s="260">
        <v>0</v>
      </c>
      <c r="T7" s="264">
        <v>0</v>
      </c>
      <c r="U7" s="260">
        <f t="shared" si="2"/>
        <v>0</v>
      </c>
      <c r="V7" s="262"/>
      <c r="W7" s="262"/>
      <c r="X7" s="263"/>
      <c r="Y7" s="285" t="s">
        <v>166</v>
      </c>
      <c r="Z7" s="286">
        <v>0.5</v>
      </c>
      <c r="AA7" s="280">
        <v>0</v>
      </c>
      <c r="AB7" s="284">
        <v>0</v>
      </c>
      <c r="AC7" s="280">
        <f t="shared" si="3"/>
        <v>0</v>
      </c>
      <c r="AD7" s="282"/>
      <c r="AE7" s="282"/>
      <c r="AF7" s="282"/>
    </row>
    <row r="8" spans="1:32" ht="24.75" customHeight="1" x14ac:dyDescent="0.25">
      <c r="A8" s="57" t="str">
        <f xml:space="preserve"> Threats!A6</f>
        <v>T6-Trojan and Worms</v>
      </c>
      <c r="B8" s="223">
        <v>1.2999999999999999E-2</v>
      </c>
      <c r="C8" s="224">
        <v>3.2000000000000001E-2</v>
      </c>
      <c r="D8" s="228">
        <f t="shared" si="0"/>
        <v>4.1599999999999997E-4</v>
      </c>
      <c r="E8" s="229">
        <f t="shared" si="4"/>
        <v>0</v>
      </c>
      <c r="F8" s="227">
        <f t="shared" si="5"/>
        <v>0</v>
      </c>
      <c r="G8" s="227">
        <f t="shared" si="6"/>
        <v>0</v>
      </c>
      <c r="H8" s="220" t="b">
        <f t="shared" si="7"/>
        <v>0</v>
      </c>
      <c r="I8" s="243" t="s">
        <v>186</v>
      </c>
      <c r="J8" s="244">
        <v>0.5</v>
      </c>
      <c r="K8" s="241">
        <v>0</v>
      </c>
      <c r="L8" s="242">
        <v>0</v>
      </c>
      <c r="M8" s="241">
        <f t="shared" si="1"/>
        <v>0</v>
      </c>
      <c r="N8" s="237"/>
      <c r="O8" s="237"/>
      <c r="P8" s="238"/>
      <c r="Q8" s="259" t="s">
        <v>215</v>
      </c>
      <c r="R8" s="259">
        <v>0.5</v>
      </c>
      <c r="S8" s="260">
        <v>0</v>
      </c>
      <c r="T8" s="264">
        <v>0</v>
      </c>
      <c r="U8" s="260">
        <f t="shared" si="2"/>
        <v>0</v>
      </c>
      <c r="V8" s="262"/>
      <c r="W8" s="262"/>
      <c r="X8" s="263"/>
      <c r="Y8" s="283" t="s">
        <v>181</v>
      </c>
      <c r="Z8" s="279">
        <v>0</v>
      </c>
      <c r="AA8" s="280">
        <v>0</v>
      </c>
      <c r="AB8" s="284">
        <v>0</v>
      </c>
      <c r="AC8" s="280">
        <f t="shared" si="3"/>
        <v>0</v>
      </c>
      <c r="AD8" s="280"/>
      <c r="AE8" s="280"/>
      <c r="AF8" s="280"/>
    </row>
    <row r="9" spans="1:32" ht="37.5" customHeight="1" x14ac:dyDescent="0.25">
      <c r="A9" s="57" t="str">
        <f xml:space="preserve"> Threats!A7</f>
        <v>T7-Fire</v>
      </c>
      <c r="B9" s="223">
        <v>2E-3</v>
      </c>
      <c r="C9" s="224">
        <v>0.19</v>
      </c>
      <c r="D9" s="228">
        <f t="shared" si="0"/>
        <v>3.8000000000000002E-4</v>
      </c>
      <c r="E9" s="229">
        <f t="shared" si="4"/>
        <v>2.6600000000000001E-4</v>
      </c>
      <c r="F9" s="227">
        <f t="shared" si="5"/>
        <v>1.1400000000000001E-4</v>
      </c>
      <c r="G9" s="227">
        <f t="shared" si="6"/>
        <v>0</v>
      </c>
      <c r="H9" s="220" t="b">
        <f t="shared" si="7"/>
        <v>1</v>
      </c>
      <c r="I9" s="239" t="s">
        <v>172</v>
      </c>
      <c r="J9" s="240">
        <v>0.7</v>
      </c>
      <c r="K9" s="241">
        <v>4500</v>
      </c>
      <c r="L9" s="242">
        <v>1.6277591345973046</v>
      </c>
      <c r="M9" s="241">
        <f t="shared" si="1"/>
        <v>7324.9161056878711</v>
      </c>
      <c r="N9" s="237"/>
      <c r="O9" s="237"/>
      <c r="P9" s="238"/>
      <c r="Q9" s="259" t="s">
        <v>173</v>
      </c>
      <c r="R9" s="259">
        <v>0.3</v>
      </c>
      <c r="S9" s="260">
        <v>6000</v>
      </c>
      <c r="T9" s="264">
        <v>1</v>
      </c>
      <c r="U9" s="260">
        <f t="shared" si="2"/>
        <v>6000</v>
      </c>
      <c r="V9" s="262"/>
      <c r="W9" s="262">
        <v>1</v>
      </c>
      <c r="X9" s="263"/>
      <c r="Y9" s="287" t="s">
        <v>181</v>
      </c>
      <c r="Z9" s="280">
        <v>0</v>
      </c>
      <c r="AA9" s="280">
        <v>0</v>
      </c>
      <c r="AB9" s="284">
        <v>0</v>
      </c>
      <c r="AC9" s="280">
        <f t="shared" si="3"/>
        <v>0</v>
      </c>
      <c r="AD9" s="282"/>
      <c r="AE9" s="282"/>
      <c r="AF9" s="282"/>
    </row>
    <row r="10" spans="1:32" ht="39" customHeight="1" x14ac:dyDescent="0.25">
      <c r="A10" s="57" t="str">
        <f xml:space="preserve"> Threats!A8</f>
        <v>T8-Other Enviromental Disasters</v>
      </c>
      <c r="B10" s="223">
        <v>1E-3</v>
      </c>
      <c r="C10" s="224">
        <v>0.19</v>
      </c>
      <c r="D10" s="228">
        <f t="shared" si="0"/>
        <v>1.9000000000000001E-4</v>
      </c>
      <c r="E10" s="229">
        <f t="shared" si="4"/>
        <v>1.3300000000000001E-4</v>
      </c>
      <c r="F10" s="227">
        <f t="shared" si="5"/>
        <v>5.7000000000000003E-5</v>
      </c>
      <c r="G10" s="227">
        <f t="shared" si="6"/>
        <v>0</v>
      </c>
      <c r="H10" s="220" t="b">
        <f t="shared" si="7"/>
        <v>1</v>
      </c>
      <c r="I10" s="239" t="s">
        <v>173</v>
      </c>
      <c r="J10" s="240">
        <v>0.7</v>
      </c>
      <c r="K10" s="241">
        <v>6000</v>
      </c>
      <c r="L10" s="242">
        <v>1</v>
      </c>
      <c r="M10" s="241">
        <f t="shared" si="1"/>
        <v>6000</v>
      </c>
      <c r="N10" s="237"/>
      <c r="O10" s="241">
        <v>1</v>
      </c>
      <c r="P10" s="238"/>
      <c r="Q10" s="259" t="s">
        <v>172</v>
      </c>
      <c r="R10" s="259">
        <v>0.3</v>
      </c>
      <c r="S10" s="260">
        <v>4500</v>
      </c>
      <c r="T10" s="264">
        <v>1.6277591345973046</v>
      </c>
      <c r="U10" s="260">
        <f t="shared" si="2"/>
        <v>7324.9161056878711</v>
      </c>
      <c r="V10" s="262"/>
      <c r="W10" s="262"/>
      <c r="X10" s="263"/>
      <c r="Y10" s="287" t="s">
        <v>181</v>
      </c>
      <c r="Z10" s="280">
        <v>0</v>
      </c>
      <c r="AA10" s="280">
        <v>0</v>
      </c>
      <c r="AB10" s="284">
        <v>0</v>
      </c>
      <c r="AC10" s="280">
        <f t="shared" si="3"/>
        <v>0</v>
      </c>
      <c r="AD10" s="282"/>
      <c r="AE10" s="282"/>
      <c r="AF10" s="282"/>
    </row>
    <row r="11" spans="1:32" ht="51.75" customHeight="1" x14ac:dyDescent="0.25">
      <c r="A11" s="57" t="str">
        <f xml:space="preserve"> Threats!A9</f>
        <v>T9-Availability Threats(DDOS)</v>
      </c>
      <c r="B11" s="223">
        <v>3.0000000000000001E-3</v>
      </c>
      <c r="C11" s="224">
        <v>0.05</v>
      </c>
      <c r="D11" s="228">
        <f t="shared" si="0"/>
        <v>1.5000000000000001E-4</v>
      </c>
      <c r="E11" s="229">
        <f t="shared" si="4"/>
        <v>6.0000000000000008E-5</v>
      </c>
      <c r="F11" s="227">
        <f t="shared" si="5"/>
        <v>4.5000000000000003E-5</v>
      </c>
      <c r="G11" s="227">
        <f t="shared" si="6"/>
        <v>4.5000000000000003E-5</v>
      </c>
      <c r="H11" s="220" t="b">
        <f t="shared" si="7"/>
        <v>1</v>
      </c>
      <c r="I11" s="233" t="s">
        <v>190</v>
      </c>
      <c r="J11" s="240">
        <v>0.4</v>
      </c>
      <c r="K11" s="241">
        <v>1000</v>
      </c>
      <c r="L11" s="236">
        <v>1.1395020299105121</v>
      </c>
      <c r="M11" s="237">
        <f t="shared" si="1"/>
        <v>1139.5020299105122</v>
      </c>
      <c r="N11" s="237"/>
      <c r="O11" s="237"/>
      <c r="P11" s="238"/>
      <c r="Q11" s="265" t="s">
        <v>219</v>
      </c>
      <c r="R11" s="265">
        <v>0.3</v>
      </c>
      <c r="S11" s="260">
        <v>5000</v>
      </c>
      <c r="T11" s="261">
        <v>1.6975101495525609</v>
      </c>
      <c r="U11" s="260">
        <f t="shared" si="2"/>
        <v>8487.5507477628034</v>
      </c>
      <c r="V11" s="262"/>
      <c r="W11" s="262"/>
      <c r="X11" s="263"/>
      <c r="Y11" s="288" t="s">
        <v>220</v>
      </c>
      <c r="Z11" s="289">
        <v>0.3</v>
      </c>
      <c r="AA11" s="280">
        <v>2000</v>
      </c>
      <c r="AB11" s="281">
        <v>1.2790040598210242</v>
      </c>
      <c r="AC11" s="282">
        <f t="shared" si="3"/>
        <v>2558.0081196420483</v>
      </c>
      <c r="AD11" s="282"/>
      <c r="AE11" s="282"/>
      <c r="AF11" s="282"/>
    </row>
    <row r="12" spans="1:32" ht="19.5" customHeight="1" x14ac:dyDescent="0.25">
      <c r="A12" s="57" t="str">
        <f xml:space="preserve"> Threats!A10</f>
        <v>T10-Disk Failure</v>
      </c>
      <c r="B12" s="223">
        <v>0.01</v>
      </c>
      <c r="C12" s="224">
        <v>3.5999999999999997E-2</v>
      </c>
      <c r="D12" s="228">
        <f t="shared" si="0"/>
        <v>3.5999999999999997E-4</v>
      </c>
      <c r="E12" s="229">
        <f t="shared" si="4"/>
        <v>3.5999999999999997E-4</v>
      </c>
      <c r="F12" s="227">
        <f t="shared" si="5"/>
        <v>0</v>
      </c>
      <c r="G12" s="227">
        <f t="shared" si="6"/>
        <v>0</v>
      </c>
      <c r="H12" s="220" t="b">
        <f t="shared" si="7"/>
        <v>1</v>
      </c>
      <c r="I12" s="239" t="s">
        <v>165</v>
      </c>
      <c r="J12" s="240">
        <v>1</v>
      </c>
      <c r="K12" s="241">
        <v>500</v>
      </c>
      <c r="L12" s="236">
        <v>1</v>
      </c>
      <c r="M12" s="237">
        <f t="shared" si="1"/>
        <v>500</v>
      </c>
      <c r="N12" s="237"/>
      <c r="O12" s="237"/>
      <c r="P12" s="238">
        <v>3000</v>
      </c>
      <c r="Q12" s="259" t="s">
        <v>181</v>
      </c>
      <c r="R12" s="259">
        <v>0</v>
      </c>
      <c r="S12" s="260">
        <v>0</v>
      </c>
      <c r="T12" s="261">
        <v>0</v>
      </c>
      <c r="U12" s="260">
        <f t="shared" si="2"/>
        <v>0</v>
      </c>
      <c r="V12" s="262"/>
      <c r="W12" s="262"/>
      <c r="X12" s="263"/>
      <c r="Y12" s="287" t="s">
        <v>181</v>
      </c>
      <c r="Z12" s="280">
        <v>0</v>
      </c>
      <c r="AA12" s="280">
        <v>0</v>
      </c>
      <c r="AB12" s="281">
        <v>0</v>
      </c>
      <c r="AC12" s="282">
        <f t="shared" si="3"/>
        <v>0</v>
      </c>
      <c r="AD12" s="282"/>
      <c r="AE12" s="282"/>
      <c r="AF12" s="282"/>
    </row>
    <row r="13" spans="1:32" ht="17.25" customHeight="1" x14ac:dyDescent="0.25">
      <c r="A13" s="57" t="str">
        <f xml:space="preserve"> Threats!A11</f>
        <v>T11-Data Corruption</v>
      </c>
      <c r="B13" s="223">
        <v>1.2E-2</v>
      </c>
      <c r="C13" s="224">
        <v>3.1E-2</v>
      </c>
      <c r="D13" s="228">
        <f t="shared" si="0"/>
        <v>3.7199999999999999E-4</v>
      </c>
      <c r="E13" s="229">
        <f t="shared" si="4"/>
        <v>2.2319999999999998E-4</v>
      </c>
      <c r="F13" s="227">
        <f t="shared" si="5"/>
        <v>1.4880000000000001E-4</v>
      </c>
      <c r="G13" s="227">
        <f t="shared" si="6"/>
        <v>0</v>
      </c>
      <c r="H13" s="220" t="b">
        <f t="shared" si="7"/>
        <v>1</v>
      </c>
      <c r="I13" s="239" t="s">
        <v>176</v>
      </c>
      <c r="J13" s="240">
        <v>0.6</v>
      </c>
      <c r="K13" s="240">
        <v>150</v>
      </c>
      <c r="L13" s="245">
        <v>25</v>
      </c>
      <c r="M13" s="240">
        <f t="shared" si="1"/>
        <v>3750</v>
      </c>
      <c r="N13" s="237">
        <v>25</v>
      </c>
      <c r="O13" s="237">
        <v>25</v>
      </c>
      <c r="P13" s="238"/>
      <c r="Q13" s="265" t="s">
        <v>184</v>
      </c>
      <c r="R13" s="265">
        <v>0.4</v>
      </c>
      <c r="S13" s="260">
        <v>100</v>
      </c>
      <c r="T13" s="261">
        <v>25</v>
      </c>
      <c r="U13" s="260">
        <f t="shared" si="2"/>
        <v>2500</v>
      </c>
      <c r="V13" s="262">
        <v>25</v>
      </c>
      <c r="W13" s="262">
        <v>25</v>
      </c>
      <c r="X13" s="263"/>
      <c r="Y13" s="287" t="s">
        <v>181</v>
      </c>
      <c r="Z13" s="280">
        <v>0</v>
      </c>
      <c r="AA13" s="280">
        <v>0</v>
      </c>
      <c r="AB13" s="281">
        <v>0</v>
      </c>
      <c r="AC13" s="282">
        <f t="shared" si="3"/>
        <v>0</v>
      </c>
      <c r="AD13" s="282"/>
      <c r="AE13" s="282"/>
      <c r="AF13" s="282"/>
    </row>
    <row r="14" spans="1:32" ht="75.75" customHeight="1" x14ac:dyDescent="0.25">
      <c r="A14" s="57" t="str">
        <f xml:space="preserve"> Threats!A12</f>
        <v>T12-Inaccurrate Data</v>
      </c>
      <c r="B14" s="223">
        <v>0.01</v>
      </c>
      <c r="C14" s="230">
        <v>1.0999999999999999E-2</v>
      </c>
      <c r="D14" s="231">
        <f t="shared" si="0"/>
        <v>1.0999999999999999E-4</v>
      </c>
      <c r="E14" s="229">
        <f t="shared" si="4"/>
        <v>5.4999999999999995E-5</v>
      </c>
      <c r="F14" s="227">
        <f t="shared" si="5"/>
        <v>5.4999999999999995E-5</v>
      </c>
      <c r="G14" s="227">
        <f t="shared" si="6"/>
        <v>0</v>
      </c>
      <c r="H14" s="221" t="b">
        <f t="shared" si="7"/>
        <v>1</v>
      </c>
      <c r="I14" s="246" t="s">
        <v>174</v>
      </c>
      <c r="J14" s="247">
        <v>0.5</v>
      </c>
      <c r="K14" s="247">
        <v>1000</v>
      </c>
      <c r="L14" s="248">
        <v>1.1395020299105121</v>
      </c>
      <c r="M14" s="247">
        <f t="shared" si="1"/>
        <v>1139.5020299105122</v>
      </c>
      <c r="N14" s="249"/>
      <c r="O14" s="249"/>
      <c r="P14" s="250"/>
      <c r="Q14" s="266" t="s">
        <v>216</v>
      </c>
      <c r="R14" s="266">
        <v>0.5</v>
      </c>
      <c r="S14" s="267">
        <v>800</v>
      </c>
      <c r="T14" s="268">
        <v>1.1116016239284097</v>
      </c>
      <c r="U14" s="267">
        <f t="shared" si="2"/>
        <v>889.28129914272768</v>
      </c>
      <c r="V14" s="269"/>
      <c r="W14" s="269"/>
      <c r="X14" s="263"/>
      <c r="Y14" s="287" t="s">
        <v>181</v>
      </c>
      <c r="Z14" s="280"/>
      <c r="AA14" s="280">
        <v>0</v>
      </c>
      <c r="AB14" s="281">
        <v>0</v>
      </c>
      <c r="AC14" s="282">
        <f t="shared" si="3"/>
        <v>0</v>
      </c>
      <c r="AD14" s="282"/>
      <c r="AE14" s="282"/>
      <c r="AF14" s="282"/>
    </row>
    <row r="15" spans="1:32" ht="25.5" customHeight="1" x14ac:dyDescent="0.25">
      <c r="A15" s="57" t="str">
        <f xml:space="preserve"> Threats!A13</f>
        <v>T13-Un-authorized Access</v>
      </c>
      <c r="B15" s="223">
        <v>3.6999999999999998E-2</v>
      </c>
      <c r="C15" s="232">
        <v>5.1999999999999998E-2</v>
      </c>
      <c r="D15" s="225">
        <f t="shared" si="0"/>
        <v>1.9239999999999997E-3</v>
      </c>
      <c r="E15" s="229">
        <f t="shared" si="4"/>
        <v>1.9239999999999997E-3</v>
      </c>
      <c r="F15" s="227">
        <f t="shared" si="5"/>
        <v>0</v>
      </c>
      <c r="G15" s="227">
        <f t="shared" si="6"/>
        <v>0</v>
      </c>
      <c r="H15" s="222" t="b">
        <f t="shared" si="7"/>
        <v>0</v>
      </c>
      <c r="I15" s="233" t="s">
        <v>187</v>
      </c>
      <c r="J15" s="251">
        <v>1</v>
      </c>
      <c r="K15" s="251">
        <v>2000</v>
      </c>
      <c r="L15" s="252">
        <v>0.27900405982102428</v>
      </c>
      <c r="M15" s="251">
        <f t="shared" si="1"/>
        <v>558.00811964204854</v>
      </c>
      <c r="N15" s="237"/>
      <c r="O15" s="237"/>
      <c r="P15" s="238"/>
      <c r="Q15" s="270" t="s">
        <v>181</v>
      </c>
      <c r="R15" s="262">
        <v>0</v>
      </c>
      <c r="S15" s="271">
        <v>0</v>
      </c>
      <c r="T15" s="261">
        <v>0</v>
      </c>
      <c r="U15" s="271">
        <f t="shared" si="2"/>
        <v>0</v>
      </c>
      <c r="V15" s="262"/>
      <c r="W15" s="262"/>
      <c r="X15" s="263"/>
      <c r="Y15" s="287" t="s">
        <v>181</v>
      </c>
      <c r="Z15" s="280">
        <v>0</v>
      </c>
      <c r="AA15" s="280">
        <v>0</v>
      </c>
      <c r="AB15" s="281">
        <v>0</v>
      </c>
      <c r="AC15" s="282">
        <f t="shared" si="3"/>
        <v>0</v>
      </c>
      <c r="AD15" s="282"/>
      <c r="AE15" s="282"/>
      <c r="AF15" s="282"/>
    </row>
    <row r="16" spans="1:32" ht="27" customHeight="1" x14ac:dyDescent="0.25">
      <c r="A16" s="57" t="str">
        <f xml:space="preserve"> Threats!A14</f>
        <v>T14-Virus and Spyware</v>
      </c>
      <c r="B16" s="223">
        <v>0.126</v>
      </c>
      <c r="C16" s="224">
        <v>4.1000000000000002E-2</v>
      </c>
      <c r="D16" s="228">
        <f t="shared" si="0"/>
        <v>5.1660000000000005E-3</v>
      </c>
      <c r="E16" s="229">
        <f t="shared" si="4"/>
        <v>2.5830000000000002E-3</v>
      </c>
      <c r="F16" s="227">
        <f t="shared" si="5"/>
        <v>2.5830000000000002E-3</v>
      </c>
      <c r="G16" s="227">
        <f t="shared" si="6"/>
        <v>0</v>
      </c>
      <c r="H16" s="220" t="b">
        <f t="shared" si="7"/>
        <v>1</v>
      </c>
      <c r="I16" s="239" t="s">
        <v>176</v>
      </c>
      <c r="J16" s="240">
        <v>0.5</v>
      </c>
      <c r="K16" s="240">
        <v>150</v>
      </c>
      <c r="L16" s="245">
        <v>25</v>
      </c>
      <c r="M16" s="240">
        <f t="shared" ref="M16" si="8">K16*L16</f>
        <v>3750</v>
      </c>
      <c r="N16" s="253">
        <v>25</v>
      </c>
      <c r="O16" s="253">
        <v>25</v>
      </c>
      <c r="P16" s="254"/>
      <c r="Q16" s="259" t="s">
        <v>184</v>
      </c>
      <c r="R16" s="259">
        <v>0.5</v>
      </c>
      <c r="S16" s="260">
        <v>100</v>
      </c>
      <c r="T16" s="272">
        <v>25</v>
      </c>
      <c r="U16" s="273">
        <f t="shared" si="2"/>
        <v>2500</v>
      </c>
      <c r="V16" s="273">
        <v>25</v>
      </c>
      <c r="W16" s="273">
        <v>25</v>
      </c>
      <c r="X16" s="263"/>
      <c r="Y16" s="287" t="s">
        <v>181</v>
      </c>
      <c r="Z16" s="280">
        <v>0</v>
      </c>
      <c r="AA16" s="280">
        <v>0</v>
      </c>
      <c r="AB16" s="281">
        <v>0</v>
      </c>
      <c r="AC16" s="282">
        <v>0</v>
      </c>
      <c r="AD16" s="282"/>
      <c r="AE16" s="282"/>
      <c r="AF16" s="282"/>
    </row>
    <row r="17" spans="1:32" ht="16.5" customHeight="1" x14ac:dyDescent="0.25">
      <c r="A17" s="57" t="str">
        <f xml:space="preserve"> Threats!A15</f>
        <v>T15-Hacking</v>
      </c>
      <c r="B17" s="223">
        <v>2.4E-2</v>
      </c>
      <c r="C17" s="224">
        <v>5.8000000000000003E-2</v>
      </c>
      <c r="D17" s="228">
        <f t="shared" si="0"/>
        <v>1.392E-3</v>
      </c>
      <c r="E17" s="229">
        <f t="shared" si="4"/>
        <v>0</v>
      </c>
      <c r="F17" s="227">
        <f t="shared" si="5"/>
        <v>8.3520000000000003E-4</v>
      </c>
      <c r="G17" s="227">
        <f t="shared" si="6"/>
        <v>0</v>
      </c>
      <c r="H17" s="220" t="b">
        <f t="shared" si="7"/>
        <v>0</v>
      </c>
      <c r="I17" s="255" t="s">
        <v>178</v>
      </c>
      <c r="J17" s="256">
        <v>0.4</v>
      </c>
      <c r="K17" s="240">
        <v>0</v>
      </c>
      <c r="L17" s="245">
        <v>0</v>
      </c>
      <c r="M17" s="240">
        <f t="shared" si="1"/>
        <v>0</v>
      </c>
      <c r="N17" s="237"/>
      <c r="O17" s="237"/>
      <c r="P17" s="238"/>
      <c r="Q17" s="259" t="s">
        <v>175</v>
      </c>
      <c r="R17" s="259">
        <v>0.6</v>
      </c>
      <c r="S17" s="260">
        <v>1000</v>
      </c>
      <c r="T17" s="261">
        <v>0.13950202991051214</v>
      </c>
      <c r="U17" s="262">
        <f t="shared" si="2"/>
        <v>139.50202991051214</v>
      </c>
      <c r="V17" s="262"/>
      <c r="W17" s="262"/>
      <c r="X17" s="263"/>
      <c r="Y17" s="287" t="s">
        <v>181</v>
      </c>
      <c r="Z17" s="280">
        <v>0</v>
      </c>
      <c r="AA17" s="280">
        <v>0</v>
      </c>
      <c r="AB17" s="281">
        <v>0</v>
      </c>
      <c r="AC17" s="282">
        <f t="shared" si="3"/>
        <v>0</v>
      </c>
      <c r="AD17" s="282"/>
      <c r="AE17" s="282"/>
      <c r="AF17" s="282"/>
    </row>
    <row r="18" spans="1:32" ht="38.25" customHeight="1" x14ac:dyDescent="0.25">
      <c r="A18" s="57" t="str">
        <f xml:space="preserve"> Threats!A16</f>
        <v>T16-Media Leakage</v>
      </c>
      <c r="B18" s="223">
        <v>1.4999999999999999E-2</v>
      </c>
      <c r="C18" s="224">
        <v>4.0000000000000001E-3</v>
      </c>
      <c r="D18" s="228">
        <f t="shared" si="0"/>
        <v>6.0000000000000002E-5</v>
      </c>
      <c r="E18" s="229">
        <f t="shared" si="4"/>
        <v>3.0000000000000001E-5</v>
      </c>
      <c r="F18" s="227">
        <f t="shared" si="5"/>
        <v>0</v>
      </c>
      <c r="G18" s="227">
        <f t="shared" si="6"/>
        <v>0</v>
      </c>
      <c r="H18" s="220" t="b">
        <f t="shared" si="7"/>
        <v>1</v>
      </c>
      <c r="I18" s="239" t="s">
        <v>177</v>
      </c>
      <c r="J18" s="240">
        <v>0.5</v>
      </c>
      <c r="K18" s="240">
        <v>500</v>
      </c>
      <c r="L18" s="245">
        <v>1.069751014955256</v>
      </c>
      <c r="M18" s="240">
        <f t="shared" si="1"/>
        <v>534.87550747762805</v>
      </c>
      <c r="N18" s="237"/>
      <c r="O18" s="237"/>
      <c r="P18" s="238"/>
      <c r="Q18" s="259" t="s">
        <v>186</v>
      </c>
      <c r="R18" s="259">
        <v>0.5</v>
      </c>
      <c r="S18" s="260">
        <v>0</v>
      </c>
      <c r="T18" s="261">
        <v>0</v>
      </c>
      <c r="U18" s="262">
        <f t="shared" si="2"/>
        <v>0</v>
      </c>
      <c r="V18" s="262"/>
      <c r="W18" s="262"/>
      <c r="X18" s="263"/>
      <c r="Y18" s="287" t="s">
        <v>181</v>
      </c>
      <c r="Z18" s="280">
        <v>0</v>
      </c>
      <c r="AA18" s="280">
        <v>0</v>
      </c>
      <c r="AB18" s="281">
        <v>0</v>
      </c>
      <c r="AC18" s="282">
        <f t="shared" si="3"/>
        <v>0</v>
      </c>
      <c r="AD18" s="282"/>
      <c r="AE18" s="282"/>
      <c r="AF18" s="282"/>
    </row>
    <row r="19" spans="1:32" ht="42" customHeight="1" x14ac:dyDescent="0.25">
      <c r="A19" s="57" t="str">
        <f xml:space="preserve"> Threats!A17</f>
        <v>T17-Communication Preventers(Botnet, Dialer)</v>
      </c>
      <c r="B19" s="223">
        <v>6.9000000000000006E-2</v>
      </c>
      <c r="C19" s="224">
        <v>1.7000000000000001E-2</v>
      </c>
      <c r="D19" s="228">
        <f t="shared" si="0"/>
        <v>1.1730000000000002E-3</v>
      </c>
      <c r="E19" s="229">
        <f t="shared" si="4"/>
        <v>5.8650000000000011E-4</v>
      </c>
      <c r="F19" s="227">
        <f t="shared" si="5"/>
        <v>5.8650000000000011E-4</v>
      </c>
      <c r="G19" s="227">
        <f t="shared" si="6"/>
        <v>0</v>
      </c>
      <c r="H19" s="220" t="b">
        <f t="shared" si="7"/>
        <v>1</v>
      </c>
      <c r="I19" s="255" t="s">
        <v>221</v>
      </c>
      <c r="J19" s="256">
        <v>0.5</v>
      </c>
      <c r="K19" s="240">
        <v>2000</v>
      </c>
      <c r="L19" s="245">
        <v>1.2790040598210242</v>
      </c>
      <c r="M19" s="240">
        <f t="shared" si="1"/>
        <v>2558.0081196420483</v>
      </c>
      <c r="N19" s="237"/>
      <c r="O19" s="237"/>
      <c r="P19" s="238"/>
      <c r="Q19" s="265" t="s">
        <v>222</v>
      </c>
      <c r="R19" s="265">
        <v>0.5</v>
      </c>
      <c r="S19" s="260">
        <v>2000</v>
      </c>
      <c r="T19" s="261">
        <v>1.2790040598210242</v>
      </c>
      <c r="U19" s="262">
        <f t="shared" si="2"/>
        <v>2558.0081196420483</v>
      </c>
      <c r="V19" s="262"/>
      <c r="W19" s="262"/>
      <c r="X19" s="263"/>
      <c r="Y19" s="287" t="s">
        <v>181</v>
      </c>
      <c r="Z19" s="280">
        <v>0</v>
      </c>
      <c r="AA19" s="280">
        <v>0</v>
      </c>
      <c r="AB19" s="281">
        <v>0</v>
      </c>
      <c r="AC19" s="282">
        <f t="shared" si="3"/>
        <v>0</v>
      </c>
      <c r="AD19" s="282"/>
      <c r="AE19" s="282"/>
      <c r="AF19" s="282"/>
    </row>
    <row r="20" spans="1:32" ht="39.75" customHeight="1" x14ac:dyDescent="0.25">
      <c r="A20" s="57" t="str">
        <f xml:space="preserve"> Threats!A18</f>
        <v>T18-Authentication Threats</v>
      </c>
      <c r="B20" s="223">
        <v>0.14899999999999999</v>
      </c>
      <c r="C20" s="224">
        <v>1.7999999999999999E-2</v>
      </c>
      <c r="D20" s="228">
        <f t="shared" si="0"/>
        <v>2.6819999999999995E-3</v>
      </c>
      <c r="E20" s="229">
        <f t="shared" si="4"/>
        <v>5.3639999999999992E-4</v>
      </c>
      <c r="F20" s="227">
        <f t="shared" si="5"/>
        <v>1.3409999999999997E-3</v>
      </c>
      <c r="G20" s="227">
        <f t="shared" si="6"/>
        <v>8.0459999999999982E-4</v>
      </c>
      <c r="H20" s="220" t="b">
        <f t="shared" si="7"/>
        <v>1</v>
      </c>
      <c r="I20" s="239" t="s">
        <v>179</v>
      </c>
      <c r="J20" s="240">
        <v>0.2</v>
      </c>
      <c r="K20" s="240">
        <v>1000</v>
      </c>
      <c r="L20" s="245">
        <v>1.1395020299105121</v>
      </c>
      <c r="M20" s="240">
        <f t="shared" si="1"/>
        <v>1139.5020299105122</v>
      </c>
      <c r="N20" s="237"/>
      <c r="O20" s="237"/>
      <c r="P20" s="238"/>
      <c r="Q20" s="274" t="s">
        <v>187</v>
      </c>
      <c r="R20" s="259">
        <v>0.5</v>
      </c>
      <c r="S20" s="260">
        <v>2000</v>
      </c>
      <c r="T20" s="261">
        <v>1.2790040598210242</v>
      </c>
      <c r="U20" s="262">
        <f t="shared" si="2"/>
        <v>2558.0081196420483</v>
      </c>
      <c r="V20" s="262"/>
      <c r="W20" s="262"/>
      <c r="X20" s="263"/>
      <c r="Y20" s="288" t="s">
        <v>223</v>
      </c>
      <c r="Z20" s="289">
        <v>0.3</v>
      </c>
      <c r="AA20" s="280">
        <v>5000</v>
      </c>
      <c r="AB20" s="281">
        <v>1.6975101495525609</v>
      </c>
      <c r="AC20" s="282">
        <f t="shared" si="3"/>
        <v>8487.5507477628034</v>
      </c>
      <c r="AD20" s="282"/>
      <c r="AE20" s="282"/>
      <c r="AF20" s="282"/>
    </row>
    <row r="21" spans="1:32" ht="39" customHeight="1" x14ac:dyDescent="0.25">
      <c r="A21" s="57" t="str">
        <f xml:space="preserve"> Threats!A19</f>
        <v>T19-Non Repudiation Threats</v>
      </c>
      <c r="B21" s="223">
        <v>6.7000000000000004E-2</v>
      </c>
      <c r="C21" s="224">
        <v>1.7000000000000001E-2</v>
      </c>
      <c r="D21" s="228">
        <f t="shared" si="0"/>
        <v>1.1390000000000003E-3</v>
      </c>
      <c r="E21" s="229">
        <f t="shared" si="4"/>
        <v>1.1390000000000003E-3</v>
      </c>
      <c r="F21" s="227">
        <f t="shared" si="5"/>
        <v>0</v>
      </c>
      <c r="G21" s="227">
        <f t="shared" si="6"/>
        <v>0</v>
      </c>
      <c r="H21" s="220" t="b">
        <f t="shared" si="7"/>
        <v>1</v>
      </c>
      <c r="I21" s="255" t="s">
        <v>196</v>
      </c>
      <c r="J21" s="256">
        <v>1</v>
      </c>
      <c r="K21" s="240">
        <v>1000</v>
      </c>
      <c r="L21" s="245">
        <v>2.1395020299105121</v>
      </c>
      <c r="M21" s="240">
        <f t="shared" si="1"/>
        <v>2139.5020299105122</v>
      </c>
      <c r="N21" s="237"/>
      <c r="O21" s="237"/>
      <c r="P21" s="238"/>
      <c r="Q21" s="275" t="s">
        <v>181</v>
      </c>
      <c r="R21" s="276">
        <v>0</v>
      </c>
      <c r="S21" s="260">
        <v>0</v>
      </c>
      <c r="T21" s="261">
        <v>0</v>
      </c>
      <c r="U21" s="262">
        <f t="shared" si="2"/>
        <v>0</v>
      </c>
      <c r="V21" s="262"/>
      <c r="W21" s="262"/>
      <c r="X21" s="263"/>
      <c r="Y21" s="287" t="s">
        <v>181</v>
      </c>
      <c r="Z21" s="280">
        <v>0</v>
      </c>
      <c r="AA21" s="280">
        <v>0</v>
      </c>
      <c r="AB21" s="281">
        <v>0</v>
      </c>
      <c r="AC21" s="282">
        <f t="shared" si="3"/>
        <v>0</v>
      </c>
      <c r="AD21" s="282"/>
      <c r="AE21" s="282"/>
      <c r="AF21" s="282"/>
    </row>
    <row r="22" spans="1:32" ht="26.25" customHeight="1" x14ac:dyDescent="0.25">
      <c r="A22" s="57" t="str">
        <f xml:space="preserve"> Threats!A20</f>
        <v>T20-Separation of Duties</v>
      </c>
      <c r="B22" s="223">
        <v>8.7999999999999995E-2</v>
      </c>
      <c r="C22" s="224">
        <v>7.0000000000000001E-3</v>
      </c>
      <c r="D22" s="228">
        <f t="shared" si="0"/>
        <v>6.1600000000000001E-4</v>
      </c>
      <c r="E22" s="229">
        <f t="shared" si="4"/>
        <v>6.1600000000000001E-4</v>
      </c>
      <c r="F22" s="227">
        <f t="shared" si="5"/>
        <v>0</v>
      </c>
      <c r="G22" s="227">
        <f t="shared" si="6"/>
        <v>0</v>
      </c>
      <c r="H22" s="220" t="b">
        <f t="shared" si="7"/>
        <v>1</v>
      </c>
      <c r="I22" s="257" t="s">
        <v>218</v>
      </c>
      <c r="J22" s="256">
        <v>1</v>
      </c>
      <c r="K22" s="240">
        <v>2000</v>
      </c>
      <c r="L22" s="245">
        <v>1.2790040598210242</v>
      </c>
      <c r="M22" s="240">
        <f t="shared" si="1"/>
        <v>2558.0081196420483</v>
      </c>
      <c r="N22" s="237"/>
      <c r="O22" s="237"/>
      <c r="P22" s="238"/>
      <c r="Q22" s="275" t="s">
        <v>181</v>
      </c>
      <c r="R22" s="276">
        <v>0</v>
      </c>
      <c r="S22" s="260">
        <v>0</v>
      </c>
      <c r="T22" s="261">
        <v>0</v>
      </c>
      <c r="U22" s="262">
        <f t="shared" si="2"/>
        <v>0</v>
      </c>
      <c r="V22" s="262"/>
      <c r="W22" s="262"/>
      <c r="X22" s="263"/>
      <c r="Y22" s="287" t="s">
        <v>181</v>
      </c>
      <c r="Z22" s="280">
        <v>0</v>
      </c>
      <c r="AA22" s="280">
        <v>0</v>
      </c>
      <c r="AB22" s="281">
        <v>0</v>
      </c>
      <c r="AC22" s="282">
        <f t="shared" si="3"/>
        <v>0</v>
      </c>
      <c r="AD22" s="282"/>
      <c r="AE22" s="282"/>
      <c r="AF22" s="282"/>
    </row>
    <row r="23" spans="1:32" ht="54.75" customHeight="1" x14ac:dyDescent="0.25">
      <c r="A23" s="57" t="str">
        <f xml:space="preserve"> Threats!A21</f>
        <v>T21-Configuration Threats</v>
      </c>
      <c r="B23" s="223">
        <v>0.13</v>
      </c>
      <c r="C23" s="224">
        <v>1.7000000000000001E-2</v>
      </c>
      <c r="D23" s="228">
        <f t="shared" si="0"/>
        <v>2.2100000000000002E-3</v>
      </c>
      <c r="E23" s="229">
        <f t="shared" si="4"/>
        <v>2.2100000000000002E-3</v>
      </c>
      <c r="F23" s="227">
        <f t="shared" si="5"/>
        <v>0</v>
      </c>
      <c r="G23" s="227">
        <f t="shared" si="6"/>
        <v>0</v>
      </c>
      <c r="H23" s="222" t="b">
        <f t="shared" si="7"/>
        <v>1</v>
      </c>
      <c r="I23" s="257" t="s">
        <v>218</v>
      </c>
      <c r="J23" s="258">
        <v>1</v>
      </c>
      <c r="K23" s="251">
        <v>2000</v>
      </c>
      <c r="L23" s="252">
        <v>1.2790040598210242</v>
      </c>
      <c r="M23" s="251">
        <f t="shared" si="1"/>
        <v>2558.0081196420483</v>
      </c>
      <c r="N23" s="237"/>
      <c r="O23" s="237"/>
      <c r="P23" s="238"/>
      <c r="Q23" s="275" t="s">
        <v>181</v>
      </c>
      <c r="R23" s="277">
        <v>0</v>
      </c>
      <c r="S23" s="271">
        <v>0</v>
      </c>
      <c r="T23" s="261">
        <v>0</v>
      </c>
      <c r="U23" s="262">
        <f t="shared" si="2"/>
        <v>0</v>
      </c>
      <c r="V23" s="262"/>
      <c r="W23" s="262"/>
      <c r="X23" s="263"/>
      <c r="Y23" s="287" t="s">
        <v>181</v>
      </c>
      <c r="Z23" s="280">
        <v>0</v>
      </c>
      <c r="AA23" s="280">
        <v>0</v>
      </c>
      <c r="AB23" s="281">
        <v>0</v>
      </c>
      <c r="AC23" s="282">
        <f t="shared" si="3"/>
        <v>0</v>
      </c>
      <c r="AD23" s="282"/>
      <c r="AE23" s="282"/>
      <c r="AF23" s="282"/>
    </row>
    <row r="24" spans="1:32" ht="41.25" customHeight="1" x14ac:dyDescent="0.25">
      <c r="A24" s="57" t="str">
        <f xml:space="preserve"> Threats!A22</f>
        <v>T22- Communications Threats</v>
      </c>
      <c r="B24" s="223">
        <v>0.105</v>
      </c>
      <c r="C24" s="224">
        <v>2.1999999999999999E-2</v>
      </c>
      <c r="D24" s="228">
        <f t="shared" si="0"/>
        <v>2.31E-3</v>
      </c>
      <c r="E24" s="229">
        <f t="shared" si="4"/>
        <v>1.155E-3</v>
      </c>
      <c r="F24" s="227">
        <f t="shared" si="5"/>
        <v>1.155E-3</v>
      </c>
      <c r="G24" s="227">
        <f t="shared" si="6"/>
        <v>0</v>
      </c>
      <c r="H24" s="220" t="b">
        <f t="shared" si="7"/>
        <v>0</v>
      </c>
      <c r="I24" s="255" t="s">
        <v>217</v>
      </c>
      <c r="J24" s="256">
        <v>0.5</v>
      </c>
      <c r="K24" s="240">
        <v>1000</v>
      </c>
      <c r="L24" s="245">
        <v>0.13950202991051214</v>
      </c>
      <c r="M24" s="240">
        <f t="shared" si="1"/>
        <v>139.50202991051214</v>
      </c>
      <c r="N24" s="253"/>
      <c r="O24" s="253"/>
      <c r="P24" s="254"/>
      <c r="Q24" s="259" t="s">
        <v>188</v>
      </c>
      <c r="R24" s="259">
        <v>0.5</v>
      </c>
      <c r="S24" s="260">
        <v>1000</v>
      </c>
      <c r="T24" s="272">
        <v>0.13950202991051214</v>
      </c>
      <c r="U24" s="273">
        <f t="shared" si="2"/>
        <v>139.50202991051214</v>
      </c>
      <c r="V24" s="262"/>
      <c r="W24" s="262"/>
      <c r="X24" s="263"/>
      <c r="Y24" s="287" t="s">
        <v>181</v>
      </c>
      <c r="Z24" s="280">
        <v>1</v>
      </c>
      <c r="AA24" s="280">
        <v>0</v>
      </c>
      <c r="AB24" s="281">
        <v>0</v>
      </c>
      <c r="AC24" s="282">
        <f t="shared" si="3"/>
        <v>0</v>
      </c>
      <c r="AD24" s="282"/>
      <c r="AE24" s="282"/>
      <c r="AF24" s="282"/>
    </row>
    <row r="25" spans="1:32" ht="53.25" customHeight="1" x14ac:dyDescent="0.25">
      <c r="A25" s="57" t="str">
        <f xml:space="preserve"> Threats!A23</f>
        <v>T23-Storage Threats</v>
      </c>
      <c r="B25" s="223">
        <v>7.6999999999999999E-2</v>
      </c>
      <c r="C25" s="224">
        <v>7.0000000000000001E-3</v>
      </c>
      <c r="D25" s="228">
        <f t="shared" si="0"/>
        <v>5.3899999999999998E-4</v>
      </c>
      <c r="E25" s="229">
        <f t="shared" si="4"/>
        <v>0</v>
      </c>
      <c r="F25" s="227">
        <f t="shared" si="5"/>
        <v>0</v>
      </c>
      <c r="G25" s="227">
        <f t="shared" si="6"/>
        <v>2.1560000000000001E-4</v>
      </c>
      <c r="H25" s="220" t="b">
        <f t="shared" si="7"/>
        <v>1</v>
      </c>
      <c r="I25" s="239" t="s">
        <v>180</v>
      </c>
      <c r="J25" s="240">
        <v>0.3</v>
      </c>
      <c r="K25" s="241">
        <v>0</v>
      </c>
      <c r="L25" s="236">
        <v>0</v>
      </c>
      <c r="M25" s="237">
        <f t="shared" si="1"/>
        <v>0</v>
      </c>
      <c r="N25" s="237"/>
      <c r="O25" s="237"/>
      <c r="P25" s="238"/>
      <c r="Q25" s="259" t="s">
        <v>189</v>
      </c>
      <c r="R25" s="259">
        <v>0.3</v>
      </c>
      <c r="S25" s="260">
        <v>0</v>
      </c>
      <c r="T25" s="261">
        <v>0</v>
      </c>
      <c r="U25" s="262">
        <f t="shared" si="2"/>
        <v>0</v>
      </c>
      <c r="V25" s="262"/>
      <c r="W25" s="262"/>
      <c r="X25" s="263"/>
      <c r="Y25" s="285" t="s">
        <v>177</v>
      </c>
      <c r="Z25" s="286">
        <v>0.4</v>
      </c>
      <c r="AA25" s="280">
        <v>500</v>
      </c>
      <c r="AB25" s="281">
        <v>1.069751014955256</v>
      </c>
      <c r="AC25" s="282">
        <f t="shared" si="3"/>
        <v>534.87550747762805</v>
      </c>
      <c r="AD25" s="282"/>
      <c r="AE25" s="282"/>
      <c r="AF25" s="282"/>
    </row>
    <row r="26" spans="1:32" ht="12.75" customHeight="1" x14ac:dyDescent="0.25">
      <c r="A26" s="48"/>
      <c r="B26" s="300"/>
      <c r="C26" s="48"/>
      <c r="D26" s="300"/>
      <c r="E26" s="301">
        <f>SUM(E3:E25)</f>
        <v>1.1958000000000002E-2</v>
      </c>
      <c r="F26" s="301">
        <f>SUM(F3:F25)</f>
        <v>7.196300000000001E-3</v>
      </c>
      <c r="G26" s="301">
        <f>SUM(G3:G25)</f>
        <v>1.0651999999999999E-3</v>
      </c>
      <c r="H26" s="302">
        <f>E26 +F26+G26</f>
        <v>2.0219500000000001E-2</v>
      </c>
      <c r="I26" s="300"/>
      <c r="J26" s="300"/>
      <c r="K26" s="300"/>
      <c r="L26" s="48"/>
      <c r="M26" s="303">
        <f>SUM(M3:M25)</f>
        <v>44021.36671985445</v>
      </c>
      <c r="N26" s="48"/>
      <c r="O26" s="48"/>
      <c r="P26" s="48"/>
      <c r="Q26" s="48"/>
      <c r="R26" s="48"/>
      <c r="S26" s="48"/>
      <c r="T26" s="48"/>
      <c r="U26" s="304">
        <f>SUM(U3:U25)</f>
        <v>41898.198906263075</v>
      </c>
      <c r="V26" s="48"/>
      <c r="W26" s="48"/>
      <c r="X26" s="48"/>
      <c r="Y26" s="48"/>
      <c r="Z26" s="48"/>
      <c r="AA26" s="48"/>
      <c r="AB26" s="48"/>
      <c r="AC26" s="305">
        <f>SUM(AC3:AC25)</f>
        <v>11580.434374882479</v>
      </c>
      <c r="AD26" s="48"/>
      <c r="AE26" s="48"/>
      <c r="AF26" s="48"/>
    </row>
    <row r="27" spans="1:32" ht="12.75" customHeight="1" x14ac:dyDescent="0.25">
      <c r="B27" s="13"/>
      <c r="D27" s="13"/>
      <c r="E27" s="13"/>
      <c r="F27" s="14"/>
      <c r="G27" s="14"/>
      <c r="H27" s="13"/>
      <c r="I27" s="13"/>
      <c r="J27" s="14"/>
      <c r="K27" s="13"/>
      <c r="M27" s="13"/>
    </row>
    <row r="28" spans="1:32" ht="12.75" customHeight="1" x14ac:dyDescent="0.25">
      <c r="B28" s="13"/>
      <c r="D28" s="13"/>
      <c r="E28" s="13"/>
      <c r="F28" s="14"/>
      <c r="G28" s="14"/>
      <c r="H28" s="13"/>
      <c r="I28" s="13"/>
      <c r="J28" s="14"/>
      <c r="K28" s="13"/>
      <c r="M28" s="13"/>
    </row>
    <row r="29" spans="1:32" ht="12.75" customHeight="1" x14ac:dyDescent="0.25">
      <c r="B29" s="13"/>
      <c r="D29" s="13"/>
      <c r="E29" s="13"/>
      <c r="F29" s="14"/>
      <c r="G29" s="14"/>
      <c r="H29" s="13"/>
      <c r="I29" s="13"/>
      <c r="J29" s="14"/>
      <c r="K29" s="13"/>
      <c r="M29" s="13"/>
    </row>
    <row r="30" spans="1:32" ht="12.75" customHeight="1" x14ac:dyDescent="0.25">
      <c r="B30" s="13"/>
      <c r="D30" s="13"/>
      <c r="E30" s="13"/>
      <c r="F30" s="14"/>
      <c r="G30" s="14"/>
      <c r="H30" s="13"/>
      <c r="I30" s="13"/>
      <c r="J30" s="14"/>
      <c r="K30" s="13"/>
      <c r="M30" s="13"/>
    </row>
    <row r="31" spans="1:32" ht="12.75" customHeight="1" x14ac:dyDescent="0.25">
      <c r="B31" s="13"/>
      <c r="D31" s="13"/>
      <c r="E31" s="13"/>
      <c r="F31" s="14"/>
      <c r="G31" s="14"/>
      <c r="H31" s="13"/>
      <c r="I31" s="13"/>
      <c r="J31" s="14"/>
      <c r="K31" s="13"/>
      <c r="M31" s="13"/>
    </row>
    <row r="32" spans="1:32" ht="12.75" customHeight="1" x14ac:dyDescent="0.25">
      <c r="B32" s="13"/>
      <c r="D32" s="13"/>
      <c r="E32" s="13"/>
      <c r="F32" s="14"/>
      <c r="G32" s="14"/>
      <c r="H32" s="13"/>
      <c r="I32" s="13"/>
      <c r="J32" s="14"/>
      <c r="K32" s="13"/>
      <c r="M32" s="13"/>
    </row>
    <row r="33" spans="2:13" ht="12.75" customHeight="1" x14ac:dyDescent="0.25">
      <c r="B33" s="13"/>
      <c r="D33" s="13"/>
      <c r="E33" s="13"/>
      <c r="F33" s="14"/>
      <c r="G33" s="14"/>
      <c r="H33" s="13"/>
      <c r="I33" s="13"/>
      <c r="J33" s="14"/>
      <c r="K33" s="13"/>
      <c r="M33" s="13"/>
    </row>
    <row r="34" spans="2:13" ht="12.75" customHeight="1" x14ac:dyDescent="0.25">
      <c r="B34" s="13"/>
      <c r="D34" s="13"/>
      <c r="E34" s="13"/>
      <c r="F34" s="14"/>
      <c r="G34" s="14"/>
      <c r="H34" s="13"/>
      <c r="I34" s="13"/>
      <c r="J34" s="14"/>
      <c r="K34" s="13"/>
      <c r="M34" s="13"/>
    </row>
    <row r="35" spans="2:13" ht="12.75" customHeight="1" x14ac:dyDescent="0.25">
      <c r="B35" s="13"/>
      <c r="D35" s="13"/>
      <c r="E35" s="13"/>
      <c r="F35" s="14"/>
      <c r="G35" s="14"/>
      <c r="H35" s="13"/>
      <c r="I35" s="13"/>
      <c r="J35" s="14"/>
      <c r="K35" s="13"/>
      <c r="M35" s="13"/>
    </row>
    <row r="36" spans="2:13" ht="12.75" customHeight="1" x14ac:dyDescent="0.25">
      <c r="B36" s="13"/>
      <c r="D36" s="13"/>
      <c r="E36" s="13"/>
      <c r="F36" s="14"/>
      <c r="G36" s="14"/>
      <c r="H36" s="13"/>
      <c r="I36" s="13"/>
      <c r="J36" s="14"/>
      <c r="K36" s="13"/>
      <c r="M36" s="13"/>
    </row>
    <row r="37" spans="2:13" ht="12.75" customHeight="1" x14ac:dyDescent="0.25">
      <c r="B37" s="13"/>
      <c r="D37" s="13"/>
      <c r="E37" s="13"/>
      <c r="F37" s="14"/>
      <c r="G37" s="14"/>
      <c r="H37" s="13"/>
      <c r="I37" s="13"/>
      <c r="J37" s="14"/>
      <c r="K37" s="13"/>
      <c r="M37" s="13"/>
    </row>
    <row r="38" spans="2:13" ht="12.75" customHeight="1" x14ac:dyDescent="0.25">
      <c r="B38" s="13"/>
      <c r="D38" s="13"/>
      <c r="E38" s="13"/>
      <c r="F38" s="14"/>
      <c r="G38" s="14"/>
      <c r="H38" s="13"/>
      <c r="I38" s="13"/>
      <c r="J38" s="14"/>
      <c r="K38" s="13"/>
      <c r="M38" s="13"/>
    </row>
    <row r="39" spans="2:13" ht="12.75" customHeight="1" x14ac:dyDescent="0.25">
      <c r="B39" s="13"/>
      <c r="D39" s="13"/>
      <c r="E39" s="13"/>
      <c r="F39" s="14"/>
      <c r="G39" s="14"/>
      <c r="H39" s="13"/>
      <c r="I39" s="13"/>
      <c r="J39" s="14"/>
      <c r="K39" s="13"/>
      <c r="M39" s="13"/>
    </row>
    <row r="40" spans="2:13" ht="12.75" customHeight="1" x14ac:dyDescent="0.25">
      <c r="B40" s="13"/>
      <c r="D40" s="13"/>
      <c r="E40" s="13"/>
      <c r="F40" s="14"/>
      <c r="G40" s="14"/>
      <c r="H40" s="13"/>
      <c r="I40" s="13"/>
      <c r="J40" s="14"/>
      <c r="K40" s="13"/>
      <c r="M40" s="13"/>
    </row>
    <row r="41" spans="2:13" ht="12.75" customHeight="1" x14ac:dyDescent="0.25">
      <c r="B41" s="13"/>
      <c r="D41" s="13"/>
      <c r="E41" s="13"/>
      <c r="F41" s="14"/>
      <c r="G41" s="14"/>
      <c r="H41" s="13"/>
      <c r="I41" s="13"/>
      <c r="J41" s="14"/>
      <c r="K41" s="13"/>
      <c r="M41" s="13"/>
    </row>
    <row r="42" spans="2:13" ht="12.75" customHeight="1" x14ac:dyDescent="0.25">
      <c r="B42" s="13"/>
      <c r="D42" s="13"/>
      <c r="E42" s="13"/>
      <c r="F42" s="14"/>
      <c r="G42" s="14"/>
      <c r="H42" s="13"/>
      <c r="I42" s="13"/>
      <c r="J42" s="14"/>
      <c r="K42" s="13"/>
      <c r="M42" s="13"/>
    </row>
    <row r="43" spans="2:13" ht="12.75" customHeight="1" x14ac:dyDescent="0.25">
      <c r="B43" s="13"/>
      <c r="D43" s="13"/>
      <c r="E43" s="13"/>
      <c r="F43" s="14"/>
      <c r="G43" s="14"/>
      <c r="H43" s="13"/>
      <c r="I43" s="13"/>
      <c r="J43" s="14"/>
      <c r="K43" s="13"/>
      <c r="M43" s="13"/>
    </row>
    <row r="44" spans="2:13" ht="12.75" customHeight="1" x14ac:dyDescent="0.25">
      <c r="B44" s="13"/>
      <c r="D44" s="13"/>
      <c r="E44" s="13"/>
      <c r="F44" s="14"/>
      <c r="G44" s="14"/>
      <c r="H44" s="13"/>
      <c r="I44" s="13"/>
      <c r="J44" s="14"/>
      <c r="K44" s="13"/>
      <c r="M44" s="13"/>
    </row>
    <row r="45" spans="2:13" ht="12.75" customHeight="1" x14ac:dyDescent="0.25">
      <c r="B45" s="13"/>
      <c r="D45" s="13"/>
      <c r="E45" s="13"/>
      <c r="F45" s="14"/>
      <c r="G45" s="14"/>
      <c r="H45" s="13"/>
      <c r="I45" s="13"/>
      <c r="J45" s="14"/>
      <c r="K45" s="13"/>
      <c r="M45" s="13"/>
    </row>
    <row r="46" spans="2:13" ht="12.75" customHeight="1" x14ac:dyDescent="0.25">
      <c r="B46" s="13"/>
      <c r="D46" s="13"/>
      <c r="E46" s="13"/>
      <c r="F46" s="14"/>
      <c r="G46" s="14"/>
      <c r="H46" s="13"/>
      <c r="I46" s="13"/>
      <c r="J46" s="14"/>
      <c r="K46" s="13"/>
      <c r="M46" s="13"/>
    </row>
    <row r="47" spans="2:13" ht="12.75" customHeight="1" x14ac:dyDescent="0.25">
      <c r="B47" s="13"/>
      <c r="D47" s="13"/>
      <c r="E47" s="13"/>
      <c r="F47" s="14"/>
      <c r="G47" s="14"/>
      <c r="H47" s="13"/>
      <c r="I47" s="13"/>
      <c r="J47" s="14"/>
      <c r="K47" s="13"/>
      <c r="M47" s="13"/>
    </row>
    <row r="48" spans="2:13" ht="12.75" customHeight="1" x14ac:dyDescent="0.25">
      <c r="B48" s="13"/>
      <c r="D48" s="13"/>
      <c r="E48" s="13"/>
      <c r="F48" s="14"/>
      <c r="G48" s="14"/>
      <c r="H48" s="13"/>
      <c r="I48" s="13"/>
      <c r="J48" s="14"/>
      <c r="K48" s="13"/>
      <c r="M48" s="13"/>
    </row>
    <row r="49" spans="2:13" ht="12.75" customHeight="1" x14ac:dyDescent="0.25">
      <c r="B49" s="13"/>
      <c r="D49" s="13"/>
      <c r="E49" s="13"/>
      <c r="F49" s="14"/>
      <c r="G49" s="14"/>
      <c r="H49" s="13"/>
      <c r="I49" s="13"/>
      <c r="J49" s="14"/>
      <c r="K49" s="13"/>
      <c r="M49" s="13"/>
    </row>
    <row r="50" spans="2:13" ht="12.75" customHeight="1" x14ac:dyDescent="0.25">
      <c r="B50" s="13"/>
      <c r="D50" s="13"/>
      <c r="E50" s="13"/>
      <c r="F50" s="14"/>
      <c r="G50" s="14"/>
      <c r="H50" s="13"/>
      <c r="I50" s="13"/>
      <c r="J50" s="14"/>
      <c r="K50" s="13"/>
      <c r="M50" s="13"/>
    </row>
    <row r="51" spans="2:13" ht="12.75" customHeight="1" x14ac:dyDescent="0.25">
      <c r="B51" s="13"/>
      <c r="D51" s="13"/>
      <c r="E51" s="13"/>
      <c r="F51" s="14"/>
      <c r="G51" s="14"/>
      <c r="H51" s="13"/>
      <c r="I51" s="13"/>
      <c r="J51" s="14"/>
      <c r="K51" s="13"/>
      <c r="M51" s="13"/>
    </row>
    <row r="52" spans="2:13" ht="12.75" customHeight="1" x14ac:dyDescent="0.25">
      <c r="B52" s="13"/>
      <c r="D52" s="13"/>
      <c r="E52" s="13"/>
      <c r="F52" s="14"/>
      <c r="G52" s="14"/>
      <c r="H52" s="13"/>
      <c r="I52" s="13"/>
      <c r="J52" s="14"/>
      <c r="K52" s="13"/>
      <c r="M52" s="13"/>
    </row>
    <row r="53" spans="2:13" ht="12.75" customHeight="1" x14ac:dyDescent="0.25">
      <c r="B53" s="13"/>
      <c r="D53" s="13"/>
      <c r="E53" s="13"/>
      <c r="F53" s="14"/>
      <c r="G53" s="14"/>
      <c r="H53" s="13"/>
      <c r="I53" s="13"/>
      <c r="J53" s="14"/>
      <c r="K53" s="13"/>
      <c r="M53" s="13"/>
    </row>
    <row r="54" spans="2:13" ht="12.75" customHeight="1" x14ac:dyDescent="0.25">
      <c r="B54" s="13"/>
      <c r="D54" s="13"/>
      <c r="E54" s="13"/>
      <c r="F54" s="14"/>
      <c r="G54" s="14"/>
      <c r="H54" s="13"/>
      <c r="I54" s="13"/>
      <c r="J54" s="14"/>
      <c r="K54" s="13"/>
      <c r="M54" s="13"/>
    </row>
    <row r="55" spans="2:13" ht="12.75" customHeight="1" x14ac:dyDescent="0.25">
      <c r="B55" s="13"/>
      <c r="D55" s="13"/>
      <c r="E55" s="13"/>
      <c r="F55" s="14"/>
      <c r="G55" s="14"/>
      <c r="H55" s="13"/>
      <c r="I55" s="13"/>
      <c r="J55" s="14"/>
      <c r="K55" s="13"/>
      <c r="M55" s="13"/>
    </row>
    <row r="56" spans="2:13" ht="12.75" customHeight="1" x14ac:dyDescent="0.25">
      <c r="B56" s="13"/>
      <c r="D56" s="13"/>
      <c r="E56" s="13"/>
      <c r="F56" s="14"/>
      <c r="G56" s="14"/>
      <c r="H56" s="13"/>
      <c r="I56" s="13"/>
      <c r="J56" s="14"/>
      <c r="K56" s="13"/>
      <c r="M56" s="13"/>
    </row>
    <row r="57" spans="2:13" ht="12.75" customHeight="1" x14ac:dyDescent="0.25">
      <c r="B57" s="13"/>
      <c r="D57" s="13"/>
      <c r="E57" s="13"/>
      <c r="F57" s="14"/>
      <c r="G57" s="14"/>
      <c r="H57" s="13"/>
      <c r="I57" s="13"/>
      <c r="J57" s="14"/>
      <c r="K57" s="13"/>
      <c r="M57" s="13"/>
    </row>
    <row r="58" spans="2:13" ht="12.75" customHeight="1" x14ac:dyDescent="0.25">
      <c r="B58" s="13"/>
      <c r="D58" s="13"/>
      <c r="E58" s="13"/>
      <c r="F58" s="14"/>
      <c r="G58" s="14"/>
      <c r="H58" s="13"/>
      <c r="I58" s="13"/>
      <c r="J58" s="14"/>
      <c r="K58" s="13"/>
      <c r="M58" s="13"/>
    </row>
    <row r="59" spans="2:13" ht="12.75" customHeight="1" x14ac:dyDescent="0.25">
      <c r="B59" s="13"/>
      <c r="D59" s="13"/>
      <c r="E59" s="13"/>
      <c r="F59" s="14"/>
      <c r="G59" s="14"/>
      <c r="H59" s="13"/>
      <c r="I59" s="13"/>
      <c r="J59" s="14"/>
      <c r="K59" s="13"/>
      <c r="M59" s="13"/>
    </row>
    <row r="60" spans="2:13" ht="12.75" customHeight="1" x14ac:dyDescent="0.25">
      <c r="B60" s="13"/>
      <c r="D60" s="13"/>
      <c r="E60" s="13"/>
      <c r="F60" s="14"/>
      <c r="G60" s="14"/>
      <c r="H60" s="13"/>
      <c r="I60" s="13"/>
      <c r="J60" s="14"/>
      <c r="K60" s="13"/>
      <c r="M60" s="13"/>
    </row>
    <row r="61" spans="2:13" ht="12.75" customHeight="1" x14ac:dyDescent="0.25">
      <c r="B61" s="13"/>
      <c r="D61" s="13"/>
      <c r="E61" s="13"/>
      <c r="F61" s="14"/>
      <c r="G61" s="14"/>
      <c r="H61" s="13"/>
      <c r="I61" s="13"/>
      <c r="J61" s="14"/>
      <c r="K61" s="13"/>
      <c r="M61" s="13"/>
    </row>
    <row r="62" spans="2:13" ht="12.75" customHeight="1" x14ac:dyDescent="0.25">
      <c r="B62" s="13"/>
      <c r="D62" s="13"/>
      <c r="E62" s="13"/>
      <c r="F62" s="14"/>
      <c r="G62" s="14"/>
      <c r="H62" s="13"/>
      <c r="I62" s="13"/>
      <c r="J62" s="14"/>
      <c r="K62" s="13"/>
      <c r="M62" s="13"/>
    </row>
    <row r="63" spans="2:13" ht="12.75" customHeight="1" x14ac:dyDescent="0.25">
      <c r="B63" s="13"/>
      <c r="D63" s="13"/>
      <c r="E63" s="13"/>
      <c r="F63" s="14"/>
      <c r="G63" s="14"/>
      <c r="H63" s="13"/>
      <c r="I63" s="13"/>
      <c r="J63" s="14"/>
      <c r="K63" s="13"/>
      <c r="M63" s="13"/>
    </row>
    <row r="64" spans="2:13" ht="12.75" customHeight="1" x14ac:dyDescent="0.25">
      <c r="B64" s="13"/>
      <c r="D64" s="13"/>
      <c r="E64" s="13"/>
      <c r="F64" s="14"/>
      <c r="G64" s="14"/>
      <c r="H64" s="13"/>
      <c r="I64" s="13"/>
      <c r="J64" s="14"/>
      <c r="K64" s="13"/>
      <c r="M64" s="13"/>
    </row>
    <row r="65" spans="2:13" ht="12.75" customHeight="1" x14ac:dyDescent="0.25">
      <c r="B65" s="13"/>
      <c r="D65" s="13"/>
      <c r="E65" s="13"/>
      <c r="F65" s="14"/>
      <c r="G65" s="14"/>
      <c r="H65" s="13"/>
      <c r="I65" s="13"/>
      <c r="J65" s="14"/>
      <c r="K65" s="13"/>
      <c r="M65" s="13"/>
    </row>
    <row r="66" spans="2:13" ht="12.75" customHeight="1" x14ac:dyDescent="0.25">
      <c r="B66" s="13"/>
      <c r="D66" s="13"/>
      <c r="E66" s="13"/>
      <c r="F66" s="14"/>
      <c r="G66" s="14"/>
      <c r="H66" s="13"/>
      <c r="I66" s="13"/>
      <c r="J66" s="14"/>
      <c r="K66" s="13"/>
      <c r="M66" s="13"/>
    </row>
    <row r="67" spans="2:13" ht="12.75" customHeight="1" x14ac:dyDescent="0.25">
      <c r="B67" s="13"/>
      <c r="D67" s="13"/>
      <c r="E67" s="13"/>
      <c r="F67" s="14"/>
      <c r="G67" s="14"/>
      <c r="H67" s="13"/>
      <c r="I67" s="13"/>
      <c r="J67" s="14"/>
      <c r="K67" s="13"/>
      <c r="M67" s="13"/>
    </row>
    <row r="68" spans="2:13" ht="12.75" customHeight="1" x14ac:dyDescent="0.25">
      <c r="B68" s="13"/>
      <c r="D68" s="13"/>
      <c r="E68" s="13"/>
      <c r="F68" s="14"/>
      <c r="G68" s="14"/>
      <c r="H68" s="13"/>
      <c r="I68" s="13"/>
      <c r="J68" s="14"/>
      <c r="K68" s="13"/>
      <c r="M68" s="13"/>
    </row>
    <row r="69" spans="2:13" ht="12.75" customHeight="1" x14ac:dyDescent="0.25">
      <c r="B69" s="13"/>
      <c r="D69" s="13"/>
      <c r="E69" s="13"/>
      <c r="F69" s="14"/>
      <c r="G69" s="14"/>
      <c r="H69" s="13"/>
      <c r="I69" s="13"/>
      <c r="J69" s="14"/>
      <c r="K69" s="13"/>
      <c r="M69" s="13"/>
    </row>
    <row r="70" spans="2:13" ht="12.75" customHeight="1" x14ac:dyDescent="0.25">
      <c r="B70" s="13"/>
      <c r="D70" s="13"/>
      <c r="E70" s="13"/>
      <c r="F70" s="14"/>
      <c r="G70" s="14"/>
      <c r="H70" s="13"/>
      <c r="I70" s="13"/>
      <c r="J70" s="14"/>
      <c r="K70" s="13"/>
      <c r="M70" s="13"/>
    </row>
    <row r="71" spans="2:13" ht="12.75" customHeight="1" x14ac:dyDescent="0.25">
      <c r="B71" s="13"/>
      <c r="D71" s="13"/>
      <c r="E71" s="13"/>
      <c r="F71" s="14"/>
      <c r="G71" s="14"/>
      <c r="H71" s="13"/>
      <c r="I71" s="13"/>
      <c r="J71" s="14"/>
      <c r="K71" s="13"/>
      <c r="M71" s="13"/>
    </row>
    <row r="72" spans="2:13" ht="12.75" customHeight="1" x14ac:dyDescent="0.25">
      <c r="B72" s="13"/>
      <c r="D72" s="13"/>
      <c r="E72" s="13"/>
      <c r="F72" s="14"/>
      <c r="G72" s="14"/>
      <c r="H72" s="13"/>
      <c r="I72" s="13"/>
      <c r="J72" s="14"/>
      <c r="K72" s="13"/>
      <c r="M72" s="13"/>
    </row>
    <row r="73" spans="2:13" ht="12.75" customHeight="1" x14ac:dyDescent="0.25">
      <c r="B73" s="13"/>
      <c r="D73" s="13"/>
      <c r="E73" s="13"/>
      <c r="F73" s="14"/>
      <c r="G73" s="14"/>
      <c r="H73" s="13"/>
      <c r="I73" s="13"/>
      <c r="J73" s="14"/>
      <c r="K73" s="13"/>
      <c r="M73" s="13"/>
    </row>
    <row r="74" spans="2:13" ht="12.75" customHeight="1" x14ac:dyDescent="0.25">
      <c r="B74" s="13"/>
      <c r="D74" s="13"/>
      <c r="E74" s="13"/>
      <c r="F74" s="14"/>
      <c r="G74" s="14"/>
      <c r="H74" s="13"/>
      <c r="I74" s="13"/>
      <c r="J74" s="14"/>
      <c r="K74" s="13"/>
      <c r="M74" s="13"/>
    </row>
    <row r="75" spans="2:13" ht="12.75" customHeight="1" x14ac:dyDescent="0.25">
      <c r="B75" s="13"/>
      <c r="D75" s="13"/>
      <c r="E75" s="13"/>
      <c r="F75" s="14"/>
      <c r="G75" s="14"/>
      <c r="H75" s="13"/>
      <c r="I75" s="13"/>
      <c r="J75" s="14"/>
      <c r="K75" s="13"/>
      <c r="M75" s="13"/>
    </row>
    <row r="76" spans="2:13" ht="12.75" customHeight="1" x14ac:dyDescent="0.25">
      <c r="B76" s="13"/>
      <c r="D76" s="13"/>
      <c r="E76" s="13"/>
      <c r="F76" s="14"/>
      <c r="G76" s="14"/>
      <c r="H76" s="13"/>
      <c r="I76" s="13"/>
      <c r="J76" s="14"/>
      <c r="K76" s="13"/>
      <c r="M76" s="13"/>
    </row>
    <row r="77" spans="2:13" ht="12.75" customHeight="1" x14ac:dyDescent="0.25">
      <c r="B77" s="13"/>
      <c r="D77" s="13"/>
      <c r="E77" s="13"/>
      <c r="F77" s="14"/>
      <c r="G77" s="14"/>
      <c r="H77" s="13"/>
      <c r="I77" s="13"/>
      <c r="J77" s="14"/>
      <c r="K77" s="13"/>
      <c r="M77" s="13"/>
    </row>
    <row r="78" spans="2:13" ht="12.75" customHeight="1" x14ac:dyDescent="0.25">
      <c r="B78" s="13"/>
      <c r="D78" s="13"/>
      <c r="E78" s="13"/>
      <c r="F78" s="14"/>
      <c r="G78" s="14"/>
      <c r="H78" s="13"/>
      <c r="I78" s="13"/>
      <c r="J78" s="14"/>
      <c r="K78" s="13"/>
      <c r="M78" s="13"/>
    </row>
    <row r="79" spans="2:13" ht="12.75" customHeight="1" x14ac:dyDescent="0.25">
      <c r="B79" s="13"/>
      <c r="D79" s="13"/>
      <c r="E79" s="13"/>
      <c r="F79" s="14"/>
      <c r="G79" s="14"/>
      <c r="H79" s="13"/>
      <c r="I79" s="13"/>
      <c r="J79" s="14"/>
      <c r="K79" s="13"/>
      <c r="M79" s="13"/>
    </row>
    <row r="80" spans="2:13" ht="12.75" customHeight="1" x14ac:dyDescent="0.25">
      <c r="B80" s="13"/>
      <c r="D80" s="13"/>
      <c r="E80" s="13"/>
      <c r="F80" s="14"/>
      <c r="G80" s="14"/>
      <c r="H80" s="13"/>
      <c r="I80" s="13"/>
      <c r="J80" s="14"/>
      <c r="K80" s="13"/>
      <c r="M80" s="13"/>
    </row>
    <row r="81" spans="2:13" ht="12.75" customHeight="1" x14ac:dyDescent="0.25">
      <c r="B81" s="13"/>
      <c r="D81" s="13"/>
      <c r="E81" s="13"/>
      <c r="F81" s="14"/>
      <c r="G81" s="14"/>
      <c r="H81" s="13"/>
      <c r="I81" s="13"/>
      <c r="J81" s="14"/>
      <c r="K81" s="13"/>
      <c r="M81" s="13"/>
    </row>
    <row r="82" spans="2:13" ht="12.75" customHeight="1" x14ac:dyDescent="0.25">
      <c r="B82" s="13"/>
      <c r="D82" s="13"/>
      <c r="E82" s="13"/>
      <c r="F82" s="14"/>
      <c r="G82" s="14"/>
      <c r="H82" s="13"/>
      <c r="I82" s="13"/>
      <c r="J82" s="14"/>
      <c r="K82" s="13"/>
      <c r="M82" s="13"/>
    </row>
    <row r="83" spans="2:13" ht="12.75" customHeight="1" x14ac:dyDescent="0.25">
      <c r="B83" s="13"/>
      <c r="D83" s="13"/>
      <c r="E83" s="13"/>
      <c r="F83" s="14"/>
      <c r="G83" s="14"/>
      <c r="H83" s="13"/>
      <c r="I83" s="13"/>
      <c r="J83" s="14"/>
      <c r="K83" s="13"/>
      <c r="M83" s="13"/>
    </row>
    <row r="84" spans="2:13" ht="12.75" customHeight="1" x14ac:dyDescent="0.25">
      <c r="B84" s="13"/>
      <c r="D84" s="13"/>
      <c r="E84" s="13"/>
      <c r="F84" s="14"/>
      <c r="G84" s="14"/>
      <c r="H84" s="13"/>
      <c r="I84" s="13"/>
      <c r="J84" s="14"/>
      <c r="K84" s="13"/>
      <c r="M84" s="13"/>
    </row>
    <row r="85" spans="2:13" ht="12.75" customHeight="1" x14ac:dyDescent="0.25">
      <c r="B85" s="13"/>
      <c r="D85" s="13"/>
      <c r="E85" s="13"/>
      <c r="F85" s="14"/>
      <c r="G85" s="14"/>
      <c r="H85" s="13"/>
      <c r="I85" s="13"/>
      <c r="J85" s="14"/>
      <c r="K85" s="13"/>
      <c r="M85" s="13"/>
    </row>
    <row r="86" spans="2:13" ht="12.75" customHeight="1" x14ac:dyDescent="0.25">
      <c r="B86" s="13"/>
      <c r="D86" s="13"/>
      <c r="E86" s="13"/>
      <c r="F86" s="14"/>
      <c r="G86" s="14"/>
      <c r="H86" s="13"/>
      <c r="I86" s="13"/>
      <c r="J86" s="14"/>
      <c r="K86" s="13"/>
      <c r="M86" s="13"/>
    </row>
    <row r="87" spans="2:13" ht="12.75" customHeight="1" x14ac:dyDescent="0.25">
      <c r="B87" s="13"/>
      <c r="D87" s="13"/>
      <c r="E87" s="13"/>
      <c r="F87" s="14"/>
      <c r="G87" s="14"/>
      <c r="H87" s="13"/>
      <c r="I87" s="13"/>
      <c r="J87" s="14"/>
      <c r="K87" s="13"/>
      <c r="M87" s="13"/>
    </row>
    <row r="88" spans="2:13" ht="12.75" customHeight="1" x14ac:dyDescent="0.25">
      <c r="B88" s="13"/>
      <c r="D88" s="13"/>
      <c r="E88" s="13"/>
      <c r="F88" s="14"/>
      <c r="G88" s="14"/>
      <c r="H88" s="13"/>
      <c r="I88" s="13"/>
      <c r="J88" s="14"/>
      <c r="K88" s="13"/>
      <c r="M88" s="13"/>
    </row>
    <row r="89" spans="2:13" ht="12.75" customHeight="1" x14ac:dyDescent="0.25">
      <c r="B89" s="13"/>
      <c r="D89" s="13"/>
      <c r="E89" s="13"/>
      <c r="F89" s="14"/>
      <c r="G89" s="14"/>
      <c r="H89" s="13"/>
      <c r="I89" s="13"/>
      <c r="J89" s="14"/>
      <c r="K89" s="13"/>
      <c r="M89" s="13"/>
    </row>
    <row r="90" spans="2:13" ht="12.75" customHeight="1" x14ac:dyDescent="0.25">
      <c r="B90" s="13"/>
      <c r="D90" s="13"/>
      <c r="E90" s="13"/>
      <c r="F90" s="14"/>
      <c r="G90" s="14"/>
      <c r="H90" s="13"/>
      <c r="I90" s="13"/>
      <c r="J90" s="14"/>
      <c r="K90" s="13"/>
      <c r="M90" s="13"/>
    </row>
    <row r="91" spans="2:13" ht="12.75" customHeight="1" x14ac:dyDescent="0.25">
      <c r="B91" s="13"/>
      <c r="D91" s="13"/>
      <c r="E91" s="13"/>
      <c r="F91" s="14"/>
      <c r="G91" s="14"/>
      <c r="H91" s="13"/>
      <c r="I91" s="13"/>
      <c r="J91" s="14"/>
      <c r="K91" s="13"/>
      <c r="M91" s="13"/>
    </row>
    <row r="92" spans="2:13" ht="12.75" customHeight="1" x14ac:dyDescent="0.25">
      <c r="B92" s="13"/>
      <c r="D92" s="13"/>
      <c r="E92" s="13"/>
      <c r="F92" s="14"/>
      <c r="G92" s="14"/>
      <c r="H92" s="13"/>
      <c r="I92" s="13"/>
      <c r="J92" s="14"/>
      <c r="K92" s="13"/>
      <c r="M92" s="13"/>
    </row>
    <row r="93" spans="2:13" ht="12.75" customHeight="1" x14ac:dyDescent="0.25">
      <c r="B93" s="13"/>
      <c r="D93" s="13"/>
      <c r="E93" s="13"/>
      <c r="F93" s="14"/>
      <c r="G93" s="14"/>
      <c r="H93" s="13"/>
      <c r="I93" s="13"/>
      <c r="J93" s="14"/>
      <c r="K93" s="13"/>
      <c r="M93" s="13"/>
    </row>
    <row r="94" spans="2:13" ht="12.75" customHeight="1" x14ac:dyDescent="0.25">
      <c r="B94" s="13"/>
      <c r="D94" s="13"/>
      <c r="E94" s="13"/>
      <c r="F94" s="14"/>
      <c r="G94" s="14"/>
      <c r="H94" s="13"/>
      <c r="I94" s="13"/>
      <c r="J94" s="14"/>
      <c r="K94" s="13"/>
      <c r="M94" s="13"/>
    </row>
    <row r="95" spans="2:13" ht="12.75" customHeight="1" x14ac:dyDescent="0.25">
      <c r="B95" s="13"/>
      <c r="D95" s="13"/>
      <c r="E95" s="13"/>
      <c r="F95" s="14"/>
      <c r="G95" s="14"/>
      <c r="H95" s="13"/>
      <c r="I95" s="13"/>
      <c r="J95" s="14"/>
      <c r="K95" s="13"/>
      <c r="M95" s="13"/>
    </row>
    <row r="96" spans="2:13" ht="12.75" customHeight="1" x14ac:dyDescent="0.25">
      <c r="B96" s="13"/>
      <c r="D96" s="13"/>
      <c r="E96" s="13"/>
      <c r="F96" s="14"/>
      <c r="G96" s="14"/>
      <c r="H96" s="13"/>
      <c r="I96" s="13"/>
      <c r="J96" s="14"/>
      <c r="K96" s="13"/>
      <c r="M96" s="13"/>
    </row>
    <row r="97" spans="2:13" ht="12.75" customHeight="1" x14ac:dyDescent="0.25">
      <c r="B97" s="13"/>
      <c r="D97" s="13"/>
      <c r="E97" s="13"/>
      <c r="F97" s="14"/>
      <c r="G97" s="14"/>
      <c r="H97" s="13"/>
      <c r="I97" s="13"/>
      <c r="J97" s="14"/>
      <c r="K97" s="13"/>
      <c r="M97" s="13"/>
    </row>
    <row r="98" spans="2:13" ht="12.75" customHeight="1" x14ac:dyDescent="0.25">
      <c r="B98" s="13"/>
      <c r="D98" s="13"/>
      <c r="E98" s="13"/>
      <c r="F98" s="14"/>
      <c r="G98" s="14"/>
      <c r="H98" s="13"/>
      <c r="I98" s="13"/>
      <c r="J98" s="14"/>
      <c r="K98" s="13"/>
      <c r="M98" s="13"/>
    </row>
    <row r="99" spans="2:13" ht="12.75" customHeight="1" x14ac:dyDescent="0.25">
      <c r="B99" s="13"/>
      <c r="D99" s="13"/>
      <c r="E99" s="13"/>
      <c r="F99" s="14"/>
      <c r="G99" s="14"/>
      <c r="H99" s="13"/>
      <c r="I99" s="13"/>
      <c r="J99" s="14"/>
      <c r="K99" s="13"/>
      <c r="M99" s="13"/>
    </row>
    <row r="100" spans="2:13" ht="12.75" customHeight="1" x14ac:dyDescent="0.25">
      <c r="B100" s="13"/>
      <c r="D100" s="13"/>
      <c r="E100" s="13"/>
      <c r="F100" s="14"/>
      <c r="G100" s="14"/>
      <c r="H100" s="13"/>
      <c r="I100" s="13"/>
      <c r="J100" s="14"/>
      <c r="K100" s="13"/>
      <c r="M100" s="13"/>
    </row>
    <row r="101" spans="2:13" ht="12.75" customHeight="1" x14ac:dyDescent="0.25">
      <c r="B101" s="13"/>
      <c r="D101" s="13"/>
      <c r="E101" s="13"/>
      <c r="F101" s="14"/>
      <c r="G101" s="14"/>
      <c r="H101" s="13"/>
      <c r="I101" s="13"/>
      <c r="J101" s="14"/>
      <c r="K101" s="13"/>
      <c r="M101" s="13"/>
    </row>
    <row r="102" spans="2:13" ht="12.75" customHeight="1" x14ac:dyDescent="0.25">
      <c r="B102" s="13"/>
      <c r="D102" s="13"/>
      <c r="E102" s="13"/>
      <c r="F102" s="14"/>
      <c r="G102" s="14"/>
      <c r="H102" s="13"/>
      <c r="I102" s="13"/>
      <c r="J102" s="14"/>
      <c r="K102" s="13"/>
      <c r="M102" s="13"/>
    </row>
    <row r="103" spans="2:13" ht="12.75" customHeight="1" x14ac:dyDescent="0.25">
      <c r="B103" s="13"/>
      <c r="D103" s="13"/>
      <c r="E103" s="13"/>
      <c r="F103" s="14"/>
      <c r="G103" s="14"/>
      <c r="H103" s="13"/>
      <c r="I103" s="13"/>
      <c r="J103" s="14"/>
      <c r="K103" s="13"/>
      <c r="M103" s="13"/>
    </row>
    <row r="104" spans="2:13" ht="12.75" customHeight="1" x14ac:dyDescent="0.25">
      <c r="B104" s="13"/>
      <c r="D104" s="13"/>
      <c r="E104" s="13"/>
      <c r="F104" s="14"/>
      <c r="G104" s="14"/>
      <c r="H104" s="13"/>
      <c r="I104" s="13"/>
      <c r="J104" s="14"/>
      <c r="K104" s="13"/>
      <c r="M104" s="13"/>
    </row>
    <row r="105" spans="2:13" ht="12.75" customHeight="1" x14ac:dyDescent="0.25">
      <c r="B105" s="13"/>
      <c r="D105" s="13"/>
      <c r="E105" s="13"/>
      <c r="F105" s="14"/>
      <c r="G105" s="14"/>
      <c r="H105" s="13"/>
      <c r="I105" s="13"/>
      <c r="J105" s="14"/>
      <c r="K105" s="13"/>
      <c r="M105" s="13"/>
    </row>
    <row r="106" spans="2:13" ht="12.75" customHeight="1" x14ac:dyDescent="0.25">
      <c r="B106" s="13"/>
      <c r="D106" s="13"/>
      <c r="E106" s="13"/>
      <c r="F106" s="14"/>
      <c r="G106" s="14"/>
      <c r="H106" s="13"/>
      <c r="I106" s="13"/>
      <c r="J106" s="14"/>
      <c r="K106" s="13"/>
      <c r="M106" s="13"/>
    </row>
    <row r="107" spans="2:13" ht="12.75" customHeight="1" x14ac:dyDescent="0.25">
      <c r="B107" s="13"/>
      <c r="D107" s="13"/>
      <c r="E107" s="13"/>
      <c r="F107" s="14"/>
      <c r="G107" s="14"/>
      <c r="H107" s="13"/>
      <c r="I107" s="13"/>
      <c r="J107" s="14"/>
      <c r="K107" s="13"/>
      <c r="M107" s="13"/>
    </row>
    <row r="108" spans="2:13" ht="12.75" customHeight="1" x14ac:dyDescent="0.25">
      <c r="B108" s="13"/>
      <c r="D108" s="13"/>
      <c r="E108" s="13"/>
      <c r="F108" s="14"/>
      <c r="G108" s="14"/>
      <c r="H108" s="13"/>
      <c r="I108" s="13"/>
      <c r="J108" s="14"/>
      <c r="K108" s="13"/>
      <c r="M108" s="13"/>
    </row>
    <row r="109" spans="2:13" ht="12.75" customHeight="1" x14ac:dyDescent="0.25">
      <c r="B109" s="13"/>
      <c r="D109" s="13"/>
      <c r="E109" s="13"/>
      <c r="F109" s="14"/>
      <c r="G109" s="14"/>
      <c r="H109" s="13"/>
      <c r="I109" s="13"/>
      <c r="J109" s="14"/>
      <c r="K109" s="13"/>
      <c r="M109" s="13"/>
    </row>
    <row r="110" spans="2:13" ht="12.75" customHeight="1" x14ac:dyDescent="0.25">
      <c r="B110" s="13"/>
      <c r="D110" s="13"/>
      <c r="E110" s="13"/>
      <c r="F110" s="14"/>
      <c r="G110" s="14"/>
      <c r="H110" s="13"/>
      <c r="I110" s="13"/>
      <c r="J110" s="14"/>
      <c r="K110" s="13"/>
      <c r="M110" s="13"/>
    </row>
    <row r="111" spans="2:13" ht="12.75" customHeight="1" x14ac:dyDescent="0.25">
      <c r="B111" s="13"/>
      <c r="D111" s="13"/>
      <c r="E111" s="13"/>
      <c r="F111" s="14"/>
      <c r="G111" s="14"/>
      <c r="H111" s="13"/>
      <c r="I111" s="13"/>
      <c r="J111" s="14"/>
      <c r="K111" s="13"/>
      <c r="M111" s="13"/>
    </row>
    <row r="112" spans="2:13" ht="12.75" customHeight="1" x14ac:dyDescent="0.25">
      <c r="B112" s="13"/>
      <c r="D112" s="13"/>
      <c r="E112" s="13"/>
      <c r="F112" s="14"/>
      <c r="G112" s="14"/>
      <c r="H112" s="13"/>
      <c r="I112" s="13"/>
      <c r="J112" s="14"/>
      <c r="K112" s="13"/>
      <c r="M112" s="13"/>
    </row>
    <row r="113" spans="2:13" ht="12.75" customHeight="1" x14ac:dyDescent="0.25">
      <c r="B113" s="13"/>
      <c r="D113" s="13"/>
      <c r="E113" s="13"/>
      <c r="F113" s="14"/>
      <c r="G113" s="14"/>
      <c r="H113" s="13"/>
      <c r="I113" s="13"/>
      <c r="J113" s="14"/>
      <c r="K113" s="13"/>
      <c r="M113" s="13"/>
    </row>
    <row r="114" spans="2:13" ht="12.75" customHeight="1" x14ac:dyDescent="0.25">
      <c r="B114" s="13"/>
      <c r="D114" s="13"/>
      <c r="E114" s="13"/>
      <c r="F114" s="14"/>
      <c r="G114" s="14"/>
      <c r="H114" s="13"/>
      <c r="I114" s="13"/>
      <c r="J114" s="14"/>
      <c r="K114" s="13"/>
      <c r="M114" s="13"/>
    </row>
    <row r="115" spans="2:13" ht="12.75" customHeight="1" x14ac:dyDescent="0.25">
      <c r="B115" s="13"/>
      <c r="D115" s="13"/>
      <c r="E115" s="13"/>
      <c r="F115" s="14"/>
      <c r="G115" s="14"/>
      <c r="H115" s="13"/>
      <c r="I115" s="13"/>
      <c r="J115" s="14"/>
      <c r="K115" s="13"/>
      <c r="M115" s="13"/>
    </row>
    <row r="116" spans="2:13" ht="12.75" customHeight="1" x14ac:dyDescent="0.25">
      <c r="B116" s="13"/>
      <c r="D116" s="13"/>
      <c r="E116" s="13"/>
      <c r="F116" s="14"/>
      <c r="G116" s="14"/>
      <c r="H116" s="13"/>
      <c r="I116" s="13"/>
      <c r="J116" s="14"/>
      <c r="K116" s="13"/>
      <c r="M116" s="13"/>
    </row>
    <row r="117" spans="2:13" ht="12.75" customHeight="1" x14ac:dyDescent="0.25">
      <c r="B117" s="13"/>
      <c r="D117" s="13"/>
      <c r="E117" s="13"/>
      <c r="F117" s="14"/>
      <c r="G117" s="14"/>
      <c r="H117" s="13"/>
      <c r="I117" s="13"/>
      <c r="J117" s="14"/>
      <c r="K117" s="13"/>
      <c r="M117" s="13"/>
    </row>
    <row r="118" spans="2:13" ht="12.75" customHeight="1" x14ac:dyDescent="0.25">
      <c r="B118" s="13"/>
      <c r="D118" s="13"/>
      <c r="E118" s="13"/>
      <c r="F118" s="14"/>
      <c r="G118" s="14"/>
      <c r="H118" s="13"/>
      <c r="I118" s="13"/>
      <c r="J118" s="14"/>
      <c r="K118" s="13"/>
      <c r="M118" s="13"/>
    </row>
    <row r="119" spans="2:13" ht="12.75" customHeight="1" x14ac:dyDescent="0.25">
      <c r="B119" s="13"/>
      <c r="D119" s="13"/>
      <c r="E119" s="13"/>
      <c r="F119" s="14"/>
      <c r="G119" s="14"/>
      <c r="H119" s="13"/>
      <c r="I119" s="13"/>
      <c r="J119" s="14"/>
      <c r="K119" s="13"/>
      <c r="M119" s="13"/>
    </row>
    <row r="120" spans="2:13" ht="12.75" customHeight="1" x14ac:dyDescent="0.25">
      <c r="B120" s="13"/>
      <c r="D120" s="13"/>
      <c r="E120" s="13"/>
      <c r="F120" s="14"/>
      <c r="G120" s="14"/>
      <c r="H120" s="13"/>
      <c r="I120" s="13"/>
      <c r="J120" s="14"/>
      <c r="K120" s="13"/>
      <c r="M120" s="13"/>
    </row>
    <row r="121" spans="2:13" ht="12.75" customHeight="1" x14ac:dyDescent="0.25">
      <c r="B121" s="13"/>
      <c r="D121" s="13"/>
      <c r="E121" s="13"/>
      <c r="F121" s="14"/>
      <c r="G121" s="14"/>
      <c r="H121" s="13"/>
      <c r="I121" s="13"/>
      <c r="J121" s="14"/>
      <c r="K121" s="13"/>
      <c r="M121" s="13"/>
    </row>
    <row r="122" spans="2:13" ht="12.75" customHeight="1" x14ac:dyDescent="0.25">
      <c r="B122" s="13"/>
      <c r="D122" s="13"/>
      <c r="E122" s="13"/>
      <c r="F122" s="14"/>
      <c r="G122" s="14"/>
      <c r="H122" s="13"/>
      <c r="I122" s="13"/>
      <c r="J122" s="14"/>
      <c r="K122" s="13"/>
      <c r="M122" s="13"/>
    </row>
    <row r="123" spans="2:13" ht="12.75" customHeight="1" x14ac:dyDescent="0.25">
      <c r="B123" s="13"/>
      <c r="D123" s="13"/>
      <c r="E123" s="13"/>
      <c r="F123" s="14"/>
      <c r="G123" s="14"/>
      <c r="H123" s="13"/>
      <c r="I123" s="13"/>
      <c r="J123" s="14"/>
      <c r="K123" s="13"/>
      <c r="M123" s="13"/>
    </row>
    <row r="124" spans="2:13" ht="12.75" customHeight="1" x14ac:dyDescent="0.25">
      <c r="B124" s="13"/>
      <c r="D124" s="13"/>
      <c r="E124" s="13"/>
      <c r="F124" s="14"/>
      <c r="G124" s="14"/>
      <c r="H124" s="13"/>
      <c r="I124" s="13"/>
      <c r="J124" s="14"/>
      <c r="K124" s="13"/>
      <c r="M124" s="13"/>
    </row>
    <row r="125" spans="2:13" ht="12.75" customHeight="1" x14ac:dyDescent="0.25">
      <c r="B125" s="13"/>
      <c r="D125" s="13"/>
      <c r="E125" s="13"/>
      <c r="F125" s="14"/>
      <c r="G125" s="14"/>
      <c r="H125" s="13"/>
      <c r="I125" s="13"/>
      <c r="J125" s="14"/>
      <c r="K125" s="13"/>
      <c r="M125" s="13"/>
    </row>
    <row r="126" spans="2:13" ht="12.75" customHeight="1" x14ac:dyDescent="0.25">
      <c r="B126" s="13"/>
      <c r="D126" s="13"/>
      <c r="E126" s="13"/>
      <c r="F126" s="14"/>
      <c r="G126" s="14"/>
      <c r="H126" s="13"/>
      <c r="I126" s="13"/>
      <c r="J126" s="14"/>
      <c r="K126" s="13"/>
      <c r="M126" s="13"/>
    </row>
    <row r="127" spans="2:13" ht="12.75" customHeight="1" x14ac:dyDescent="0.25">
      <c r="B127" s="13"/>
      <c r="D127" s="13"/>
      <c r="E127" s="13"/>
      <c r="F127" s="14"/>
      <c r="G127" s="14"/>
      <c r="H127" s="13"/>
      <c r="I127" s="13"/>
      <c r="J127" s="14"/>
      <c r="K127" s="13"/>
      <c r="M127" s="13"/>
    </row>
    <row r="128" spans="2:13" ht="12.75" customHeight="1" x14ac:dyDescent="0.25">
      <c r="B128" s="13"/>
      <c r="D128" s="13"/>
      <c r="E128" s="13"/>
      <c r="F128" s="14"/>
      <c r="G128" s="14"/>
      <c r="H128" s="13"/>
      <c r="I128" s="13"/>
      <c r="J128" s="14"/>
      <c r="K128" s="13"/>
      <c r="M128" s="13"/>
    </row>
    <row r="129" spans="2:13" ht="12.75" customHeight="1" x14ac:dyDescent="0.25">
      <c r="B129" s="13"/>
      <c r="D129" s="13"/>
      <c r="E129" s="13"/>
      <c r="F129" s="14"/>
      <c r="G129" s="14"/>
      <c r="H129" s="13"/>
      <c r="I129" s="13"/>
      <c r="J129" s="14"/>
      <c r="K129" s="13"/>
      <c r="M129" s="13"/>
    </row>
    <row r="130" spans="2:13" ht="12.75" customHeight="1" x14ac:dyDescent="0.25">
      <c r="B130" s="13"/>
      <c r="D130" s="13"/>
      <c r="E130" s="13"/>
      <c r="F130" s="14"/>
      <c r="G130" s="14"/>
      <c r="H130" s="13"/>
      <c r="I130" s="13"/>
      <c r="J130" s="14"/>
      <c r="K130" s="13"/>
      <c r="M130" s="13"/>
    </row>
    <row r="131" spans="2:13" ht="12.75" customHeight="1" x14ac:dyDescent="0.25">
      <c r="B131" s="13"/>
      <c r="D131" s="13"/>
      <c r="E131" s="13"/>
      <c r="F131" s="14"/>
      <c r="G131" s="14"/>
      <c r="H131" s="13"/>
      <c r="I131" s="13"/>
      <c r="J131" s="14"/>
      <c r="K131" s="13"/>
      <c r="M131" s="13"/>
    </row>
    <row r="132" spans="2:13" ht="12.75" customHeight="1" x14ac:dyDescent="0.25">
      <c r="B132" s="13"/>
      <c r="D132" s="13"/>
      <c r="E132" s="13"/>
      <c r="F132" s="14"/>
      <c r="G132" s="14"/>
      <c r="H132" s="13"/>
      <c r="I132" s="13"/>
      <c r="J132" s="14"/>
      <c r="K132" s="13"/>
      <c r="M132" s="13"/>
    </row>
    <row r="133" spans="2:13" ht="12.75" customHeight="1" x14ac:dyDescent="0.25">
      <c r="B133" s="13"/>
      <c r="D133" s="13"/>
      <c r="E133" s="13"/>
      <c r="F133" s="14"/>
      <c r="G133" s="14"/>
      <c r="H133" s="13"/>
      <c r="I133" s="13"/>
      <c r="J133" s="14"/>
      <c r="K133" s="13"/>
      <c r="M133" s="13"/>
    </row>
    <row r="134" spans="2:13" ht="12.75" customHeight="1" x14ac:dyDescent="0.25">
      <c r="B134" s="13"/>
      <c r="D134" s="13"/>
      <c r="E134" s="13"/>
      <c r="F134" s="14"/>
      <c r="G134" s="14"/>
      <c r="H134" s="13"/>
      <c r="I134" s="13"/>
      <c r="J134" s="14"/>
      <c r="K134" s="13"/>
      <c r="M134" s="13"/>
    </row>
    <row r="135" spans="2:13" ht="12.75" customHeight="1" x14ac:dyDescent="0.25">
      <c r="B135" s="13"/>
      <c r="D135" s="13"/>
      <c r="E135" s="13"/>
      <c r="F135" s="14"/>
      <c r="G135" s="14"/>
      <c r="H135" s="13"/>
      <c r="I135" s="13"/>
      <c r="J135" s="14"/>
      <c r="K135" s="13"/>
      <c r="M135" s="13"/>
    </row>
    <row r="136" spans="2:13" ht="12.75" customHeight="1" x14ac:dyDescent="0.25">
      <c r="B136" s="13"/>
      <c r="D136" s="13"/>
      <c r="E136" s="13"/>
      <c r="F136" s="14"/>
      <c r="G136" s="14"/>
      <c r="H136" s="13"/>
      <c r="I136" s="13"/>
      <c r="J136" s="14"/>
      <c r="K136" s="13"/>
      <c r="M136" s="13"/>
    </row>
    <row r="137" spans="2:13" ht="12.75" customHeight="1" x14ac:dyDescent="0.25">
      <c r="B137" s="13"/>
      <c r="D137" s="13"/>
      <c r="E137" s="13"/>
      <c r="F137" s="14"/>
      <c r="G137" s="14"/>
      <c r="H137" s="13"/>
      <c r="I137" s="13"/>
      <c r="J137" s="14"/>
      <c r="K137" s="13"/>
      <c r="M137" s="13"/>
    </row>
    <row r="138" spans="2:13" ht="12.75" customHeight="1" x14ac:dyDescent="0.25">
      <c r="B138" s="13"/>
      <c r="D138" s="13"/>
      <c r="E138" s="13"/>
      <c r="F138" s="14"/>
      <c r="G138" s="14"/>
      <c r="H138" s="13"/>
      <c r="I138" s="13"/>
      <c r="J138" s="14"/>
      <c r="K138" s="13"/>
      <c r="M138" s="13"/>
    </row>
    <row r="139" spans="2:13" ht="12.75" customHeight="1" x14ac:dyDescent="0.25">
      <c r="B139" s="13"/>
      <c r="D139" s="13"/>
      <c r="E139" s="13"/>
      <c r="F139" s="14"/>
      <c r="G139" s="14"/>
      <c r="H139" s="13"/>
      <c r="I139" s="13"/>
      <c r="J139" s="14"/>
      <c r="K139" s="13"/>
      <c r="M139" s="13"/>
    </row>
    <row r="140" spans="2:13" ht="12.75" customHeight="1" x14ac:dyDescent="0.25">
      <c r="B140" s="13"/>
      <c r="D140" s="13"/>
      <c r="E140" s="13"/>
      <c r="F140" s="14"/>
      <c r="G140" s="14"/>
      <c r="H140" s="13"/>
      <c r="I140" s="13"/>
      <c r="J140" s="14"/>
      <c r="K140" s="13"/>
      <c r="M140" s="13"/>
    </row>
    <row r="141" spans="2:13" ht="12.75" customHeight="1" x14ac:dyDescent="0.25">
      <c r="B141" s="13"/>
      <c r="D141" s="13"/>
      <c r="E141" s="13"/>
      <c r="F141" s="14"/>
      <c r="G141" s="14"/>
      <c r="H141" s="13"/>
      <c r="I141" s="13"/>
      <c r="J141" s="14"/>
      <c r="K141" s="13"/>
      <c r="M141" s="13"/>
    </row>
    <row r="142" spans="2:13" ht="12.75" customHeight="1" x14ac:dyDescent="0.25">
      <c r="B142" s="13"/>
      <c r="D142" s="13"/>
      <c r="E142" s="13"/>
      <c r="F142" s="14"/>
      <c r="G142" s="14"/>
      <c r="H142" s="13"/>
      <c r="I142" s="13"/>
      <c r="J142" s="14"/>
      <c r="K142" s="13"/>
      <c r="M142" s="13"/>
    </row>
    <row r="143" spans="2:13" ht="12.75" customHeight="1" x14ac:dyDescent="0.25">
      <c r="B143" s="13"/>
      <c r="D143" s="13"/>
      <c r="E143" s="13"/>
      <c r="F143" s="14"/>
      <c r="G143" s="14"/>
      <c r="H143" s="13"/>
      <c r="I143" s="13"/>
      <c r="J143" s="14"/>
      <c r="K143" s="13"/>
      <c r="M143" s="13"/>
    </row>
    <row r="144" spans="2:13" ht="12.75" customHeight="1" x14ac:dyDescent="0.25">
      <c r="B144" s="13"/>
      <c r="D144" s="13"/>
      <c r="E144" s="13"/>
      <c r="F144" s="14"/>
      <c r="G144" s="14"/>
      <c r="H144" s="13"/>
      <c r="I144" s="13"/>
      <c r="J144" s="14"/>
      <c r="K144" s="13"/>
      <c r="M144" s="13"/>
    </row>
    <row r="145" spans="2:13" ht="12.75" customHeight="1" x14ac:dyDescent="0.25">
      <c r="B145" s="13"/>
      <c r="D145" s="13"/>
      <c r="E145" s="13"/>
      <c r="F145" s="14"/>
      <c r="G145" s="14"/>
      <c r="H145" s="13"/>
      <c r="I145" s="13"/>
      <c r="J145" s="14"/>
      <c r="K145" s="13"/>
      <c r="M145" s="13"/>
    </row>
    <row r="146" spans="2:13" ht="12.75" customHeight="1" x14ac:dyDescent="0.25">
      <c r="B146" s="13"/>
      <c r="D146" s="13"/>
      <c r="E146" s="13"/>
      <c r="F146" s="14"/>
      <c r="G146" s="14"/>
      <c r="H146" s="13"/>
      <c r="I146" s="13"/>
      <c r="J146" s="14"/>
      <c r="K146" s="13"/>
      <c r="M146" s="13"/>
    </row>
    <row r="147" spans="2:13" ht="12.75" customHeight="1" x14ac:dyDescent="0.25">
      <c r="B147" s="13"/>
      <c r="D147" s="13"/>
      <c r="E147" s="13"/>
      <c r="F147" s="14"/>
      <c r="G147" s="14"/>
      <c r="H147" s="13"/>
      <c r="I147" s="13"/>
      <c r="J147" s="14"/>
      <c r="K147" s="13"/>
      <c r="M147" s="13"/>
    </row>
    <row r="148" spans="2:13" ht="12.75" customHeight="1" x14ac:dyDescent="0.25">
      <c r="B148" s="13"/>
      <c r="D148" s="13"/>
      <c r="E148" s="13"/>
      <c r="F148" s="14"/>
      <c r="G148" s="14"/>
      <c r="H148" s="13"/>
      <c r="I148" s="13"/>
      <c r="J148" s="14"/>
      <c r="K148" s="13"/>
      <c r="M148" s="13"/>
    </row>
    <row r="149" spans="2:13" ht="12.75" customHeight="1" x14ac:dyDescent="0.25">
      <c r="B149" s="13"/>
      <c r="D149" s="13"/>
      <c r="E149" s="13"/>
      <c r="F149" s="14"/>
      <c r="G149" s="14"/>
      <c r="H149" s="13"/>
      <c r="I149" s="13"/>
      <c r="J149" s="14"/>
      <c r="K149" s="13"/>
      <c r="M149" s="13"/>
    </row>
    <row r="150" spans="2:13" ht="12.75" customHeight="1" x14ac:dyDescent="0.25">
      <c r="B150" s="13"/>
      <c r="D150" s="13"/>
      <c r="E150" s="13"/>
      <c r="F150" s="14"/>
      <c r="G150" s="14"/>
      <c r="H150" s="13"/>
      <c r="I150" s="13"/>
      <c r="J150" s="14"/>
      <c r="K150" s="13"/>
      <c r="M150" s="13"/>
    </row>
    <row r="151" spans="2:13" ht="12.75" customHeight="1" x14ac:dyDescent="0.25">
      <c r="B151" s="13"/>
      <c r="D151" s="13"/>
      <c r="E151" s="13"/>
      <c r="F151" s="14"/>
      <c r="G151" s="14"/>
      <c r="H151" s="13"/>
      <c r="I151" s="13"/>
      <c r="J151" s="14"/>
      <c r="K151" s="13"/>
      <c r="M151" s="13"/>
    </row>
    <row r="152" spans="2:13" ht="12.75" customHeight="1" x14ac:dyDescent="0.25">
      <c r="B152" s="13"/>
      <c r="D152" s="13"/>
      <c r="E152" s="13"/>
      <c r="F152" s="14"/>
      <c r="G152" s="14"/>
      <c r="H152" s="13"/>
      <c r="I152" s="13"/>
      <c r="J152" s="14"/>
      <c r="K152" s="13"/>
      <c r="M152" s="13"/>
    </row>
    <row r="153" spans="2:13" ht="12.75" customHeight="1" x14ac:dyDescent="0.25">
      <c r="B153" s="13"/>
      <c r="D153" s="13"/>
      <c r="E153" s="13"/>
      <c r="F153" s="14"/>
      <c r="G153" s="14"/>
      <c r="H153" s="13"/>
      <c r="I153" s="13"/>
      <c r="J153" s="14"/>
      <c r="K153" s="13"/>
      <c r="M153" s="13"/>
    </row>
    <row r="154" spans="2:13" ht="12.75" customHeight="1" x14ac:dyDescent="0.25">
      <c r="B154" s="13"/>
      <c r="D154" s="13"/>
      <c r="E154" s="13"/>
      <c r="F154" s="14"/>
      <c r="G154" s="14"/>
      <c r="H154" s="13"/>
      <c r="I154" s="13"/>
      <c r="J154" s="14"/>
      <c r="K154" s="13"/>
      <c r="M154" s="13"/>
    </row>
    <row r="155" spans="2:13" ht="12.75" customHeight="1" x14ac:dyDescent="0.25">
      <c r="B155" s="13"/>
      <c r="D155" s="13"/>
      <c r="E155" s="13"/>
      <c r="F155" s="14"/>
      <c r="G155" s="14"/>
      <c r="H155" s="13"/>
      <c r="I155" s="13"/>
      <c r="J155" s="14"/>
      <c r="K155" s="13"/>
      <c r="M155" s="13"/>
    </row>
    <row r="156" spans="2:13" ht="12.75" customHeight="1" x14ac:dyDescent="0.25">
      <c r="B156" s="13"/>
      <c r="D156" s="13"/>
      <c r="E156" s="13"/>
      <c r="F156" s="14"/>
      <c r="G156" s="14"/>
      <c r="H156" s="13"/>
      <c r="I156" s="13"/>
      <c r="J156" s="14"/>
      <c r="K156" s="13"/>
      <c r="M156" s="13"/>
    </row>
    <row r="157" spans="2:13" ht="12.75" customHeight="1" x14ac:dyDescent="0.25">
      <c r="B157" s="13"/>
      <c r="D157" s="13"/>
      <c r="E157" s="13"/>
      <c r="F157" s="14"/>
      <c r="G157" s="14"/>
      <c r="H157" s="13"/>
      <c r="I157" s="13"/>
      <c r="J157" s="14"/>
      <c r="K157" s="13"/>
      <c r="M157" s="13"/>
    </row>
    <row r="158" spans="2:13" ht="12.75" customHeight="1" x14ac:dyDescent="0.25">
      <c r="B158" s="13"/>
      <c r="D158" s="13"/>
      <c r="E158" s="13"/>
      <c r="F158" s="14"/>
      <c r="G158" s="14"/>
      <c r="H158" s="13"/>
      <c r="I158" s="13"/>
      <c r="J158" s="14"/>
      <c r="K158" s="13"/>
      <c r="M158" s="13"/>
    </row>
    <row r="159" spans="2:13" ht="12.75" customHeight="1" x14ac:dyDescent="0.25">
      <c r="B159" s="13"/>
      <c r="D159" s="13"/>
      <c r="E159" s="13"/>
      <c r="F159" s="14"/>
      <c r="G159" s="14"/>
      <c r="H159" s="13"/>
      <c r="I159" s="13"/>
      <c r="J159" s="14"/>
      <c r="K159" s="13"/>
      <c r="M159" s="13"/>
    </row>
    <row r="160" spans="2:13" ht="12.75" customHeight="1" x14ac:dyDescent="0.25">
      <c r="B160" s="13"/>
      <c r="D160" s="13"/>
      <c r="E160" s="13"/>
      <c r="F160" s="14"/>
      <c r="G160" s="14"/>
      <c r="H160" s="13"/>
      <c r="I160" s="13"/>
      <c r="J160" s="14"/>
      <c r="K160" s="13"/>
      <c r="M160" s="13"/>
    </row>
    <row r="161" spans="2:13" ht="12.75" customHeight="1" x14ac:dyDescent="0.25">
      <c r="B161" s="13"/>
      <c r="D161" s="13"/>
      <c r="E161" s="13"/>
      <c r="F161" s="14"/>
      <c r="G161" s="14"/>
      <c r="H161" s="13"/>
      <c r="I161" s="13"/>
      <c r="J161" s="14"/>
      <c r="K161" s="13"/>
      <c r="M161" s="13"/>
    </row>
    <row r="162" spans="2:13" ht="12.75" customHeight="1" x14ac:dyDescent="0.25">
      <c r="B162" s="13"/>
      <c r="D162" s="13"/>
      <c r="E162" s="13"/>
      <c r="F162" s="14"/>
      <c r="G162" s="14"/>
      <c r="H162" s="13"/>
      <c r="I162" s="13"/>
      <c r="J162" s="14"/>
      <c r="K162" s="13"/>
      <c r="M162" s="13"/>
    </row>
    <row r="163" spans="2:13" ht="12.75" customHeight="1" x14ac:dyDescent="0.25">
      <c r="B163" s="13"/>
      <c r="D163" s="13"/>
      <c r="E163" s="13"/>
      <c r="F163" s="14"/>
      <c r="G163" s="14"/>
      <c r="H163" s="13"/>
      <c r="I163" s="13"/>
      <c r="J163" s="14"/>
      <c r="K163" s="13"/>
      <c r="M163" s="13"/>
    </row>
    <row r="164" spans="2:13" ht="12.75" customHeight="1" x14ac:dyDescent="0.25">
      <c r="B164" s="13"/>
      <c r="D164" s="13"/>
      <c r="E164" s="13"/>
      <c r="F164" s="14"/>
      <c r="G164" s="14"/>
      <c r="H164" s="13"/>
      <c r="I164" s="13"/>
      <c r="J164" s="14"/>
      <c r="K164" s="13"/>
      <c r="M164" s="13"/>
    </row>
    <row r="165" spans="2:13" ht="12.75" customHeight="1" x14ac:dyDescent="0.25">
      <c r="B165" s="13"/>
      <c r="D165" s="13"/>
      <c r="E165" s="13"/>
      <c r="F165" s="14"/>
      <c r="G165" s="14"/>
      <c r="H165" s="13"/>
      <c r="I165" s="13"/>
      <c r="J165" s="14"/>
      <c r="K165" s="13"/>
      <c r="M165" s="13"/>
    </row>
    <row r="166" spans="2:13" ht="12.75" customHeight="1" x14ac:dyDescent="0.25">
      <c r="B166" s="13"/>
      <c r="D166" s="13"/>
      <c r="E166" s="13"/>
      <c r="F166" s="14"/>
      <c r="G166" s="14"/>
      <c r="H166" s="13"/>
      <c r="I166" s="13"/>
      <c r="J166" s="14"/>
      <c r="K166" s="13"/>
      <c r="M166" s="13"/>
    </row>
    <row r="167" spans="2:13" ht="12.75" customHeight="1" x14ac:dyDescent="0.25">
      <c r="B167" s="13"/>
      <c r="D167" s="13"/>
      <c r="E167" s="13"/>
      <c r="F167" s="14"/>
      <c r="G167" s="14"/>
      <c r="H167" s="13"/>
      <c r="I167" s="13"/>
      <c r="J167" s="14"/>
      <c r="K167" s="13"/>
      <c r="M167" s="13"/>
    </row>
    <row r="168" spans="2:13" ht="12.75" customHeight="1" x14ac:dyDescent="0.25">
      <c r="B168" s="13"/>
      <c r="D168" s="13"/>
      <c r="E168" s="13"/>
      <c r="F168" s="14"/>
      <c r="G168" s="14"/>
      <c r="H168" s="13"/>
      <c r="I168" s="13"/>
      <c r="J168" s="14"/>
      <c r="K168" s="13"/>
      <c r="M168" s="13"/>
    </row>
    <row r="169" spans="2:13" ht="12.75" customHeight="1" x14ac:dyDescent="0.25">
      <c r="B169" s="13"/>
      <c r="D169" s="13"/>
      <c r="E169" s="13"/>
      <c r="F169" s="14"/>
      <c r="G169" s="14"/>
      <c r="H169" s="13"/>
      <c r="I169" s="13"/>
      <c r="J169" s="14"/>
      <c r="K169" s="13"/>
      <c r="M169" s="13"/>
    </row>
    <row r="170" spans="2:13" ht="12.75" customHeight="1" x14ac:dyDescent="0.25">
      <c r="B170" s="13"/>
      <c r="D170" s="13"/>
      <c r="E170" s="13"/>
      <c r="F170" s="14"/>
      <c r="G170" s="14"/>
      <c r="H170" s="13"/>
      <c r="I170" s="13"/>
      <c r="J170" s="14"/>
      <c r="K170" s="13"/>
      <c r="M170" s="13"/>
    </row>
    <row r="171" spans="2:13" ht="12.75" customHeight="1" x14ac:dyDescent="0.25">
      <c r="B171" s="13"/>
      <c r="D171" s="13"/>
      <c r="E171" s="13"/>
      <c r="F171" s="14"/>
      <c r="G171" s="14"/>
      <c r="H171" s="13"/>
      <c r="I171" s="13"/>
      <c r="J171" s="14"/>
      <c r="K171" s="13"/>
      <c r="M171" s="13"/>
    </row>
    <row r="172" spans="2:13" ht="12.75" customHeight="1" x14ac:dyDescent="0.25">
      <c r="B172" s="13"/>
      <c r="D172" s="13"/>
      <c r="E172" s="13"/>
      <c r="F172" s="14"/>
      <c r="G172" s="14"/>
      <c r="H172" s="13"/>
      <c r="I172" s="13"/>
      <c r="J172" s="14"/>
      <c r="K172" s="13"/>
      <c r="M172" s="13"/>
    </row>
    <row r="173" spans="2:13" ht="12.75" customHeight="1" x14ac:dyDescent="0.25">
      <c r="B173" s="13"/>
      <c r="D173" s="13"/>
      <c r="E173" s="13"/>
      <c r="F173" s="14"/>
      <c r="G173" s="14"/>
      <c r="H173" s="13"/>
      <c r="I173" s="13"/>
      <c r="J173" s="14"/>
      <c r="K173" s="13"/>
      <c r="M173" s="13"/>
    </row>
    <row r="174" spans="2:13" ht="12.75" customHeight="1" x14ac:dyDescent="0.25">
      <c r="B174" s="13"/>
      <c r="D174" s="13"/>
      <c r="E174" s="13"/>
      <c r="F174" s="14"/>
      <c r="G174" s="14"/>
      <c r="H174" s="13"/>
      <c r="I174" s="13"/>
      <c r="J174" s="14"/>
      <c r="K174" s="13"/>
      <c r="M174" s="13"/>
    </row>
    <row r="175" spans="2:13" ht="12.75" customHeight="1" x14ac:dyDescent="0.25">
      <c r="B175" s="13"/>
      <c r="D175" s="13"/>
      <c r="E175" s="13"/>
      <c r="F175" s="14"/>
      <c r="G175" s="14"/>
      <c r="H175" s="13"/>
      <c r="I175" s="13"/>
      <c r="J175" s="14"/>
      <c r="K175" s="13"/>
      <c r="M175" s="13"/>
    </row>
    <row r="176" spans="2:13" ht="12.75" customHeight="1" x14ac:dyDescent="0.25">
      <c r="B176" s="13"/>
      <c r="D176" s="13"/>
      <c r="E176" s="13"/>
      <c r="F176" s="14"/>
      <c r="G176" s="14"/>
      <c r="H176" s="13"/>
      <c r="I176" s="13"/>
      <c r="J176" s="14"/>
      <c r="K176" s="13"/>
      <c r="M176" s="13"/>
    </row>
    <row r="177" spans="2:13" ht="12.75" customHeight="1" x14ac:dyDescent="0.25">
      <c r="B177" s="13"/>
      <c r="D177" s="13"/>
      <c r="E177" s="13"/>
      <c r="F177" s="14"/>
      <c r="G177" s="14"/>
      <c r="H177" s="13"/>
      <c r="I177" s="13"/>
      <c r="J177" s="14"/>
      <c r="K177" s="13"/>
      <c r="M177" s="13"/>
    </row>
    <row r="178" spans="2:13" ht="12.75" customHeight="1" x14ac:dyDescent="0.25">
      <c r="B178" s="13"/>
      <c r="D178" s="13"/>
      <c r="E178" s="13"/>
      <c r="F178" s="14"/>
      <c r="G178" s="14"/>
      <c r="H178" s="13"/>
      <c r="I178" s="13"/>
      <c r="J178" s="14"/>
      <c r="K178" s="13"/>
      <c r="M178" s="13"/>
    </row>
    <row r="179" spans="2:13" ht="12.75" customHeight="1" x14ac:dyDescent="0.25">
      <c r="B179" s="13"/>
      <c r="D179" s="13"/>
      <c r="E179" s="13"/>
      <c r="F179" s="14"/>
      <c r="G179" s="14"/>
      <c r="H179" s="13"/>
      <c r="I179" s="13"/>
      <c r="J179" s="14"/>
      <c r="K179" s="13"/>
      <c r="M179" s="13"/>
    </row>
    <row r="180" spans="2:13" ht="12.75" customHeight="1" x14ac:dyDescent="0.25">
      <c r="B180" s="13"/>
      <c r="D180" s="13"/>
      <c r="E180" s="13"/>
      <c r="F180" s="14"/>
      <c r="G180" s="14"/>
      <c r="H180" s="13"/>
      <c r="I180" s="13"/>
      <c r="J180" s="14"/>
      <c r="K180" s="13"/>
      <c r="M180" s="13"/>
    </row>
    <row r="181" spans="2:13" ht="12.75" customHeight="1" x14ac:dyDescent="0.25">
      <c r="B181" s="13"/>
      <c r="D181" s="13"/>
      <c r="E181" s="13"/>
      <c r="F181" s="14"/>
      <c r="G181" s="14"/>
      <c r="H181" s="13"/>
      <c r="I181" s="13"/>
      <c r="J181" s="14"/>
      <c r="K181" s="13"/>
      <c r="M181" s="13"/>
    </row>
    <row r="182" spans="2:13" ht="12.75" customHeight="1" x14ac:dyDescent="0.25">
      <c r="B182" s="13"/>
      <c r="D182" s="13"/>
      <c r="E182" s="13"/>
      <c r="F182" s="14"/>
      <c r="G182" s="14"/>
      <c r="H182" s="13"/>
      <c r="I182" s="13"/>
      <c r="J182" s="14"/>
      <c r="K182" s="13"/>
      <c r="M182" s="13"/>
    </row>
    <row r="183" spans="2:13" ht="12.75" customHeight="1" x14ac:dyDescent="0.25">
      <c r="B183" s="13"/>
      <c r="D183" s="13"/>
      <c r="E183" s="13"/>
      <c r="F183" s="14"/>
      <c r="G183" s="14"/>
      <c r="H183" s="13"/>
      <c r="I183" s="13"/>
      <c r="J183" s="14"/>
      <c r="K183" s="13"/>
      <c r="M183" s="13"/>
    </row>
    <row r="184" spans="2:13" ht="12.75" customHeight="1" x14ac:dyDescent="0.25">
      <c r="B184" s="13"/>
      <c r="D184" s="13"/>
      <c r="E184" s="13"/>
      <c r="F184" s="14"/>
      <c r="G184" s="14"/>
      <c r="H184" s="13"/>
      <c r="I184" s="13"/>
      <c r="J184" s="14"/>
      <c r="K184" s="13"/>
      <c r="M184" s="13"/>
    </row>
    <row r="185" spans="2:13" ht="12.75" customHeight="1" x14ac:dyDescent="0.25">
      <c r="B185" s="13"/>
      <c r="D185" s="13"/>
      <c r="E185" s="13"/>
      <c r="F185" s="14"/>
      <c r="G185" s="14"/>
      <c r="H185" s="13"/>
      <c r="I185" s="13"/>
      <c r="J185" s="14"/>
      <c r="K185" s="13"/>
      <c r="M185" s="13"/>
    </row>
    <row r="186" spans="2:13" ht="12.75" customHeight="1" x14ac:dyDescent="0.25">
      <c r="B186" s="13"/>
      <c r="D186" s="13"/>
      <c r="E186" s="13"/>
      <c r="F186" s="14"/>
      <c r="G186" s="14"/>
      <c r="H186" s="13"/>
      <c r="I186" s="13"/>
      <c r="J186" s="14"/>
      <c r="K186" s="13"/>
      <c r="M186" s="13"/>
    </row>
    <row r="187" spans="2:13" ht="12.75" customHeight="1" x14ac:dyDescent="0.25">
      <c r="B187" s="13"/>
      <c r="D187" s="13"/>
      <c r="E187" s="13"/>
      <c r="F187" s="14"/>
      <c r="G187" s="14"/>
      <c r="H187" s="13"/>
      <c r="I187" s="13"/>
      <c r="J187" s="14"/>
      <c r="K187" s="13"/>
      <c r="M187" s="13"/>
    </row>
    <row r="188" spans="2:13" ht="12.75" customHeight="1" x14ac:dyDescent="0.25">
      <c r="B188" s="13"/>
      <c r="D188" s="13"/>
      <c r="E188" s="13"/>
      <c r="F188" s="14"/>
      <c r="G188" s="14"/>
      <c r="H188" s="13"/>
      <c r="I188" s="13"/>
      <c r="J188" s="14"/>
      <c r="K188" s="13"/>
      <c r="M188" s="13"/>
    </row>
    <row r="189" spans="2:13" ht="12.75" customHeight="1" x14ac:dyDescent="0.25">
      <c r="B189" s="13"/>
      <c r="D189" s="13"/>
      <c r="E189" s="13"/>
      <c r="F189" s="14"/>
      <c r="G189" s="14"/>
      <c r="H189" s="13"/>
      <c r="I189" s="13"/>
      <c r="J189" s="14"/>
      <c r="K189" s="13"/>
      <c r="M189" s="13"/>
    </row>
    <row r="190" spans="2:13" ht="12.75" customHeight="1" x14ac:dyDescent="0.25">
      <c r="B190" s="13"/>
      <c r="D190" s="13"/>
      <c r="E190" s="13"/>
      <c r="F190" s="14"/>
      <c r="G190" s="14"/>
      <c r="H190" s="13"/>
      <c r="I190" s="13"/>
      <c r="J190" s="14"/>
      <c r="K190" s="13"/>
      <c r="M190" s="13"/>
    </row>
    <row r="191" spans="2:13" ht="12.75" customHeight="1" x14ac:dyDescent="0.25">
      <c r="B191" s="13"/>
      <c r="D191" s="13"/>
      <c r="E191" s="13"/>
      <c r="F191" s="14"/>
      <c r="G191" s="14"/>
      <c r="H191" s="13"/>
      <c r="I191" s="13"/>
      <c r="J191" s="14"/>
      <c r="K191" s="13"/>
      <c r="M191" s="13"/>
    </row>
    <row r="192" spans="2:13" ht="12.75" customHeight="1" x14ac:dyDescent="0.25">
      <c r="B192" s="13"/>
      <c r="D192" s="13"/>
      <c r="E192" s="13"/>
      <c r="F192" s="14"/>
      <c r="G192" s="14"/>
      <c r="H192" s="13"/>
      <c r="I192" s="13"/>
      <c r="J192" s="14"/>
      <c r="K192" s="13"/>
      <c r="M192" s="13"/>
    </row>
    <row r="193" spans="2:13" ht="12.75" customHeight="1" x14ac:dyDescent="0.25">
      <c r="B193" s="13"/>
      <c r="D193" s="13"/>
      <c r="E193" s="13"/>
      <c r="F193" s="14"/>
      <c r="G193" s="14"/>
      <c r="H193" s="13"/>
      <c r="I193" s="13"/>
      <c r="J193" s="14"/>
      <c r="K193" s="13"/>
      <c r="M193" s="13"/>
    </row>
    <row r="194" spans="2:13" ht="12.75" customHeight="1" x14ac:dyDescent="0.25">
      <c r="B194" s="13"/>
      <c r="D194" s="13"/>
      <c r="E194" s="13"/>
      <c r="F194" s="14"/>
      <c r="G194" s="14"/>
      <c r="H194" s="13"/>
      <c r="I194" s="13"/>
      <c r="J194" s="14"/>
      <c r="K194" s="13"/>
      <c r="M194" s="13"/>
    </row>
    <row r="195" spans="2:13" ht="12.75" customHeight="1" x14ac:dyDescent="0.25">
      <c r="B195" s="13"/>
      <c r="D195" s="13"/>
      <c r="E195" s="13"/>
      <c r="F195" s="14"/>
      <c r="G195" s="14"/>
      <c r="H195" s="13"/>
      <c r="I195" s="13"/>
      <c r="J195" s="14"/>
      <c r="K195" s="13"/>
      <c r="M195" s="13"/>
    </row>
    <row r="196" spans="2:13" ht="12.75" customHeight="1" x14ac:dyDescent="0.25">
      <c r="B196" s="13"/>
      <c r="D196" s="13"/>
      <c r="E196" s="13"/>
      <c r="F196" s="14"/>
      <c r="G196" s="14"/>
      <c r="H196" s="13"/>
      <c r="I196" s="13"/>
      <c r="J196" s="14"/>
      <c r="K196" s="13"/>
      <c r="M196" s="13"/>
    </row>
    <row r="197" spans="2:13" ht="12.75" customHeight="1" x14ac:dyDescent="0.25">
      <c r="B197" s="13"/>
      <c r="D197" s="13"/>
      <c r="E197" s="13"/>
      <c r="F197" s="14"/>
      <c r="G197" s="14"/>
      <c r="H197" s="13"/>
      <c r="I197" s="13"/>
      <c r="J197" s="14"/>
      <c r="K197" s="13"/>
      <c r="M197" s="13"/>
    </row>
    <row r="198" spans="2:13" ht="12.75" customHeight="1" x14ac:dyDescent="0.25">
      <c r="B198" s="13"/>
      <c r="D198" s="13"/>
      <c r="E198" s="13"/>
      <c r="F198" s="14"/>
      <c r="G198" s="14"/>
      <c r="H198" s="13"/>
      <c r="I198" s="13"/>
      <c r="J198" s="14"/>
      <c r="K198" s="13"/>
      <c r="M198" s="13"/>
    </row>
    <row r="199" spans="2:13" ht="12.75" customHeight="1" x14ac:dyDescent="0.25">
      <c r="B199" s="13"/>
      <c r="D199" s="13"/>
      <c r="E199" s="13"/>
      <c r="F199" s="14"/>
      <c r="G199" s="14"/>
      <c r="H199" s="13"/>
      <c r="I199" s="13"/>
      <c r="J199" s="14"/>
      <c r="K199" s="13"/>
      <c r="M199" s="13"/>
    </row>
    <row r="200" spans="2:13" ht="12.75" customHeight="1" x14ac:dyDescent="0.25">
      <c r="B200" s="13"/>
      <c r="D200" s="13"/>
      <c r="E200" s="13"/>
      <c r="F200" s="14"/>
      <c r="G200" s="14"/>
      <c r="H200" s="13"/>
      <c r="I200" s="13"/>
      <c r="J200" s="14"/>
      <c r="K200" s="13"/>
      <c r="M200" s="13"/>
    </row>
    <row r="201" spans="2:13" ht="12.75" customHeight="1" x14ac:dyDescent="0.25">
      <c r="B201" s="13"/>
      <c r="D201" s="13"/>
      <c r="E201" s="13"/>
      <c r="F201" s="14"/>
      <c r="G201" s="14"/>
      <c r="H201" s="13"/>
      <c r="I201" s="13"/>
      <c r="J201" s="14"/>
      <c r="K201" s="13"/>
      <c r="M201" s="13"/>
    </row>
    <row r="202" spans="2:13" ht="12.75" customHeight="1" x14ac:dyDescent="0.25">
      <c r="B202" s="13"/>
      <c r="D202" s="13"/>
      <c r="E202" s="13"/>
      <c r="F202" s="14"/>
      <c r="G202" s="14"/>
      <c r="H202" s="13"/>
      <c r="I202" s="13"/>
      <c r="J202" s="14"/>
      <c r="K202" s="13"/>
      <c r="M202" s="13"/>
    </row>
    <row r="203" spans="2:13" ht="12.75" customHeight="1" x14ac:dyDescent="0.25">
      <c r="B203" s="13"/>
      <c r="D203" s="13"/>
      <c r="E203" s="13"/>
      <c r="F203" s="14"/>
      <c r="G203" s="14"/>
      <c r="H203" s="13"/>
      <c r="I203" s="13"/>
      <c r="J203" s="14"/>
      <c r="K203" s="13"/>
      <c r="M203" s="13"/>
    </row>
    <row r="204" spans="2:13" ht="12.75" customHeight="1" x14ac:dyDescent="0.25">
      <c r="B204" s="13"/>
      <c r="D204" s="13"/>
      <c r="E204" s="13"/>
      <c r="F204" s="14"/>
      <c r="G204" s="14"/>
      <c r="H204" s="13"/>
      <c r="I204" s="13"/>
      <c r="J204" s="14"/>
      <c r="K204" s="13"/>
      <c r="M204" s="13"/>
    </row>
    <row r="205" spans="2:13" ht="12.75" customHeight="1" x14ac:dyDescent="0.25">
      <c r="B205" s="13"/>
      <c r="D205" s="13"/>
      <c r="E205" s="13"/>
      <c r="F205" s="14"/>
      <c r="G205" s="14"/>
      <c r="H205" s="13"/>
      <c r="I205" s="13"/>
      <c r="J205" s="14"/>
      <c r="K205" s="13"/>
      <c r="M205" s="13"/>
    </row>
    <row r="206" spans="2:13" ht="12.75" customHeight="1" x14ac:dyDescent="0.25">
      <c r="B206" s="13"/>
      <c r="D206" s="13"/>
      <c r="E206" s="13"/>
      <c r="F206" s="14"/>
      <c r="G206" s="14"/>
      <c r="H206" s="13"/>
      <c r="I206" s="13"/>
      <c r="J206" s="14"/>
      <c r="K206" s="13"/>
      <c r="M206" s="13"/>
    </row>
    <row r="207" spans="2:13" ht="12.75" customHeight="1" x14ac:dyDescent="0.25">
      <c r="B207" s="13"/>
      <c r="D207" s="13"/>
      <c r="E207" s="13"/>
      <c r="F207" s="14"/>
      <c r="G207" s="14"/>
      <c r="H207" s="13"/>
      <c r="I207" s="13"/>
      <c r="J207" s="14"/>
      <c r="K207" s="13"/>
      <c r="M207" s="13"/>
    </row>
    <row r="208" spans="2:13" ht="12.75" customHeight="1" x14ac:dyDescent="0.25">
      <c r="B208" s="13"/>
      <c r="D208" s="13"/>
      <c r="E208" s="13"/>
      <c r="F208" s="14"/>
      <c r="G208" s="14"/>
      <c r="H208" s="13"/>
      <c r="I208" s="13"/>
      <c r="J208" s="14"/>
      <c r="K208" s="13"/>
      <c r="M208" s="13"/>
    </row>
    <row r="209" spans="2:13" ht="12.75" customHeight="1" x14ac:dyDescent="0.25">
      <c r="B209" s="13"/>
      <c r="D209" s="13"/>
      <c r="E209" s="13"/>
      <c r="F209" s="14"/>
      <c r="G209" s="14"/>
      <c r="H209" s="13"/>
      <c r="I209" s="13"/>
      <c r="J209" s="14"/>
      <c r="K209" s="13"/>
      <c r="M209" s="13"/>
    </row>
    <row r="210" spans="2:13" ht="12.75" customHeight="1" x14ac:dyDescent="0.25">
      <c r="B210" s="13"/>
      <c r="D210" s="13"/>
      <c r="E210" s="13"/>
      <c r="F210" s="14"/>
      <c r="G210" s="14"/>
      <c r="H210" s="13"/>
      <c r="I210" s="13"/>
      <c r="J210" s="14"/>
      <c r="K210" s="13"/>
      <c r="M210" s="13"/>
    </row>
    <row r="211" spans="2:13" ht="12.75" customHeight="1" x14ac:dyDescent="0.25">
      <c r="B211" s="13"/>
      <c r="D211" s="13"/>
      <c r="E211" s="13"/>
      <c r="F211" s="14"/>
      <c r="G211" s="14"/>
      <c r="H211" s="13"/>
      <c r="I211" s="13"/>
      <c r="J211" s="14"/>
      <c r="K211" s="13"/>
      <c r="M211" s="13"/>
    </row>
    <row r="212" spans="2:13" ht="12.75" customHeight="1" x14ac:dyDescent="0.25">
      <c r="B212" s="13"/>
      <c r="D212" s="13"/>
      <c r="E212" s="13"/>
      <c r="F212" s="14"/>
      <c r="G212" s="14"/>
      <c r="H212" s="13"/>
      <c r="I212" s="13"/>
      <c r="J212" s="14"/>
      <c r="K212" s="13"/>
      <c r="M212" s="13"/>
    </row>
    <row r="213" spans="2:13" ht="12.75" customHeight="1" x14ac:dyDescent="0.25">
      <c r="B213" s="13"/>
      <c r="D213" s="13"/>
      <c r="E213" s="13"/>
      <c r="F213" s="14"/>
      <c r="G213" s="14"/>
      <c r="H213" s="13"/>
      <c r="I213" s="13"/>
      <c r="J213" s="14"/>
      <c r="K213" s="13"/>
      <c r="M213" s="13"/>
    </row>
    <row r="214" spans="2:13" ht="12.75" customHeight="1" x14ac:dyDescent="0.25">
      <c r="B214" s="13"/>
      <c r="D214" s="13"/>
      <c r="E214" s="13"/>
      <c r="F214" s="14"/>
      <c r="G214" s="14"/>
      <c r="H214" s="13"/>
      <c r="I214" s="13"/>
      <c r="J214" s="14"/>
      <c r="K214" s="13"/>
      <c r="M214" s="13"/>
    </row>
    <row r="215" spans="2:13" ht="12.75" customHeight="1" x14ac:dyDescent="0.25">
      <c r="B215" s="13"/>
      <c r="D215" s="13"/>
      <c r="E215" s="13"/>
      <c r="F215" s="14"/>
      <c r="G215" s="14"/>
      <c r="H215" s="13"/>
      <c r="I215" s="13"/>
      <c r="J215" s="14"/>
      <c r="K215" s="13"/>
      <c r="M215" s="13"/>
    </row>
    <row r="216" spans="2:13" ht="12.75" customHeight="1" x14ac:dyDescent="0.25">
      <c r="B216" s="13"/>
      <c r="D216" s="13"/>
      <c r="E216" s="13"/>
      <c r="F216" s="14"/>
      <c r="G216" s="14"/>
      <c r="H216" s="13"/>
      <c r="I216" s="13"/>
      <c r="J216" s="14"/>
      <c r="K216" s="13"/>
      <c r="M216" s="13"/>
    </row>
    <row r="217" spans="2:13" ht="12.75" customHeight="1" x14ac:dyDescent="0.25">
      <c r="B217" s="13"/>
      <c r="D217" s="13"/>
      <c r="E217" s="13"/>
      <c r="F217" s="14"/>
      <c r="G217" s="14"/>
      <c r="H217" s="13"/>
      <c r="I217" s="13"/>
      <c r="J217" s="14"/>
      <c r="K217" s="13"/>
      <c r="M217" s="13"/>
    </row>
    <row r="218" spans="2:13" ht="12.75" customHeight="1" x14ac:dyDescent="0.25">
      <c r="B218" s="13"/>
      <c r="D218" s="13"/>
      <c r="E218" s="13"/>
      <c r="F218" s="14"/>
      <c r="G218" s="14"/>
      <c r="H218" s="13"/>
      <c r="I218" s="13"/>
      <c r="J218" s="14"/>
      <c r="K218" s="13"/>
      <c r="M218" s="13"/>
    </row>
    <row r="219" spans="2:13" ht="12.75" customHeight="1" x14ac:dyDescent="0.25">
      <c r="B219" s="13"/>
      <c r="D219" s="13"/>
      <c r="E219" s="13"/>
      <c r="F219" s="14"/>
      <c r="G219" s="14"/>
      <c r="H219" s="13"/>
      <c r="I219" s="13"/>
      <c r="J219" s="14"/>
      <c r="K219" s="13"/>
      <c r="M219" s="13"/>
    </row>
    <row r="220" spans="2:13" ht="12.75" customHeight="1" x14ac:dyDescent="0.25">
      <c r="B220" s="13"/>
      <c r="D220" s="13"/>
      <c r="E220" s="13"/>
      <c r="F220" s="14"/>
      <c r="G220" s="14"/>
      <c r="H220" s="13"/>
      <c r="I220" s="13"/>
      <c r="J220" s="14"/>
      <c r="K220" s="13"/>
      <c r="M220" s="13"/>
    </row>
    <row r="221" spans="2:13" ht="12.75" customHeight="1" x14ac:dyDescent="0.25">
      <c r="B221" s="13"/>
      <c r="D221" s="13"/>
      <c r="E221" s="13"/>
      <c r="F221" s="14"/>
      <c r="G221" s="14"/>
      <c r="H221" s="13"/>
      <c r="I221" s="13"/>
      <c r="J221" s="14"/>
      <c r="K221" s="13"/>
      <c r="M221" s="13"/>
    </row>
    <row r="222" spans="2:13" ht="12.75" customHeight="1" x14ac:dyDescent="0.25">
      <c r="B222" s="13"/>
      <c r="D222" s="13"/>
      <c r="E222" s="13"/>
      <c r="F222" s="14"/>
      <c r="G222" s="14"/>
      <c r="H222" s="13"/>
      <c r="I222" s="13"/>
      <c r="J222" s="14"/>
      <c r="K222" s="13"/>
      <c r="M222" s="13"/>
    </row>
    <row r="223" spans="2:13" ht="12.75" customHeight="1" x14ac:dyDescent="0.25">
      <c r="B223" s="13"/>
      <c r="D223" s="13"/>
      <c r="E223" s="13"/>
      <c r="F223" s="14"/>
      <c r="G223" s="14"/>
      <c r="H223" s="13"/>
      <c r="I223" s="13"/>
      <c r="J223" s="14"/>
      <c r="K223" s="13"/>
      <c r="M223" s="13"/>
    </row>
    <row r="224" spans="2:13" ht="12.75" customHeight="1" x14ac:dyDescent="0.25">
      <c r="B224" s="13"/>
      <c r="D224" s="13"/>
      <c r="E224" s="13"/>
      <c r="F224" s="14"/>
      <c r="G224" s="14"/>
      <c r="H224" s="13"/>
      <c r="I224" s="13"/>
      <c r="J224" s="14"/>
      <c r="K224" s="13"/>
      <c r="M224" s="13"/>
    </row>
    <row r="225" spans="2:13" ht="12.75" customHeight="1" x14ac:dyDescent="0.25">
      <c r="B225" s="13"/>
      <c r="D225" s="13"/>
      <c r="E225" s="13"/>
      <c r="F225" s="14"/>
      <c r="G225" s="14"/>
      <c r="H225" s="13"/>
      <c r="I225" s="13"/>
      <c r="J225" s="14"/>
      <c r="K225" s="13"/>
      <c r="M225" s="13"/>
    </row>
    <row r="226" spans="2:13" ht="12.75" customHeight="1" x14ac:dyDescent="0.25">
      <c r="B226" s="13"/>
      <c r="D226" s="13"/>
      <c r="E226" s="13"/>
      <c r="F226" s="14"/>
      <c r="G226" s="14"/>
      <c r="H226" s="13"/>
      <c r="I226" s="13"/>
      <c r="J226" s="14"/>
      <c r="K226" s="13"/>
      <c r="M226" s="13"/>
    </row>
    <row r="227" spans="2:13" ht="12.75" customHeight="1" x14ac:dyDescent="0.25">
      <c r="B227" s="13"/>
      <c r="D227" s="13"/>
      <c r="E227" s="13"/>
      <c r="F227" s="14"/>
      <c r="G227" s="14"/>
      <c r="H227" s="13"/>
      <c r="I227" s="13"/>
      <c r="J227" s="14"/>
      <c r="K227" s="13"/>
      <c r="M227" s="13"/>
    </row>
    <row r="228" spans="2:13" ht="12.75" customHeight="1" x14ac:dyDescent="0.25">
      <c r="B228" s="13"/>
      <c r="D228" s="13"/>
      <c r="E228" s="13"/>
      <c r="F228" s="14"/>
      <c r="G228" s="14"/>
      <c r="H228" s="13"/>
      <c r="I228" s="13"/>
      <c r="J228" s="14"/>
      <c r="K228" s="13"/>
      <c r="M228" s="13"/>
    </row>
    <row r="229" spans="2:13" ht="12.75" customHeight="1" x14ac:dyDescent="0.25">
      <c r="B229" s="13"/>
      <c r="D229" s="13"/>
      <c r="E229" s="13"/>
      <c r="F229" s="14"/>
      <c r="G229" s="14"/>
      <c r="H229" s="13"/>
      <c r="I229" s="13"/>
      <c r="J229" s="14"/>
      <c r="K229" s="13"/>
      <c r="M229" s="13"/>
    </row>
    <row r="230" spans="2:13" ht="12.75" customHeight="1" x14ac:dyDescent="0.25">
      <c r="B230" s="13"/>
      <c r="D230" s="13"/>
      <c r="E230" s="13"/>
      <c r="F230" s="14"/>
      <c r="G230" s="14"/>
      <c r="H230" s="13"/>
      <c r="I230" s="13"/>
      <c r="J230" s="14"/>
      <c r="K230" s="13"/>
      <c r="M230" s="13"/>
    </row>
    <row r="231" spans="2:13" ht="12.75" customHeight="1" x14ac:dyDescent="0.25">
      <c r="B231" s="13"/>
      <c r="D231" s="13"/>
      <c r="E231" s="13"/>
      <c r="F231" s="14"/>
      <c r="G231" s="14"/>
      <c r="H231" s="13"/>
      <c r="I231" s="13"/>
      <c r="J231" s="14"/>
      <c r="K231" s="13"/>
      <c r="M231" s="13"/>
    </row>
    <row r="232" spans="2:13" ht="12.75" customHeight="1" x14ac:dyDescent="0.25">
      <c r="B232" s="13"/>
      <c r="D232" s="13"/>
      <c r="E232" s="13"/>
      <c r="F232" s="14"/>
      <c r="G232" s="14"/>
      <c r="H232" s="13"/>
      <c r="I232" s="13"/>
      <c r="J232" s="14"/>
      <c r="K232" s="13"/>
      <c r="M232" s="13"/>
    </row>
    <row r="233" spans="2:13" ht="12.75" customHeight="1" x14ac:dyDescent="0.25">
      <c r="B233" s="13"/>
      <c r="D233" s="13"/>
      <c r="E233" s="13"/>
      <c r="F233" s="14"/>
      <c r="G233" s="14"/>
      <c r="H233" s="13"/>
      <c r="I233" s="13"/>
      <c r="J233" s="14"/>
      <c r="K233" s="13"/>
      <c r="M233" s="13"/>
    </row>
    <row r="234" spans="2:13" ht="12.75" customHeight="1" x14ac:dyDescent="0.25">
      <c r="B234" s="13"/>
      <c r="D234" s="13"/>
      <c r="E234" s="13"/>
      <c r="F234" s="14"/>
      <c r="G234" s="14"/>
      <c r="H234" s="13"/>
      <c r="I234" s="13"/>
      <c r="J234" s="14"/>
      <c r="K234" s="13"/>
      <c r="M234" s="13"/>
    </row>
    <row r="235" spans="2:13" ht="12.75" customHeight="1" x14ac:dyDescent="0.25">
      <c r="B235" s="13"/>
      <c r="D235" s="13"/>
      <c r="E235" s="13"/>
      <c r="F235" s="14"/>
      <c r="G235" s="14"/>
      <c r="H235" s="13"/>
      <c r="I235" s="13"/>
      <c r="J235" s="14"/>
      <c r="K235" s="13"/>
      <c r="M235" s="13"/>
    </row>
    <row r="236" spans="2:13" ht="12.75" customHeight="1" x14ac:dyDescent="0.25">
      <c r="B236" s="13"/>
      <c r="D236" s="13"/>
      <c r="E236" s="13"/>
      <c r="F236" s="14"/>
      <c r="G236" s="14"/>
      <c r="H236" s="13"/>
      <c r="I236" s="13"/>
      <c r="J236" s="14"/>
      <c r="K236" s="13"/>
      <c r="M236" s="13"/>
    </row>
    <row r="237" spans="2:13" ht="12.75" customHeight="1" x14ac:dyDescent="0.25">
      <c r="B237" s="13"/>
      <c r="D237" s="13"/>
      <c r="E237" s="13"/>
      <c r="F237" s="14"/>
      <c r="G237" s="14"/>
      <c r="H237" s="13"/>
      <c r="I237" s="13"/>
      <c r="J237" s="14"/>
      <c r="K237" s="13"/>
      <c r="M237" s="13"/>
    </row>
    <row r="238" spans="2:13" ht="12.75" customHeight="1" x14ac:dyDescent="0.25">
      <c r="B238" s="13"/>
      <c r="D238" s="13"/>
      <c r="E238" s="13"/>
      <c r="F238" s="14"/>
      <c r="G238" s="14"/>
      <c r="H238" s="13"/>
      <c r="I238" s="13"/>
      <c r="J238" s="14"/>
      <c r="K238" s="13"/>
      <c r="M238" s="13"/>
    </row>
    <row r="239" spans="2:13" ht="12.75" customHeight="1" x14ac:dyDescent="0.25">
      <c r="B239" s="13"/>
      <c r="D239" s="13"/>
      <c r="E239" s="13"/>
      <c r="F239" s="14"/>
      <c r="G239" s="14"/>
      <c r="H239" s="13"/>
      <c r="I239" s="13"/>
      <c r="J239" s="14"/>
      <c r="K239" s="13"/>
      <c r="M239" s="13"/>
    </row>
    <row r="240" spans="2:13" ht="12.75" customHeight="1" x14ac:dyDescent="0.25">
      <c r="B240" s="13"/>
      <c r="D240" s="13"/>
      <c r="E240" s="13"/>
      <c r="F240" s="14"/>
      <c r="G240" s="14"/>
      <c r="H240" s="13"/>
      <c r="I240" s="13"/>
      <c r="J240" s="14"/>
      <c r="K240" s="13"/>
      <c r="M240" s="13"/>
    </row>
    <row r="241" spans="2:13" ht="12.75" customHeight="1" x14ac:dyDescent="0.25">
      <c r="B241" s="13"/>
      <c r="D241" s="13"/>
      <c r="E241" s="13"/>
      <c r="F241" s="14"/>
      <c r="G241" s="14"/>
      <c r="H241" s="13"/>
      <c r="I241" s="13"/>
      <c r="J241" s="14"/>
      <c r="K241" s="13"/>
      <c r="M241" s="13"/>
    </row>
    <row r="242" spans="2:13" ht="12.75" customHeight="1" x14ac:dyDescent="0.25">
      <c r="B242" s="13"/>
      <c r="D242" s="13"/>
      <c r="E242" s="13"/>
      <c r="F242" s="14"/>
      <c r="G242" s="14"/>
      <c r="H242" s="13"/>
      <c r="I242" s="13"/>
      <c r="J242" s="14"/>
      <c r="K242" s="13"/>
      <c r="M242" s="13"/>
    </row>
    <row r="243" spans="2:13" ht="12.75" customHeight="1" x14ac:dyDescent="0.25">
      <c r="B243" s="13"/>
      <c r="D243" s="13"/>
      <c r="E243" s="13"/>
      <c r="F243" s="14"/>
      <c r="G243" s="14"/>
      <c r="H243" s="13"/>
      <c r="I243" s="13"/>
      <c r="J243" s="14"/>
      <c r="K243" s="13"/>
      <c r="M243" s="13"/>
    </row>
    <row r="244" spans="2:13" ht="12.75" customHeight="1" x14ac:dyDescent="0.25">
      <c r="B244" s="13"/>
      <c r="D244" s="13"/>
      <c r="E244" s="13"/>
      <c r="F244" s="14"/>
      <c r="G244" s="14"/>
      <c r="H244" s="13"/>
      <c r="I244" s="13"/>
      <c r="J244" s="14"/>
      <c r="K244" s="13"/>
      <c r="M244" s="13"/>
    </row>
    <row r="245" spans="2:13" ht="12.75" customHeight="1" x14ac:dyDescent="0.25">
      <c r="B245" s="13"/>
      <c r="D245" s="13"/>
      <c r="E245" s="13"/>
      <c r="F245" s="14"/>
      <c r="G245" s="14"/>
      <c r="H245" s="13"/>
      <c r="I245" s="13"/>
      <c r="J245" s="14"/>
      <c r="K245" s="13"/>
      <c r="M245" s="13"/>
    </row>
    <row r="246" spans="2:13" ht="12.75" customHeight="1" x14ac:dyDescent="0.25">
      <c r="B246" s="13"/>
      <c r="D246" s="13"/>
      <c r="E246" s="13"/>
      <c r="F246" s="14"/>
      <c r="G246" s="14"/>
      <c r="H246" s="13"/>
      <c r="I246" s="13"/>
      <c r="J246" s="14"/>
      <c r="K246" s="13"/>
      <c r="M246" s="13"/>
    </row>
    <row r="247" spans="2:13" ht="12.75" customHeight="1" x14ac:dyDescent="0.25">
      <c r="B247" s="13"/>
      <c r="D247" s="13"/>
      <c r="E247" s="13"/>
      <c r="F247" s="14"/>
      <c r="G247" s="14"/>
      <c r="H247" s="13"/>
      <c r="I247" s="13"/>
      <c r="J247" s="14"/>
      <c r="K247" s="13"/>
      <c r="M247" s="13"/>
    </row>
    <row r="248" spans="2:13" ht="12.75" customHeight="1" x14ac:dyDescent="0.25">
      <c r="B248" s="13"/>
      <c r="D248" s="13"/>
      <c r="E248" s="13"/>
      <c r="F248" s="14"/>
      <c r="G248" s="14"/>
      <c r="H248" s="13"/>
      <c r="I248" s="13"/>
      <c r="J248" s="14"/>
      <c r="K248" s="13"/>
      <c r="M248" s="13"/>
    </row>
    <row r="249" spans="2:13" ht="12.75" customHeight="1" x14ac:dyDescent="0.25">
      <c r="B249" s="13"/>
      <c r="D249" s="13"/>
      <c r="E249" s="13"/>
      <c r="F249" s="14"/>
      <c r="G249" s="14"/>
      <c r="H249" s="13"/>
      <c r="I249" s="13"/>
      <c r="J249" s="14"/>
      <c r="K249" s="13"/>
      <c r="M249" s="13"/>
    </row>
    <row r="250" spans="2:13" ht="12.75" customHeight="1" x14ac:dyDescent="0.25">
      <c r="B250" s="13"/>
      <c r="D250" s="13"/>
      <c r="E250" s="13"/>
      <c r="F250" s="14"/>
      <c r="G250" s="14"/>
      <c r="H250" s="13"/>
      <c r="I250" s="13"/>
      <c r="J250" s="14"/>
      <c r="K250" s="13"/>
      <c r="M250" s="13"/>
    </row>
    <row r="251" spans="2:13" ht="12.75" customHeight="1" x14ac:dyDescent="0.25">
      <c r="B251" s="13"/>
      <c r="D251" s="13"/>
      <c r="E251" s="13"/>
      <c r="F251" s="14"/>
      <c r="G251" s="14"/>
      <c r="H251" s="13"/>
      <c r="I251" s="13"/>
      <c r="J251" s="14"/>
      <c r="K251" s="13"/>
      <c r="M251" s="13"/>
    </row>
    <row r="252" spans="2:13" ht="12.75" customHeight="1" x14ac:dyDescent="0.25">
      <c r="B252" s="13"/>
      <c r="D252" s="13"/>
      <c r="E252" s="13"/>
      <c r="F252" s="14"/>
      <c r="G252" s="14"/>
      <c r="H252" s="13"/>
      <c r="I252" s="13"/>
      <c r="J252" s="14"/>
      <c r="K252" s="13"/>
      <c r="M252" s="13"/>
    </row>
    <row r="253" spans="2:13" ht="12.75" customHeight="1" x14ac:dyDescent="0.25">
      <c r="B253" s="13"/>
      <c r="D253" s="13"/>
      <c r="E253" s="13"/>
      <c r="F253" s="14"/>
      <c r="G253" s="14"/>
      <c r="H253" s="13"/>
      <c r="I253" s="13"/>
      <c r="J253" s="14"/>
      <c r="K253" s="13"/>
      <c r="M253" s="13"/>
    </row>
    <row r="254" spans="2:13" ht="12.75" customHeight="1" x14ac:dyDescent="0.25">
      <c r="B254" s="13"/>
      <c r="D254" s="13"/>
      <c r="E254" s="13"/>
      <c r="F254" s="14"/>
      <c r="G254" s="14"/>
      <c r="H254" s="13"/>
      <c r="I254" s="13"/>
      <c r="J254" s="14"/>
      <c r="K254" s="13"/>
      <c r="M254" s="13"/>
    </row>
    <row r="255" spans="2:13" ht="12.75" customHeight="1" x14ac:dyDescent="0.25">
      <c r="B255" s="13"/>
      <c r="D255" s="13"/>
      <c r="E255" s="13"/>
      <c r="F255" s="14"/>
      <c r="G255" s="14"/>
      <c r="H255" s="13"/>
      <c r="I255" s="13"/>
      <c r="J255" s="14"/>
      <c r="K255" s="13"/>
      <c r="M255" s="13"/>
    </row>
    <row r="256" spans="2:13" ht="12.75" customHeight="1" x14ac:dyDescent="0.25">
      <c r="B256" s="13"/>
      <c r="D256" s="13"/>
      <c r="E256" s="13"/>
      <c r="F256" s="14"/>
      <c r="G256" s="14"/>
      <c r="H256" s="13"/>
      <c r="I256" s="13"/>
      <c r="J256" s="14"/>
      <c r="K256" s="13"/>
      <c r="M256" s="13"/>
    </row>
    <row r="257" spans="2:13" ht="12.75" customHeight="1" x14ac:dyDescent="0.25">
      <c r="B257" s="13"/>
      <c r="D257" s="13"/>
      <c r="E257" s="13"/>
      <c r="F257" s="14"/>
      <c r="G257" s="14"/>
      <c r="H257" s="13"/>
      <c r="I257" s="13"/>
      <c r="J257" s="14"/>
      <c r="K257" s="13"/>
      <c r="M257" s="13"/>
    </row>
    <row r="258" spans="2:13" ht="12.75" customHeight="1" x14ac:dyDescent="0.25">
      <c r="B258" s="13"/>
      <c r="D258" s="13"/>
      <c r="E258" s="13"/>
      <c r="F258" s="14"/>
      <c r="G258" s="14"/>
      <c r="H258" s="13"/>
      <c r="I258" s="13"/>
      <c r="J258" s="14"/>
      <c r="K258" s="13"/>
      <c r="M258" s="13"/>
    </row>
    <row r="259" spans="2:13" ht="12.75" customHeight="1" x14ac:dyDescent="0.25">
      <c r="B259" s="13"/>
      <c r="D259" s="13"/>
      <c r="E259" s="13"/>
      <c r="F259" s="14"/>
      <c r="G259" s="14"/>
      <c r="H259" s="13"/>
      <c r="I259" s="13"/>
      <c r="J259" s="14"/>
      <c r="K259" s="13"/>
      <c r="M259" s="13"/>
    </row>
    <row r="260" spans="2:13" ht="12.75" customHeight="1" x14ac:dyDescent="0.25">
      <c r="B260" s="13"/>
      <c r="D260" s="13"/>
      <c r="E260" s="13"/>
      <c r="F260" s="14"/>
      <c r="G260" s="14"/>
      <c r="H260" s="13"/>
      <c r="I260" s="13"/>
      <c r="J260" s="14"/>
      <c r="K260" s="13"/>
      <c r="M260" s="13"/>
    </row>
    <row r="261" spans="2:13" ht="12.75" customHeight="1" x14ac:dyDescent="0.25">
      <c r="B261" s="13"/>
      <c r="D261" s="13"/>
      <c r="E261" s="13"/>
      <c r="F261" s="14"/>
      <c r="G261" s="14"/>
      <c r="H261" s="13"/>
      <c r="I261" s="13"/>
      <c r="J261" s="14"/>
      <c r="K261" s="13"/>
      <c r="M261" s="13"/>
    </row>
    <row r="262" spans="2:13" ht="12.75" customHeight="1" x14ac:dyDescent="0.25">
      <c r="B262" s="13"/>
      <c r="D262" s="13"/>
      <c r="E262" s="13"/>
      <c r="F262" s="14"/>
      <c r="G262" s="14"/>
      <c r="H262" s="13"/>
      <c r="I262" s="13"/>
      <c r="J262" s="14"/>
      <c r="K262" s="13"/>
      <c r="M262" s="13"/>
    </row>
    <row r="263" spans="2:13" ht="12.75" customHeight="1" x14ac:dyDescent="0.25">
      <c r="B263" s="13"/>
      <c r="D263" s="13"/>
      <c r="E263" s="13"/>
      <c r="F263" s="14"/>
      <c r="G263" s="14"/>
      <c r="H263" s="13"/>
      <c r="I263" s="13"/>
      <c r="J263" s="14"/>
      <c r="K263" s="13"/>
      <c r="M263" s="13"/>
    </row>
    <row r="264" spans="2:13" ht="12.75" customHeight="1" x14ac:dyDescent="0.25">
      <c r="B264" s="13"/>
      <c r="D264" s="13"/>
      <c r="E264" s="13"/>
      <c r="F264" s="14"/>
      <c r="G264" s="14"/>
      <c r="H264" s="13"/>
      <c r="I264" s="13"/>
      <c r="J264" s="14"/>
      <c r="K264" s="13"/>
      <c r="M264" s="13"/>
    </row>
    <row r="265" spans="2:13" ht="12.75" customHeight="1" x14ac:dyDescent="0.25">
      <c r="B265" s="13"/>
      <c r="D265" s="13"/>
      <c r="E265" s="13"/>
      <c r="F265" s="14"/>
      <c r="G265" s="14"/>
      <c r="H265" s="13"/>
      <c r="I265" s="13"/>
      <c r="J265" s="14"/>
      <c r="K265" s="13"/>
      <c r="M265" s="13"/>
    </row>
    <row r="266" spans="2:13" ht="12.75" customHeight="1" x14ac:dyDescent="0.25">
      <c r="B266" s="13"/>
      <c r="D266" s="13"/>
      <c r="E266" s="13"/>
      <c r="F266" s="14"/>
      <c r="G266" s="14"/>
      <c r="H266" s="13"/>
      <c r="I266" s="13"/>
      <c r="J266" s="14"/>
      <c r="K266" s="13"/>
      <c r="M266" s="13"/>
    </row>
    <row r="267" spans="2:13" ht="12.75" customHeight="1" x14ac:dyDescent="0.25">
      <c r="B267" s="13"/>
      <c r="D267" s="13"/>
      <c r="E267" s="13"/>
      <c r="F267" s="14"/>
      <c r="G267" s="14"/>
      <c r="H267" s="13"/>
      <c r="I267" s="13"/>
      <c r="J267" s="14"/>
      <c r="K267" s="13"/>
      <c r="M267" s="13"/>
    </row>
    <row r="268" spans="2:13" ht="12.75" customHeight="1" x14ac:dyDescent="0.25">
      <c r="B268" s="13"/>
      <c r="D268" s="13"/>
      <c r="E268" s="13"/>
      <c r="F268" s="14"/>
      <c r="G268" s="14"/>
      <c r="H268" s="13"/>
      <c r="I268" s="13"/>
      <c r="J268" s="14"/>
      <c r="K268" s="13"/>
      <c r="M268" s="13"/>
    </row>
    <row r="269" spans="2:13" ht="12.75" customHeight="1" x14ac:dyDescent="0.25">
      <c r="B269" s="13"/>
      <c r="D269" s="13"/>
      <c r="E269" s="13"/>
      <c r="F269" s="14"/>
      <c r="G269" s="14"/>
      <c r="H269" s="13"/>
      <c r="I269" s="13"/>
      <c r="J269" s="14"/>
      <c r="K269" s="13"/>
      <c r="M269" s="13"/>
    </row>
    <row r="270" spans="2:13" ht="12.75" customHeight="1" x14ac:dyDescent="0.25">
      <c r="B270" s="13"/>
      <c r="D270" s="13"/>
      <c r="E270" s="13"/>
      <c r="F270" s="14"/>
      <c r="G270" s="14"/>
      <c r="H270" s="13"/>
      <c r="I270" s="13"/>
      <c r="J270" s="14"/>
      <c r="K270" s="13"/>
      <c r="M270" s="13"/>
    </row>
    <row r="271" spans="2:13" ht="12.75" customHeight="1" x14ac:dyDescent="0.25">
      <c r="B271" s="13"/>
      <c r="D271" s="13"/>
      <c r="E271" s="13"/>
      <c r="F271" s="14"/>
      <c r="G271" s="14"/>
      <c r="H271" s="13"/>
      <c r="I271" s="13"/>
      <c r="J271" s="14"/>
      <c r="K271" s="13"/>
      <c r="M271" s="13"/>
    </row>
    <row r="272" spans="2:13" ht="12.75" customHeight="1" x14ac:dyDescent="0.25">
      <c r="B272" s="13"/>
      <c r="D272" s="13"/>
      <c r="E272" s="13"/>
      <c r="F272" s="14"/>
      <c r="G272" s="14"/>
      <c r="H272" s="13"/>
      <c r="I272" s="13"/>
      <c r="J272" s="14"/>
      <c r="K272" s="13"/>
      <c r="M272" s="13"/>
    </row>
    <row r="273" spans="2:13" ht="12.75" customHeight="1" x14ac:dyDescent="0.25">
      <c r="B273" s="13"/>
      <c r="D273" s="13"/>
      <c r="E273" s="13"/>
      <c r="F273" s="14"/>
      <c r="G273" s="14"/>
      <c r="H273" s="13"/>
      <c r="I273" s="13"/>
      <c r="J273" s="14"/>
      <c r="K273" s="13"/>
      <c r="M273" s="13"/>
    </row>
    <row r="274" spans="2:13" ht="12.75" customHeight="1" x14ac:dyDescent="0.25">
      <c r="B274" s="13"/>
      <c r="D274" s="13"/>
      <c r="E274" s="13"/>
      <c r="F274" s="14"/>
      <c r="G274" s="14"/>
      <c r="H274" s="13"/>
      <c r="I274" s="13"/>
      <c r="J274" s="14"/>
      <c r="K274" s="13"/>
      <c r="M274" s="13"/>
    </row>
    <row r="275" spans="2:13" ht="12.75" customHeight="1" x14ac:dyDescent="0.25">
      <c r="B275" s="13"/>
      <c r="D275" s="13"/>
      <c r="E275" s="13"/>
      <c r="F275" s="14"/>
      <c r="G275" s="14"/>
      <c r="H275" s="13"/>
      <c r="I275" s="13"/>
      <c r="J275" s="14"/>
      <c r="K275" s="13"/>
      <c r="M275" s="13"/>
    </row>
    <row r="276" spans="2:13" ht="12.75" customHeight="1" x14ac:dyDescent="0.25">
      <c r="B276" s="13"/>
      <c r="D276" s="13"/>
      <c r="E276" s="13"/>
      <c r="F276" s="14"/>
      <c r="G276" s="14"/>
      <c r="H276" s="13"/>
      <c r="I276" s="13"/>
      <c r="J276" s="14"/>
      <c r="K276" s="13"/>
      <c r="M276" s="13"/>
    </row>
    <row r="277" spans="2:13" ht="12.75" customHeight="1" x14ac:dyDescent="0.25">
      <c r="B277" s="13"/>
      <c r="D277" s="13"/>
      <c r="E277" s="13"/>
      <c r="F277" s="14"/>
      <c r="G277" s="14"/>
      <c r="H277" s="13"/>
      <c r="I277" s="13"/>
      <c r="J277" s="14"/>
      <c r="K277" s="13"/>
      <c r="M277" s="13"/>
    </row>
    <row r="278" spans="2:13" ht="12.75" customHeight="1" x14ac:dyDescent="0.25">
      <c r="B278" s="13"/>
      <c r="D278" s="13"/>
      <c r="E278" s="13"/>
      <c r="F278" s="14"/>
      <c r="G278" s="14"/>
      <c r="H278" s="13"/>
      <c r="I278" s="13"/>
      <c r="J278" s="14"/>
      <c r="K278" s="13"/>
      <c r="M278" s="13"/>
    </row>
    <row r="279" spans="2:13" ht="12.75" customHeight="1" x14ac:dyDescent="0.25">
      <c r="B279" s="13"/>
      <c r="D279" s="13"/>
      <c r="E279" s="13"/>
      <c r="F279" s="14"/>
      <c r="G279" s="14"/>
      <c r="H279" s="13"/>
      <c r="I279" s="13"/>
      <c r="J279" s="14"/>
      <c r="K279" s="13"/>
      <c r="M279" s="13"/>
    </row>
    <row r="280" spans="2:13" ht="12.75" customHeight="1" x14ac:dyDescent="0.25">
      <c r="B280" s="13"/>
      <c r="D280" s="13"/>
      <c r="E280" s="13"/>
      <c r="F280" s="14"/>
      <c r="G280" s="14"/>
      <c r="H280" s="13"/>
      <c r="I280" s="13"/>
      <c r="J280" s="14"/>
      <c r="K280" s="13"/>
      <c r="M280" s="13"/>
    </row>
    <row r="281" spans="2:13" ht="12.75" customHeight="1" x14ac:dyDescent="0.25">
      <c r="B281" s="13"/>
      <c r="D281" s="13"/>
      <c r="E281" s="13"/>
      <c r="F281" s="14"/>
      <c r="G281" s="14"/>
      <c r="H281" s="13"/>
      <c r="I281" s="13"/>
      <c r="J281" s="14"/>
      <c r="K281" s="13"/>
      <c r="M281" s="13"/>
    </row>
    <row r="282" spans="2:13" ht="12.75" customHeight="1" x14ac:dyDescent="0.25">
      <c r="B282" s="13"/>
      <c r="D282" s="13"/>
      <c r="E282" s="13"/>
      <c r="F282" s="14"/>
      <c r="G282" s="14"/>
      <c r="H282" s="13"/>
      <c r="I282" s="13"/>
      <c r="J282" s="14"/>
      <c r="K282" s="13"/>
      <c r="M282" s="13"/>
    </row>
    <row r="283" spans="2:13" ht="12.75" customHeight="1" x14ac:dyDescent="0.25">
      <c r="B283" s="13"/>
      <c r="D283" s="13"/>
      <c r="E283" s="13"/>
      <c r="F283" s="14"/>
      <c r="G283" s="14"/>
      <c r="H283" s="13"/>
      <c r="I283" s="13"/>
      <c r="J283" s="14"/>
      <c r="K283" s="13"/>
      <c r="M283" s="13"/>
    </row>
    <row r="284" spans="2:13" ht="12.75" customHeight="1" x14ac:dyDescent="0.25">
      <c r="B284" s="13"/>
      <c r="D284" s="13"/>
      <c r="E284" s="13"/>
      <c r="F284" s="14"/>
      <c r="G284" s="14"/>
      <c r="H284" s="13"/>
      <c r="I284" s="13"/>
      <c r="J284" s="14"/>
      <c r="K284" s="13"/>
      <c r="M284" s="13"/>
    </row>
    <row r="285" spans="2:13" ht="12.75" customHeight="1" x14ac:dyDescent="0.25">
      <c r="B285" s="13"/>
      <c r="D285" s="13"/>
      <c r="E285" s="13"/>
      <c r="F285" s="14"/>
      <c r="G285" s="14"/>
      <c r="H285" s="13"/>
      <c r="I285" s="13"/>
      <c r="J285" s="14"/>
      <c r="K285" s="13"/>
      <c r="M285" s="13"/>
    </row>
    <row r="286" spans="2:13" ht="12.75" customHeight="1" x14ac:dyDescent="0.25">
      <c r="B286" s="13"/>
      <c r="D286" s="13"/>
      <c r="E286" s="13"/>
      <c r="F286" s="14"/>
      <c r="G286" s="14"/>
      <c r="H286" s="13"/>
      <c r="I286" s="13"/>
      <c r="J286" s="14"/>
      <c r="K286" s="13"/>
      <c r="M286" s="13"/>
    </row>
    <row r="287" spans="2:13" ht="12.75" customHeight="1" x14ac:dyDescent="0.25">
      <c r="B287" s="13"/>
      <c r="D287" s="13"/>
      <c r="E287" s="13"/>
      <c r="F287" s="14"/>
      <c r="G287" s="14"/>
      <c r="H287" s="13"/>
      <c r="I287" s="13"/>
      <c r="J287" s="14"/>
      <c r="K287" s="13"/>
      <c r="M287" s="13"/>
    </row>
    <row r="288" spans="2:13" ht="12.75" customHeight="1" x14ac:dyDescent="0.25">
      <c r="B288" s="13"/>
      <c r="D288" s="13"/>
      <c r="E288" s="13"/>
      <c r="F288" s="14"/>
      <c r="G288" s="14"/>
      <c r="H288" s="13"/>
      <c r="I288" s="13"/>
      <c r="J288" s="14"/>
      <c r="K288" s="13"/>
      <c r="M288" s="13"/>
    </row>
    <row r="289" spans="2:13" ht="12.75" customHeight="1" x14ac:dyDescent="0.25">
      <c r="B289" s="13"/>
      <c r="D289" s="13"/>
      <c r="E289" s="13"/>
      <c r="F289" s="14"/>
      <c r="G289" s="14"/>
      <c r="H289" s="13"/>
      <c r="I289" s="13"/>
      <c r="J289" s="14"/>
      <c r="K289" s="13"/>
      <c r="M289" s="13"/>
    </row>
    <row r="290" spans="2:13" ht="12.75" customHeight="1" x14ac:dyDescent="0.25">
      <c r="B290" s="13"/>
      <c r="D290" s="13"/>
      <c r="E290" s="13"/>
      <c r="F290" s="14"/>
      <c r="G290" s="14"/>
      <c r="H290" s="13"/>
      <c r="I290" s="13"/>
      <c r="J290" s="14"/>
      <c r="K290" s="13"/>
      <c r="M290" s="13"/>
    </row>
    <row r="291" spans="2:13" ht="12.75" customHeight="1" x14ac:dyDescent="0.25">
      <c r="B291" s="13"/>
      <c r="D291" s="13"/>
      <c r="E291" s="13"/>
      <c r="F291" s="14"/>
      <c r="G291" s="14"/>
      <c r="H291" s="13"/>
      <c r="I291" s="13"/>
      <c r="J291" s="14"/>
      <c r="K291" s="13"/>
      <c r="M291" s="13"/>
    </row>
    <row r="292" spans="2:13" ht="12.75" customHeight="1" x14ac:dyDescent="0.25">
      <c r="B292" s="13"/>
      <c r="D292" s="13"/>
      <c r="E292" s="13"/>
      <c r="F292" s="14"/>
      <c r="G292" s="14"/>
      <c r="H292" s="13"/>
      <c r="I292" s="13"/>
      <c r="J292" s="14"/>
      <c r="K292" s="13"/>
      <c r="M292" s="13"/>
    </row>
    <row r="293" spans="2:13" ht="12.75" customHeight="1" x14ac:dyDescent="0.25">
      <c r="B293" s="13"/>
      <c r="D293" s="13"/>
      <c r="E293" s="13"/>
      <c r="F293" s="14"/>
      <c r="G293" s="14"/>
      <c r="H293" s="13"/>
      <c r="I293" s="13"/>
      <c r="J293" s="14"/>
      <c r="K293" s="13"/>
      <c r="M293" s="13"/>
    </row>
    <row r="294" spans="2:13" ht="12.75" customHeight="1" x14ac:dyDescent="0.25">
      <c r="B294" s="13"/>
      <c r="D294" s="13"/>
      <c r="E294" s="13"/>
      <c r="F294" s="14"/>
      <c r="G294" s="14"/>
      <c r="H294" s="13"/>
      <c r="I294" s="13"/>
      <c r="J294" s="14"/>
      <c r="K294" s="13"/>
      <c r="M294" s="13"/>
    </row>
    <row r="295" spans="2:13" ht="12.75" customHeight="1" x14ac:dyDescent="0.25">
      <c r="B295" s="13"/>
      <c r="D295" s="13"/>
      <c r="E295" s="13"/>
      <c r="F295" s="14"/>
      <c r="G295" s="14"/>
      <c r="H295" s="13"/>
      <c r="I295" s="13"/>
      <c r="J295" s="14"/>
      <c r="K295" s="13"/>
      <c r="M295" s="13"/>
    </row>
    <row r="296" spans="2:13" ht="12.75" customHeight="1" x14ac:dyDescent="0.25">
      <c r="B296" s="13"/>
      <c r="D296" s="13"/>
      <c r="E296" s="13"/>
      <c r="F296" s="14"/>
      <c r="G296" s="14"/>
      <c r="H296" s="13"/>
      <c r="I296" s="13"/>
      <c r="J296" s="14"/>
      <c r="K296" s="13"/>
      <c r="M296" s="13"/>
    </row>
    <row r="297" spans="2:13" ht="12.75" customHeight="1" x14ac:dyDescent="0.25">
      <c r="B297" s="13"/>
      <c r="D297" s="13"/>
      <c r="E297" s="13"/>
      <c r="F297" s="14"/>
      <c r="G297" s="14"/>
      <c r="H297" s="13"/>
      <c r="I297" s="13"/>
      <c r="J297" s="14"/>
      <c r="K297" s="13"/>
      <c r="M297" s="13"/>
    </row>
    <row r="298" spans="2:13" ht="12.75" customHeight="1" x14ac:dyDescent="0.25">
      <c r="B298" s="13"/>
      <c r="D298" s="13"/>
      <c r="E298" s="13"/>
      <c r="F298" s="14"/>
      <c r="G298" s="14"/>
      <c r="H298" s="13"/>
      <c r="I298" s="13"/>
      <c r="J298" s="14"/>
      <c r="K298" s="13"/>
      <c r="M298" s="13"/>
    </row>
    <row r="299" spans="2:13" ht="12.75" customHeight="1" x14ac:dyDescent="0.25">
      <c r="B299" s="13"/>
      <c r="D299" s="13"/>
      <c r="E299" s="13"/>
      <c r="F299" s="14"/>
      <c r="G299" s="14"/>
      <c r="H299" s="13"/>
      <c r="I299" s="13"/>
      <c r="J299" s="14"/>
      <c r="K299" s="13"/>
      <c r="M299" s="13"/>
    </row>
    <row r="300" spans="2:13" ht="12.75" customHeight="1" x14ac:dyDescent="0.25">
      <c r="B300" s="13"/>
      <c r="D300" s="13"/>
      <c r="E300" s="13"/>
      <c r="F300" s="14"/>
      <c r="G300" s="14"/>
      <c r="H300" s="13"/>
      <c r="I300" s="13"/>
      <c r="J300" s="14"/>
      <c r="K300" s="13"/>
      <c r="M300" s="13"/>
    </row>
    <row r="301" spans="2:13" ht="12.75" customHeight="1" x14ac:dyDescent="0.25">
      <c r="B301" s="13"/>
      <c r="D301" s="13"/>
      <c r="E301" s="13"/>
      <c r="F301" s="14"/>
      <c r="G301" s="14"/>
      <c r="H301" s="13"/>
      <c r="I301" s="13"/>
      <c r="J301" s="14"/>
      <c r="K301" s="13"/>
      <c r="M301" s="13"/>
    </row>
    <row r="302" spans="2:13" ht="12.75" customHeight="1" x14ac:dyDescent="0.25">
      <c r="B302" s="13"/>
      <c r="D302" s="13"/>
      <c r="E302" s="13"/>
      <c r="F302" s="14"/>
      <c r="G302" s="14"/>
      <c r="H302" s="13"/>
      <c r="I302" s="13"/>
      <c r="J302" s="14"/>
      <c r="K302" s="13"/>
      <c r="M302" s="13"/>
    </row>
    <row r="303" spans="2:13" ht="12.75" customHeight="1" x14ac:dyDescent="0.25">
      <c r="B303" s="13"/>
      <c r="D303" s="13"/>
      <c r="E303" s="13"/>
      <c r="F303" s="14"/>
      <c r="G303" s="14"/>
      <c r="H303" s="13"/>
      <c r="I303" s="13"/>
      <c r="J303" s="14"/>
      <c r="K303" s="13"/>
      <c r="M303" s="13"/>
    </row>
    <row r="304" spans="2:13" ht="12.75" customHeight="1" x14ac:dyDescent="0.25">
      <c r="B304" s="13"/>
      <c r="D304" s="13"/>
      <c r="E304" s="13"/>
      <c r="F304" s="14"/>
      <c r="G304" s="14"/>
      <c r="H304" s="13"/>
      <c r="I304" s="13"/>
      <c r="J304" s="14"/>
      <c r="K304" s="13"/>
      <c r="M304" s="13"/>
    </row>
    <row r="305" spans="2:13" ht="12.75" customHeight="1" x14ac:dyDescent="0.25">
      <c r="B305" s="13"/>
      <c r="D305" s="13"/>
      <c r="E305" s="13"/>
      <c r="F305" s="14"/>
      <c r="G305" s="14"/>
      <c r="H305" s="13"/>
      <c r="I305" s="13"/>
      <c r="J305" s="14"/>
      <c r="K305" s="13"/>
      <c r="M305" s="13"/>
    </row>
    <row r="306" spans="2:13" ht="12.75" customHeight="1" x14ac:dyDescent="0.25">
      <c r="B306" s="13"/>
      <c r="D306" s="13"/>
      <c r="E306" s="13"/>
      <c r="F306" s="14"/>
      <c r="G306" s="14"/>
      <c r="H306" s="13"/>
      <c r="I306" s="13"/>
      <c r="J306" s="14"/>
      <c r="K306" s="13"/>
      <c r="M306" s="13"/>
    </row>
    <row r="307" spans="2:13" ht="12.75" customHeight="1" x14ac:dyDescent="0.25">
      <c r="B307" s="13"/>
      <c r="D307" s="13"/>
      <c r="E307" s="13"/>
      <c r="F307" s="14"/>
      <c r="G307" s="14"/>
      <c r="H307" s="13"/>
      <c r="I307" s="13"/>
      <c r="J307" s="14"/>
      <c r="K307" s="13"/>
      <c r="M307" s="13"/>
    </row>
    <row r="308" spans="2:13" ht="12.75" customHeight="1" x14ac:dyDescent="0.25">
      <c r="B308" s="13"/>
      <c r="D308" s="13"/>
      <c r="E308" s="13"/>
      <c r="F308" s="14"/>
      <c r="G308" s="14"/>
      <c r="H308" s="13"/>
      <c r="I308" s="13"/>
      <c r="J308" s="14"/>
      <c r="K308" s="13"/>
      <c r="M308" s="13"/>
    </row>
    <row r="309" spans="2:13" ht="12.75" customHeight="1" x14ac:dyDescent="0.25">
      <c r="B309" s="13"/>
      <c r="D309" s="13"/>
      <c r="E309" s="13"/>
      <c r="F309" s="14"/>
      <c r="G309" s="14"/>
      <c r="H309" s="13"/>
      <c r="I309" s="13"/>
      <c r="J309" s="14"/>
      <c r="K309" s="13"/>
      <c r="M309" s="13"/>
    </row>
    <row r="310" spans="2:13" ht="12.75" customHeight="1" x14ac:dyDescent="0.25">
      <c r="B310" s="13"/>
      <c r="D310" s="13"/>
      <c r="E310" s="13"/>
      <c r="F310" s="14"/>
      <c r="G310" s="14"/>
      <c r="H310" s="13"/>
      <c r="I310" s="13"/>
      <c r="J310" s="14"/>
      <c r="K310" s="13"/>
      <c r="M310" s="13"/>
    </row>
    <row r="311" spans="2:13" ht="12.75" customHeight="1" x14ac:dyDescent="0.25">
      <c r="B311" s="13"/>
      <c r="D311" s="13"/>
      <c r="E311" s="13"/>
      <c r="F311" s="14"/>
      <c r="G311" s="14"/>
      <c r="H311" s="13"/>
      <c r="I311" s="13"/>
      <c r="J311" s="14"/>
      <c r="K311" s="13"/>
      <c r="M311" s="13"/>
    </row>
    <row r="312" spans="2:13" ht="12.75" customHeight="1" x14ac:dyDescent="0.25">
      <c r="B312" s="13"/>
      <c r="D312" s="13"/>
      <c r="E312" s="13"/>
      <c r="F312" s="14"/>
      <c r="G312" s="14"/>
      <c r="H312" s="13"/>
      <c r="I312" s="13"/>
      <c r="J312" s="14"/>
      <c r="K312" s="13"/>
      <c r="M312" s="13"/>
    </row>
    <row r="313" spans="2:13" ht="12.75" customHeight="1" x14ac:dyDescent="0.25">
      <c r="B313" s="13"/>
      <c r="D313" s="13"/>
      <c r="E313" s="13"/>
      <c r="F313" s="14"/>
      <c r="G313" s="14"/>
      <c r="H313" s="13"/>
      <c r="I313" s="13"/>
      <c r="J313" s="14"/>
      <c r="K313" s="13"/>
      <c r="M313" s="13"/>
    </row>
    <row r="314" spans="2:13" ht="12.75" customHeight="1" x14ac:dyDescent="0.25">
      <c r="B314" s="13"/>
      <c r="D314" s="13"/>
      <c r="E314" s="13"/>
      <c r="F314" s="14"/>
      <c r="G314" s="14"/>
      <c r="H314" s="13"/>
      <c r="I314" s="13"/>
      <c r="J314" s="14"/>
      <c r="K314" s="13"/>
      <c r="M314" s="13"/>
    </row>
    <row r="315" spans="2:13" ht="12.75" customHeight="1" x14ac:dyDescent="0.25">
      <c r="B315" s="13"/>
      <c r="D315" s="13"/>
      <c r="E315" s="13"/>
      <c r="F315" s="14"/>
      <c r="G315" s="14"/>
      <c r="H315" s="13"/>
      <c r="I315" s="13"/>
      <c r="J315" s="14"/>
      <c r="K315" s="13"/>
      <c r="M315" s="13"/>
    </row>
    <row r="316" spans="2:13" ht="12.75" customHeight="1" x14ac:dyDescent="0.25">
      <c r="B316" s="13"/>
      <c r="D316" s="13"/>
      <c r="E316" s="13"/>
      <c r="F316" s="14"/>
      <c r="G316" s="14"/>
      <c r="H316" s="13"/>
      <c r="I316" s="13"/>
      <c r="J316" s="14"/>
      <c r="K316" s="13"/>
      <c r="M316" s="13"/>
    </row>
    <row r="317" spans="2:13" ht="12.75" customHeight="1" x14ac:dyDescent="0.25">
      <c r="B317" s="13"/>
      <c r="D317" s="13"/>
      <c r="E317" s="13"/>
      <c r="F317" s="14"/>
      <c r="G317" s="14"/>
      <c r="H317" s="13"/>
      <c r="I317" s="13"/>
      <c r="J317" s="14"/>
      <c r="K317" s="13"/>
      <c r="M317" s="13"/>
    </row>
    <row r="318" spans="2:13" ht="12.75" customHeight="1" x14ac:dyDescent="0.25">
      <c r="B318" s="13"/>
      <c r="D318" s="13"/>
      <c r="E318" s="13"/>
      <c r="F318" s="14"/>
      <c r="G318" s="14"/>
      <c r="H318" s="13"/>
      <c r="I318" s="13"/>
      <c r="J318" s="14"/>
      <c r="K318" s="13"/>
      <c r="M318" s="13"/>
    </row>
    <row r="319" spans="2:13" ht="12.75" customHeight="1" x14ac:dyDescent="0.25">
      <c r="B319" s="13"/>
      <c r="D319" s="13"/>
      <c r="E319" s="13"/>
      <c r="F319" s="14"/>
      <c r="G319" s="14"/>
      <c r="H319" s="13"/>
      <c r="I319" s="13"/>
      <c r="J319" s="14"/>
      <c r="K319" s="13"/>
      <c r="M319" s="13"/>
    </row>
    <row r="320" spans="2:13" ht="12.75" customHeight="1" x14ac:dyDescent="0.25">
      <c r="B320" s="13"/>
      <c r="D320" s="13"/>
      <c r="E320" s="13"/>
      <c r="F320" s="14"/>
      <c r="G320" s="14"/>
      <c r="H320" s="13"/>
      <c r="I320" s="13"/>
      <c r="J320" s="14"/>
      <c r="K320" s="13"/>
      <c r="M320" s="13"/>
    </row>
    <row r="321" spans="2:13" ht="12.75" customHeight="1" x14ac:dyDescent="0.25">
      <c r="B321" s="13"/>
      <c r="D321" s="13"/>
      <c r="E321" s="13"/>
      <c r="F321" s="14"/>
      <c r="G321" s="14"/>
      <c r="H321" s="13"/>
      <c r="I321" s="13"/>
      <c r="J321" s="14"/>
      <c r="K321" s="13"/>
      <c r="M321" s="13"/>
    </row>
    <row r="322" spans="2:13" ht="12.75" customHeight="1" x14ac:dyDescent="0.25">
      <c r="B322" s="13"/>
      <c r="D322" s="13"/>
      <c r="E322" s="13"/>
      <c r="F322" s="14"/>
      <c r="G322" s="14"/>
      <c r="H322" s="13"/>
      <c r="I322" s="13"/>
      <c r="J322" s="14"/>
      <c r="K322" s="13"/>
      <c r="M322" s="13"/>
    </row>
    <row r="323" spans="2:13" ht="12.75" customHeight="1" x14ac:dyDescent="0.25">
      <c r="B323" s="13"/>
      <c r="D323" s="13"/>
      <c r="E323" s="13"/>
      <c r="F323" s="14"/>
      <c r="G323" s="14"/>
      <c r="H323" s="13"/>
      <c r="I323" s="13"/>
      <c r="J323" s="14"/>
      <c r="K323" s="13"/>
      <c r="M323" s="13"/>
    </row>
    <row r="324" spans="2:13" ht="12.75" customHeight="1" x14ac:dyDescent="0.25">
      <c r="B324" s="13"/>
      <c r="D324" s="13"/>
      <c r="E324" s="13"/>
      <c r="F324" s="14"/>
      <c r="G324" s="14"/>
      <c r="H324" s="13"/>
      <c r="I324" s="13"/>
      <c r="J324" s="14"/>
      <c r="K324" s="13"/>
      <c r="M324" s="13"/>
    </row>
    <row r="325" spans="2:13" ht="12.75" customHeight="1" x14ac:dyDescent="0.25">
      <c r="B325" s="13"/>
      <c r="D325" s="13"/>
      <c r="E325" s="13"/>
      <c r="F325" s="14"/>
      <c r="G325" s="14"/>
      <c r="H325" s="13"/>
      <c r="I325" s="13"/>
      <c r="J325" s="14"/>
      <c r="K325" s="13"/>
      <c r="M325" s="13"/>
    </row>
    <row r="326" spans="2:13" ht="12.75" customHeight="1" x14ac:dyDescent="0.25">
      <c r="B326" s="13"/>
      <c r="D326" s="13"/>
      <c r="E326" s="13"/>
      <c r="F326" s="14"/>
      <c r="G326" s="14"/>
      <c r="H326" s="13"/>
      <c r="I326" s="13"/>
      <c r="J326" s="14"/>
      <c r="K326" s="13"/>
      <c r="M326" s="13"/>
    </row>
    <row r="327" spans="2:13" ht="12.75" customHeight="1" x14ac:dyDescent="0.25">
      <c r="B327" s="13"/>
      <c r="D327" s="13"/>
      <c r="E327" s="13"/>
      <c r="F327" s="14"/>
      <c r="G327" s="14"/>
      <c r="H327" s="13"/>
      <c r="I327" s="13"/>
      <c r="J327" s="14"/>
      <c r="K327" s="13"/>
      <c r="M327" s="13"/>
    </row>
    <row r="328" spans="2:13" ht="12.75" customHeight="1" x14ac:dyDescent="0.25">
      <c r="B328" s="13"/>
      <c r="D328" s="13"/>
      <c r="E328" s="13"/>
      <c r="F328" s="14"/>
      <c r="G328" s="14"/>
      <c r="H328" s="13"/>
      <c r="I328" s="13"/>
      <c r="J328" s="14"/>
      <c r="K328" s="13"/>
      <c r="M328" s="13"/>
    </row>
    <row r="329" spans="2:13" ht="12.75" customHeight="1" x14ac:dyDescent="0.25">
      <c r="B329" s="13"/>
      <c r="D329" s="13"/>
      <c r="E329" s="13"/>
      <c r="F329" s="14"/>
      <c r="G329" s="14"/>
      <c r="H329" s="13"/>
      <c r="I329" s="13"/>
      <c r="J329" s="14"/>
      <c r="K329" s="13"/>
      <c r="M329" s="13"/>
    </row>
    <row r="330" spans="2:13" ht="12.75" customHeight="1" x14ac:dyDescent="0.25">
      <c r="B330" s="13"/>
      <c r="D330" s="13"/>
      <c r="E330" s="13"/>
      <c r="F330" s="14"/>
      <c r="G330" s="14"/>
      <c r="H330" s="13"/>
      <c r="I330" s="13"/>
      <c r="J330" s="14"/>
      <c r="K330" s="13"/>
      <c r="M330" s="13"/>
    </row>
    <row r="331" spans="2:13" ht="12.75" customHeight="1" x14ac:dyDescent="0.25">
      <c r="B331" s="13"/>
      <c r="D331" s="13"/>
      <c r="E331" s="13"/>
      <c r="F331" s="14"/>
      <c r="G331" s="14"/>
      <c r="H331" s="13"/>
      <c r="I331" s="13"/>
      <c r="J331" s="14"/>
      <c r="K331" s="13"/>
      <c r="M331" s="13"/>
    </row>
    <row r="332" spans="2:13" ht="12.75" customHeight="1" x14ac:dyDescent="0.25">
      <c r="B332" s="13"/>
      <c r="D332" s="13"/>
      <c r="E332" s="13"/>
      <c r="F332" s="14"/>
      <c r="G332" s="14"/>
      <c r="H332" s="13"/>
      <c r="I332" s="13"/>
      <c r="J332" s="14"/>
      <c r="K332" s="13"/>
      <c r="M332" s="13"/>
    </row>
    <row r="333" spans="2:13" ht="12.75" customHeight="1" x14ac:dyDescent="0.25">
      <c r="B333" s="13"/>
      <c r="D333" s="13"/>
      <c r="E333" s="13"/>
      <c r="F333" s="14"/>
      <c r="G333" s="14"/>
      <c r="H333" s="13"/>
      <c r="I333" s="13"/>
      <c r="J333" s="14"/>
      <c r="K333" s="13"/>
      <c r="M333" s="13"/>
    </row>
    <row r="334" spans="2:13" ht="12.75" customHeight="1" x14ac:dyDescent="0.25">
      <c r="B334" s="13"/>
      <c r="D334" s="13"/>
      <c r="E334" s="13"/>
      <c r="F334" s="14"/>
      <c r="G334" s="14"/>
      <c r="H334" s="13"/>
      <c r="I334" s="13"/>
      <c r="J334" s="14"/>
      <c r="K334" s="13"/>
      <c r="M334" s="13"/>
    </row>
    <row r="335" spans="2:13" ht="12.75" customHeight="1" x14ac:dyDescent="0.25">
      <c r="B335" s="13"/>
      <c r="D335" s="13"/>
      <c r="E335" s="13"/>
      <c r="F335" s="14"/>
      <c r="G335" s="14"/>
      <c r="H335" s="13"/>
      <c r="I335" s="13"/>
      <c r="J335" s="14"/>
      <c r="K335" s="13"/>
      <c r="M335" s="13"/>
    </row>
    <row r="336" spans="2:13" ht="12.75" customHeight="1" x14ac:dyDescent="0.25">
      <c r="B336" s="13"/>
      <c r="D336" s="13"/>
      <c r="E336" s="13"/>
      <c r="F336" s="14"/>
      <c r="G336" s="14"/>
      <c r="H336" s="13"/>
      <c r="I336" s="13"/>
      <c r="J336" s="14"/>
      <c r="K336" s="13"/>
      <c r="M336" s="13"/>
    </row>
    <row r="337" spans="2:13" ht="12.75" customHeight="1" x14ac:dyDescent="0.25">
      <c r="B337" s="13"/>
      <c r="D337" s="13"/>
      <c r="E337" s="13"/>
      <c r="F337" s="14"/>
      <c r="G337" s="14"/>
      <c r="H337" s="13"/>
      <c r="I337" s="13"/>
      <c r="J337" s="14"/>
      <c r="K337" s="13"/>
      <c r="M337" s="13"/>
    </row>
    <row r="338" spans="2:13" ht="12.75" customHeight="1" x14ac:dyDescent="0.25">
      <c r="B338" s="13"/>
      <c r="D338" s="13"/>
      <c r="E338" s="13"/>
      <c r="F338" s="14"/>
      <c r="G338" s="14"/>
      <c r="H338" s="13"/>
      <c r="I338" s="13"/>
      <c r="J338" s="14"/>
      <c r="K338" s="13"/>
      <c r="M338" s="13"/>
    </row>
    <row r="339" spans="2:13" ht="12.75" customHeight="1" x14ac:dyDescent="0.25">
      <c r="B339" s="13"/>
      <c r="D339" s="13"/>
      <c r="E339" s="13"/>
      <c r="F339" s="14"/>
      <c r="G339" s="14"/>
      <c r="H339" s="13"/>
      <c r="I339" s="13"/>
      <c r="J339" s="14"/>
      <c r="K339" s="13"/>
      <c r="M339" s="13"/>
    </row>
    <row r="340" spans="2:13" ht="12.75" customHeight="1" x14ac:dyDescent="0.25">
      <c r="B340" s="13"/>
      <c r="D340" s="13"/>
      <c r="E340" s="13"/>
      <c r="F340" s="14"/>
      <c r="G340" s="14"/>
      <c r="H340" s="13"/>
      <c r="I340" s="13"/>
      <c r="J340" s="14"/>
      <c r="K340" s="13"/>
      <c r="M340" s="13"/>
    </row>
    <row r="341" spans="2:13" ht="12.75" customHeight="1" x14ac:dyDescent="0.25">
      <c r="B341" s="13"/>
      <c r="D341" s="13"/>
      <c r="E341" s="13"/>
      <c r="F341" s="14"/>
      <c r="G341" s="14"/>
      <c r="H341" s="13"/>
      <c r="I341" s="13"/>
      <c r="J341" s="14"/>
      <c r="K341" s="13"/>
      <c r="M341" s="13"/>
    </row>
    <row r="342" spans="2:13" ht="12.75" customHeight="1" x14ac:dyDescent="0.25">
      <c r="B342" s="13"/>
      <c r="D342" s="13"/>
      <c r="E342" s="13"/>
      <c r="F342" s="14"/>
      <c r="G342" s="14"/>
      <c r="H342" s="13"/>
      <c r="I342" s="13"/>
      <c r="J342" s="14"/>
      <c r="K342" s="13"/>
      <c r="M342" s="13"/>
    </row>
    <row r="343" spans="2:13" ht="12.75" customHeight="1" x14ac:dyDescent="0.25">
      <c r="B343" s="13"/>
      <c r="D343" s="13"/>
      <c r="E343" s="13"/>
      <c r="F343" s="14"/>
      <c r="G343" s="14"/>
      <c r="H343" s="13"/>
      <c r="I343" s="13"/>
      <c r="J343" s="14"/>
      <c r="K343" s="13"/>
      <c r="M343" s="13"/>
    </row>
    <row r="344" spans="2:13" ht="12.75" customHeight="1" x14ac:dyDescent="0.25">
      <c r="B344" s="13"/>
      <c r="D344" s="13"/>
      <c r="E344" s="13"/>
      <c r="F344" s="14"/>
      <c r="G344" s="14"/>
      <c r="H344" s="13"/>
      <c r="I344" s="13"/>
      <c r="J344" s="14"/>
      <c r="K344" s="13"/>
      <c r="M344" s="13"/>
    </row>
    <row r="345" spans="2:13" ht="12.75" customHeight="1" x14ac:dyDescent="0.25">
      <c r="B345" s="13"/>
      <c r="D345" s="13"/>
      <c r="E345" s="13"/>
      <c r="F345" s="14"/>
      <c r="G345" s="14"/>
      <c r="H345" s="13"/>
      <c r="I345" s="13"/>
      <c r="J345" s="14"/>
      <c r="K345" s="13"/>
      <c r="M345" s="13"/>
    </row>
    <row r="346" spans="2:13" ht="12.75" customHeight="1" x14ac:dyDescent="0.25">
      <c r="B346" s="13"/>
      <c r="D346" s="13"/>
      <c r="E346" s="13"/>
      <c r="F346" s="14"/>
      <c r="G346" s="14"/>
      <c r="H346" s="13"/>
      <c r="I346" s="13"/>
      <c r="J346" s="14"/>
      <c r="K346" s="13"/>
      <c r="M346" s="13"/>
    </row>
    <row r="347" spans="2:13" ht="12.75" customHeight="1" x14ac:dyDescent="0.25">
      <c r="B347" s="13"/>
      <c r="D347" s="13"/>
      <c r="E347" s="13"/>
      <c r="F347" s="14"/>
      <c r="G347" s="14"/>
      <c r="H347" s="13"/>
      <c r="I347" s="13"/>
      <c r="J347" s="14"/>
      <c r="K347" s="13"/>
      <c r="M347" s="13"/>
    </row>
    <row r="348" spans="2:13" ht="12.75" customHeight="1" x14ac:dyDescent="0.25">
      <c r="B348" s="13"/>
      <c r="D348" s="13"/>
      <c r="E348" s="13"/>
      <c r="F348" s="14"/>
      <c r="G348" s="14"/>
      <c r="H348" s="13"/>
      <c r="I348" s="13"/>
      <c r="J348" s="14"/>
      <c r="K348" s="13"/>
      <c r="M348" s="13"/>
    </row>
    <row r="349" spans="2:13" ht="12.75" customHeight="1" x14ac:dyDescent="0.25">
      <c r="B349" s="13"/>
      <c r="D349" s="13"/>
      <c r="E349" s="13"/>
      <c r="F349" s="14"/>
      <c r="G349" s="14"/>
      <c r="H349" s="13"/>
      <c r="I349" s="13"/>
      <c r="J349" s="14"/>
      <c r="K349" s="13"/>
      <c r="M349" s="13"/>
    </row>
    <row r="350" spans="2:13" ht="12.75" customHeight="1" x14ac:dyDescent="0.25">
      <c r="B350" s="13"/>
      <c r="D350" s="13"/>
      <c r="E350" s="13"/>
      <c r="F350" s="14"/>
      <c r="G350" s="14"/>
      <c r="H350" s="13"/>
      <c r="I350" s="13"/>
      <c r="J350" s="14"/>
      <c r="K350" s="13"/>
      <c r="M350" s="13"/>
    </row>
    <row r="351" spans="2:13" ht="12.75" customHeight="1" x14ac:dyDescent="0.25">
      <c r="B351" s="13"/>
      <c r="D351" s="13"/>
      <c r="E351" s="13"/>
      <c r="F351" s="14"/>
      <c r="G351" s="14"/>
      <c r="H351" s="13"/>
      <c r="I351" s="13"/>
      <c r="J351" s="14"/>
      <c r="K351" s="13"/>
      <c r="M351" s="13"/>
    </row>
    <row r="352" spans="2:13" ht="12.75" customHeight="1" x14ac:dyDescent="0.25">
      <c r="B352" s="13"/>
      <c r="D352" s="13"/>
      <c r="E352" s="13"/>
      <c r="F352" s="14"/>
      <c r="G352" s="14"/>
      <c r="H352" s="13"/>
      <c r="I352" s="13"/>
      <c r="J352" s="14"/>
      <c r="K352" s="13"/>
      <c r="M352" s="13"/>
    </row>
    <row r="353" spans="2:13" ht="12.75" customHeight="1" x14ac:dyDescent="0.25">
      <c r="B353" s="13"/>
      <c r="D353" s="13"/>
      <c r="E353" s="13"/>
      <c r="F353" s="14"/>
      <c r="G353" s="14"/>
      <c r="H353" s="13"/>
      <c r="I353" s="13"/>
      <c r="J353" s="14"/>
      <c r="K353" s="13"/>
      <c r="M353" s="13"/>
    </row>
    <row r="354" spans="2:13" ht="12.75" customHeight="1" x14ac:dyDescent="0.25">
      <c r="B354" s="13"/>
      <c r="D354" s="13"/>
      <c r="E354" s="13"/>
      <c r="F354" s="14"/>
      <c r="G354" s="14"/>
      <c r="H354" s="13"/>
      <c r="I354" s="13"/>
      <c r="J354" s="14"/>
      <c r="K354" s="13"/>
      <c r="M354" s="13"/>
    </row>
    <row r="355" spans="2:13" ht="12.75" customHeight="1" x14ac:dyDescent="0.25">
      <c r="B355" s="13"/>
      <c r="D355" s="13"/>
      <c r="E355" s="13"/>
      <c r="F355" s="14"/>
      <c r="G355" s="14"/>
      <c r="H355" s="13"/>
      <c r="I355" s="13"/>
      <c r="J355" s="14"/>
      <c r="K355" s="13"/>
      <c r="M355" s="13"/>
    </row>
    <row r="356" spans="2:13" ht="12.75" customHeight="1" x14ac:dyDescent="0.25">
      <c r="B356" s="13"/>
      <c r="D356" s="13"/>
      <c r="E356" s="13"/>
      <c r="F356" s="14"/>
      <c r="G356" s="14"/>
      <c r="H356" s="13"/>
      <c r="I356" s="13"/>
      <c r="J356" s="14"/>
      <c r="K356" s="13"/>
      <c r="M356" s="13"/>
    </row>
    <row r="357" spans="2:13" ht="12.75" customHeight="1" x14ac:dyDescent="0.25">
      <c r="B357" s="13"/>
      <c r="D357" s="13"/>
      <c r="E357" s="13"/>
      <c r="F357" s="14"/>
      <c r="G357" s="14"/>
      <c r="H357" s="13"/>
      <c r="I357" s="13"/>
      <c r="J357" s="14"/>
      <c r="K357" s="13"/>
      <c r="M357" s="13"/>
    </row>
    <row r="358" spans="2:13" ht="12.75" customHeight="1" x14ac:dyDescent="0.25">
      <c r="B358" s="13"/>
      <c r="D358" s="13"/>
      <c r="E358" s="13"/>
      <c r="F358" s="14"/>
      <c r="G358" s="14"/>
      <c r="H358" s="13"/>
      <c r="I358" s="13"/>
      <c r="J358" s="14"/>
      <c r="K358" s="13"/>
      <c r="M358" s="13"/>
    </row>
    <row r="359" spans="2:13" ht="12.75" customHeight="1" x14ac:dyDescent="0.25">
      <c r="B359" s="13"/>
      <c r="D359" s="13"/>
      <c r="E359" s="13"/>
      <c r="F359" s="14"/>
      <c r="G359" s="14"/>
      <c r="H359" s="13"/>
      <c r="I359" s="13"/>
      <c r="J359" s="14"/>
      <c r="K359" s="13"/>
      <c r="M359" s="13"/>
    </row>
    <row r="360" spans="2:13" ht="12.75" customHeight="1" x14ac:dyDescent="0.25">
      <c r="B360" s="13"/>
      <c r="D360" s="13"/>
      <c r="E360" s="13"/>
      <c r="F360" s="14"/>
      <c r="G360" s="14"/>
      <c r="H360" s="13"/>
      <c r="I360" s="13"/>
      <c r="J360" s="14"/>
      <c r="K360" s="13"/>
      <c r="M360" s="13"/>
    </row>
    <row r="361" spans="2:13" ht="12.75" customHeight="1" x14ac:dyDescent="0.25">
      <c r="B361" s="13"/>
      <c r="D361" s="13"/>
      <c r="E361" s="13"/>
      <c r="F361" s="14"/>
      <c r="G361" s="14"/>
      <c r="H361" s="13"/>
      <c r="I361" s="13"/>
      <c r="J361" s="14"/>
      <c r="K361" s="13"/>
      <c r="M361" s="13"/>
    </row>
    <row r="362" spans="2:13" ht="12.75" customHeight="1" x14ac:dyDescent="0.25">
      <c r="B362" s="13"/>
      <c r="D362" s="13"/>
      <c r="E362" s="13"/>
      <c r="F362" s="14"/>
      <c r="G362" s="14"/>
      <c r="H362" s="13"/>
      <c r="I362" s="13"/>
      <c r="J362" s="14"/>
      <c r="K362" s="13"/>
      <c r="M362" s="13"/>
    </row>
    <row r="363" spans="2:13" ht="12.75" customHeight="1" x14ac:dyDescent="0.25">
      <c r="B363" s="13"/>
      <c r="D363" s="13"/>
      <c r="E363" s="13"/>
      <c r="F363" s="14"/>
      <c r="G363" s="14"/>
      <c r="H363" s="13"/>
      <c r="I363" s="13"/>
      <c r="J363" s="14"/>
      <c r="K363" s="13"/>
      <c r="M363" s="13"/>
    </row>
    <row r="364" spans="2:13" ht="12.75" customHeight="1" x14ac:dyDescent="0.25">
      <c r="B364" s="13"/>
      <c r="D364" s="13"/>
      <c r="E364" s="13"/>
      <c r="F364" s="14"/>
      <c r="G364" s="14"/>
      <c r="H364" s="13"/>
      <c r="I364" s="13"/>
      <c r="J364" s="14"/>
      <c r="K364" s="13"/>
      <c r="M364" s="13"/>
    </row>
    <row r="365" spans="2:13" ht="12.75" customHeight="1" x14ac:dyDescent="0.25">
      <c r="B365" s="13"/>
      <c r="D365" s="13"/>
      <c r="E365" s="13"/>
      <c r="F365" s="14"/>
      <c r="G365" s="14"/>
      <c r="H365" s="13"/>
      <c r="I365" s="13"/>
      <c r="J365" s="14"/>
      <c r="K365" s="13"/>
      <c r="M365" s="13"/>
    </row>
    <row r="366" spans="2:13" ht="12.75" customHeight="1" x14ac:dyDescent="0.25">
      <c r="B366" s="13"/>
      <c r="D366" s="13"/>
      <c r="E366" s="13"/>
      <c r="F366" s="14"/>
      <c r="G366" s="14"/>
      <c r="H366" s="13"/>
      <c r="I366" s="13"/>
      <c r="J366" s="14"/>
      <c r="K366" s="13"/>
      <c r="M366" s="13"/>
    </row>
    <row r="367" spans="2:13" ht="12.75" customHeight="1" x14ac:dyDescent="0.25">
      <c r="B367" s="13"/>
      <c r="D367" s="13"/>
      <c r="E367" s="13"/>
      <c r="F367" s="14"/>
      <c r="G367" s="14"/>
      <c r="H367" s="13"/>
      <c r="I367" s="13"/>
      <c r="J367" s="14"/>
      <c r="K367" s="13"/>
      <c r="M367" s="13"/>
    </row>
    <row r="368" spans="2:13" ht="12.75" customHeight="1" x14ac:dyDescent="0.25">
      <c r="B368" s="13"/>
      <c r="D368" s="13"/>
      <c r="E368" s="13"/>
      <c r="F368" s="14"/>
      <c r="G368" s="14"/>
      <c r="H368" s="13"/>
      <c r="I368" s="13"/>
      <c r="J368" s="14"/>
      <c r="K368" s="13"/>
      <c r="M368" s="13"/>
    </row>
    <row r="369" spans="2:13" ht="12.75" customHeight="1" x14ac:dyDescent="0.25">
      <c r="B369" s="13"/>
      <c r="D369" s="13"/>
      <c r="E369" s="13"/>
      <c r="F369" s="14"/>
      <c r="G369" s="14"/>
      <c r="H369" s="13"/>
      <c r="I369" s="13"/>
      <c r="J369" s="14"/>
      <c r="K369" s="13"/>
      <c r="M369" s="13"/>
    </row>
    <row r="370" spans="2:13" ht="12.75" customHeight="1" x14ac:dyDescent="0.25">
      <c r="B370" s="13"/>
      <c r="D370" s="13"/>
      <c r="E370" s="13"/>
      <c r="F370" s="14"/>
      <c r="G370" s="14"/>
      <c r="H370" s="13"/>
      <c r="I370" s="13"/>
      <c r="J370" s="14"/>
      <c r="K370" s="13"/>
      <c r="M370" s="13"/>
    </row>
    <row r="371" spans="2:13" ht="12.75" customHeight="1" x14ac:dyDescent="0.25">
      <c r="B371" s="13"/>
      <c r="D371" s="13"/>
      <c r="E371" s="13"/>
      <c r="F371" s="14"/>
      <c r="G371" s="14"/>
      <c r="H371" s="13"/>
      <c r="I371" s="13"/>
      <c r="J371" s="14"/>
      <c r="K371" s="13"/>
      <c r="M371" s="13"/>
    </row>
    <row r="372" spans="2:13" ht="12.75" customHeight="1" x14ac:dyDescent="0.25">
      <c r="B372" s="13"/>
      <c r="D372" s="13"/>
      <c r="E372" s="13"/>
      <c r="F372" s="14"/>
      <c r="G372" s="14"/>
      <c r="H372" s="13"/>
      <c r="I372" s="13"/>
      <c r="J372" s="14"/>
      <c r="K372" s="13"/>
      <c r="M372" s="13"/>
    </row>
    <row r="373" spans="2:13" ht="12.75" customHeight="1" x14ac:dyDescent="0.25">
      <c r="B373" s="13"/>
      <c r="D373" s="13"/>
      <c r="E373" s="13"/>
      <c r="F373" s="14"/>
      <c r="G373" s="14"/>
      <c r="H373" s="13"/>
      <c r="I373" s="13"/>
      <c r="J373" s="14"/>
      <c r="K373" s="13"/>
      <c r="M373" s="13"/>
    </row>
    <row r="374" spans="2:13" ht="12.75" customHeight="1" x14ac:dyDescent="0.25">
      <c r="B374" s="13"/>
      <c r="D374" s="13"/>
      <c r="E374" s="13"/>
      <c r="F374" s="14"/>
      <c r="G374" s="14"/>
      <c r="H374" s="13"/>
      <c r="I374" s="13"/>
      <c r="J374" s="14"/>
      <c r="K374" s="13"/>
      <c r="M374" s="13"/>
    </row>
    <row r="375" spans="2:13" ht="12.75" customHeight="1" x14ac:dyDescent="0.25">
      <c r="B375" s="13"/>
      <c r="D375" s="13"/>
      <c r="E375" s="13"/>
      <c r="F375" s="14"/>
      <c r="G375" s="14"/>
      <c r="H375" s="13"/>
      <c r="I375" s="13"/>
      <c r="J375" s="14"/>
      <c r="K375" s="13"/>
      <c r="M375" s="13"/>
    </row>
    <row r="376" spans="2:13" ht="12.75" customHeight="1" x14ac:dyDescent="0.25">
      <c r="B376" s="13"/>
      <c r="D376" s="13"/>
      <c r="E376" s="13"/>
      <c r="F376" s="14"/>
      <c r="G376" s="14"/>
      <c r="H376" s="13"/>
      <c r="I376" s="13"/>
      <c r="J376" s="14"/>
      <c r="K376" s="13"/>
      <c r="M376" s="13"/>
    </row>
    <row r="377" spans="2:13" ht="12.75" customHeight="1" x14ac:dyDescent="0.25">
      <c r="B377" s="13"/>
      <c r="D377" s="13"/>
      <c r="E377" s="13"/>
      <c r="F377" s="14"/>
      <c r="G377" s="14"/>
      <c r="H377" s="13"/>
      <c r="I377" s="13"/>
      <c r="J377" s="14"/>
      <c r="K377" s="13"/>
      <c r="M377" s="13"/>
    </row>
    <row r="378" spans="2:13" ht="12.75" customHeight="1" x14ac:dyDescent="0.25">
      <c r="B378" s="13"/>
      <c r="D378" s="13"/>
      <c r="E378" s="13"/>
      <c r="F378" s="14"/>
      <c r="G378" s="14"/>
      <c r="H378" s="13"/>
      <c r="I378" s="13"/>
      <c r="J378" s="14"/>
      <c r="K378" s="13"/>
      <c r="M378" s="13"/>
    </row>
    <row r="379" spans="2:13" ht="12.75" customHeight="1" x14ac:dyDescent="0.25">
      <c r="B379" s="13"/>
      <c r="D379" s="13"/>
      <c r="E379" s="13"/>
      <c r="F379" s="14"/>
      <c r="G379" s="14"/>
      <c r="H379" s="13"/>
      <c r="I379" s="13"/>
      <c r="J379" s="14"/>
      <c r="K379" s="13"/>
      <c r="M379" s="13"/>
    </row>
    <row r="380" spans="2:13" ht="12.75" customHeight="1" x14ac:dyDescent="0.25">
      <c r="B380" s="13"/>
      <c r="D380" s="13"/>
      <c r="E380" s="13"/>
      <c r="F380" s="14"/>
      <c r="G380" s="14"/>
      <c r="H380" s="13"/>
      <c r="I380" s="13"/>
      <c r="J380" s="14"/>
      <c r="K380" s="13"/>
      <c r="M380" s="13"/>
    </row>
    <row r="381" spans="2:13" ht="12.75" customHeight="1" x14ac:dyDescent="0.25">
      <c r="B381" s="13"/>
      <c r="D381" s="13"/>
      <c r="E381" s="13"/>
      <c r="F381" s="14"/>
      <c r="G381" s="14"/>
      <c r="H381" s="13"/>
      <c r="I381" s="13"/>
      <c r="J381" s="14"/>
      <c r="K381" s="13"/>
      <c r="M381" s="13"/>
    </row>
    <row r="382" spans="2:13" ht="12.75" customHeight="1" x14ac:dyDescent="0.25">
      <c r="B382" s="13"/>
      <c r="D382" s="13"/>
      <c r="E382" s="13"/>
      <c r="F382" s="14"/>
      <c r="G382" s="14"/>
      <c r="H382" s="13"/>
      <c r="I382" s="13"/>
      <c r="J382" s="14"/>
      <c r="K382" s="13"/>
      <c r="M382" s="13"/>
    </row>
    <row r="383" spans="2:13" ht="12.75" customHeight="1" x14ac:dyDescent="0.25">
      <c r="B383" s="13"/>
      <c r="D383" s="13"/>
      <c r="E383" s="13"/>
      <c r="F383" s="14"/>
      <c r="G383" s="14"/>
      <c r="H383" s="13"/>
      <c r="I383" s="13"/>
      <c r="J383" s="14"/>
      <c r="K383" s="13"/>
      <c r="M383" s="13"/>
    </row>
    <row r="384" spans="2:13" ht="12.75" customHeight="1" x14ac:dyDescent="0.25">
      <c r="B384" s="13"/>
      <c r="D384" s="13"/>
      <c r="E384" s="13"/>
      <c r="F384" s="14"/>
      <c r="G384" s="14"/>
      <c r="H384" s="13"/>
      <c r="I384" s="13"/>
      <c r="J384" s="14"/>
      <c r="K384" s="13"/>
      <c r="M384" s="13"/>
    </row>
    <row r="385" spans="2:13" ht="12.75" customHeight="1" x14ac:dyDescent="0.25">
      <c r="B385" s="13"/>
      <c r="D385" s="13"/>
      <c r="E385" s="13"/>
      <c r="F385" s="14"/>
      <c r="G385" s="14"/>
      <c r="H385" s="13"/>
      <c r="I385" s="13"/>
      <c r="J385" s="14"/>
      <c r="K385" s="13"/>
      <c r="M385" s="13"/>
    </row>
    <row r="386" spans="2:13" ht="12.75" customHeight="1" x14ac:dyDescent="0.25">
      <c r="B386" s="13"/>
      <c r="D386" s="13"/>
      <c r="E386" s="13"/>
      <c r="F386" s="14"/>
      <c r="G386" s="14"/>
      <c r="H386" s="13"/>
      <c r="I386" s="13"/>
      <c r="J386" s="14"/>
      <c r="K386" s="13"/>
      <c r="M386" s="13"/>
    </row>
    <row r="387" spans="2:13" ht="12.75" customHeight="1" x14ac:dyDescent="0.25">
      <c r="B387" s="13"/>
      <c r="D387" s="13"/>
      <c r="E387" s="13"/>
      <c r="F387" s="14"/>
      <c r="G387" s="14"/>
      <c r="H387" s="13"/>
      <c r="I387" s="13"/>
      <c r="J387" s="14"/>
      <c r="K387" s="13"/>
      <c r="M387" s="13"/>
    </row>
    <row r="388" spans="2:13" ht="12.75" customHeight="1" x14ac:dyDescent="0.25">
      <c r="B388" s="13"/>
      <c r="D388" s="13"/>
      <c r="E388" s="13"/>
      <c r="F388" s="14"/>
      <c r="G388" s="14"/>
      <c r="H388" s="13"/>
      <c r="I388" s="13"/>
      <c r="J388" s="14"/>
      <c r="K388" s="13"/>
      <c r="M388" s="13"/>
    </row>
    <row r="389" spans="2:13" ht="12.75" customHeight="1" x14ac:dyDescent="0.25">
      <c r="B389" s="13"/>
      <c r="D389" s="13"/>
      <c r="E389" s="13"/>
      <c r="F389" s="14"/>
      <c r="G389" s="14"/>
      <c r="H389" s="13"/>
      <c r="I389" s="13"/>
      <c r="J389" s="14"/>
      <c r="K389" s="13"/>
      <c r="M389" s="13"/>
    </row>
    <row r="390" spans="2:13" ht="12.75" customHeight="1" x14ac:dyDescent="0.25">
      <c r="B390" s="13"/>
      <c r="D390" s="13"/>
      <c r="E390" s="13"/>
      <c r="F390" s="14"/>
      <c r="G390" s="14"/>
      <c r="H390" s="13"/>
      <c r="I390" s="13"/>
      <c r="J390" s="14"/>
      <c r="K390" s="13"/>
      <c r="M390" s="13"/>
    </row>
    <row r="391" spans="2:13" ht="12.75" customHeight="1" x14ac:dyDescent="0.25">
      <c r="B391" s="13"/>
      <c r="D391" s="13"/>
      <c r="E391" s="13"/>
      <c r="F391" s="14"/>
      <c r="G391" s="14"/>
      <c r="H391" s="13"/>
      <c r="I391" s="13"/>
      <c r="J391" s="14"/>
      <c r="K391" s="13"/>
      <c r="M391" s="13"/>
    </row>
    <row r="392" spans="2:13" ht="12.75" customHeight="1" x14ac:dyDescent="0.25">
      <c r="B392" s="13"/>
      <c r="D392" s="13"/>
      <c r="E392" s="13"/>
      <c r="F392" s="14"/>
      <c r="G392" s="14"/>
      <c r="H392" s="13"/>
      <c r="I392" s="13"/>
      <c r="J392" s="14"/>
      <c r="K392" s="13"/>
      <c r="M392" s="13"/>
    </row>
    <row r="393" spans="2:13" ht="12.75" customHeight="1" x14ac:dyDescent="0.25">
      <c r="B393" s="13"/>
      <c r="D393" s="13"/>
      <c r="E393" s="13"/>
      <c r="F393" s="14"/>
      <c r="G393" s="14"/>
      <c r="H393" s="13"/>
      <c r="I393" s="13"/>
      <c r="J393" s="14"/>
      <c r="K393" s="13"/>
      <c r="M393" s="13"/>
    </row>
    <row r="394" spans="2:13" ht="12.75" customHeight="1" x14ac:dyDescent="0.25">
      <c r="B394" s="13"/>
      <c r="D394" s="13"/>
      <c r="E394" s="13"/>
      <c r="F394" s="14"/>
      <c r="G394" s="14"/>
      <c r="H394" s="13"/>
      <c r="I394" s="13"/>
      <c r="J394" s="14"/>
      <c r="K394" s="13"/>
      <c r="M394" s="13"/>
    </row>
    <row r="395" spans="2:13" ht="12.75" customHeight="1" x14ac:dyDescent="0.25">
      <c r="B395" s="13"/>
      <c r="D395" s="13"/>
      <c r="E395" s="13"/>
      <c r="F395" s="14"/>
      <c r="G395" s="14"/>
      <c r="H395" s="13"/>
      <c r="I395" s="13"/>
      <c r="J395" s="14"/>
      <c r="K395" s="13"/>
      <c r="M395" s="13"/>
    </row>
    <row r="396" spans="2:13" ht="12.75" customHeight="1" x14ac:dyDescent="0.25">
      <c r="B396" s="13"/>
      <c r="D396" s="13"/>
      <c r="E396" s="13"/>
      <c r="F396" s="14"/>
      <c r="G396" s="14"/>
      <c r="H396" s="13"/>
      <c r="I396" s="13"/>
      <c r="J396" s="14"/>
      <c r="K396" s="13"/>
      <c r="M396" s="13"/>
    </row>
    <row r="397" spans="2:13" ht="12.75" customHeight="1" x14ac:dyDescent="0.25">
      <c r="B397" s="13"/>
      <c r="D397" s="13"/>
      <c r="E397" s="13"/>
      <c r="F397" s="14"/>
      <c r="G397" s="14"/>
      <c r="H397" s="13"/>
      <c r="I397" s="13"/>
      <c r="J397" s="14"/>
      <c r="K397" s="13"/>
      <c r="M397" s="13"/>
    </row>
    <row r="398" spans="2:13" ht="12.75" customHeight="1" x14ac:dyDescent="0.25">
      <c r="B398" s="13"/>
      <c r="D398" s="13"/>
      <c r="E398" s="13"/>
      <c r="F398" s="14"/>
      <c r="G398" s="14"/>
      <c r="H398" s="13"/>
      <c r="I398" s="13"/>
      <c r="J398" s="14"/>
      <c r="K398" s="13"/>
      <c r="M398" s="13"/>
    </row>
    <row r="399" spans="2:13" ht="12.75" customHeight="1" x14ac:dyDescent="0.25">
      <c r="B399" s="13"/>
      <c r="D399" s="13"/>
      <c r="E399" s="13"/>
      <c r="F399" s="14"/>
      <c r="G399" s="14"/>
      <c r="H399" s="13"/>
      <c r="I399" s="13"/>
      <c r="J399" s="14"/>
      <c r="K399" s="13"/>
      <c r="M399" s="13"/>
    </row>
    <row r="400" spans="2:13" ht="12.75" customHeight="1" x14ac:dyDescent="0.25">
      <c r="B400" s="13"/>
      <c r="D400" s="13"/>
      <c r="E400" s="13"/>
      <c r="F400" s="14"/>
      <c r="G400" s="14"/>
      <c r="H400" s="13"/>
      <c r="I400" s="13"/>
      <c r="J400" s="14"/>
      <c r="K400" s="13"/>
      <c r="M400" s="13"/>
    </row>
    <row r="401" spans="2:13" ht="12.75" customHeight="1" x14ac:dyDescent="0.25">
      <c r="B401" s="13"/>
      <c r="D401" s="13"/>
      <c r="E401" s="13"/>
      <c r="F401" s="14"/>
      <c r="G401" s="14"/>
      <c r="H401" s="13"/>
      <c r="I401" s="13"/>
      <c r="J401" s="14"/>
      <c r="K401" s="13"/>
      <c r="M401" s="13"/>
    </row>
    <row r="402" spans="2:13" ht="12.75" customHeight="1" x14ac:dyDescent="0.25">
      <c r="B402" s="13"/>
      <c r="D402" s="13"/>
      <c r="E402" s="13"/>
      <c r="F402" s="14"/>
      <c r="G402" s="14"/>
      <c r="H402" s="13"/>
      <c r="I402" s="13"/>
      <c r="J402" s="14"/>
      <c r="K402" s="13"/>
      <c r="M402" s="13"/>
    </row>
    <row r="403" spans="2:13" ht="12.75" customHeight="1" x14ac:dyDescent="0.25">
      <c r="B403" s="13"/>
      <c r="D403" s="13"/>
      <c r="E403" s="13"/>
      <c r="F403" s="14"/>
      <c r="G403" s="14"/>
      <c r="H403" s="13"/>
      <c r="I403" s="13"/>
      <c r="J403" s="14"/>
      <c r="K403" s="13"/>
      <c r="M403" s="13"/>
    </row>
    <row r="404" spans="2:13" ht="12.75" customHeight="1" x14ac:dyDescent="0.25">
      <c r="B404" s="13"/>
      <c r="D404" s="13"/>
      <c r="E404" s="13"/>
      <c r="F404" s="14"/>
      <c r="G404" s="14"/>
      <c r="H404" s="13"/>
      <c r="I404" s="13"/>
      <c r="J404" s="14"/>
      <c r="K404" s="13"/>
      <c r="M404" s="13"/>
    </row>
    <row r="405" spans="2:13" ht="12.75" customHeight="1" x14ac:dyDescent="0.25">
      <c r="B405" s="13"/>
      <c r="D405" s="13"/>
      <c r="E405" s="13"/>
      <c r="F405" s="14"/>
      <c r="G405" s="14"/>
      <c r="H405" s="13"/>
      <c r="I405" s="13"/>
      <c r="J405" s="14"/>
      <c r="K405" s="13"/>
      <c r="M405" s="13"/>
    </row>
    <row r="406" spans="2:13" ht="12.75" customHeight="1" x14ac:dyDescent="0.25">
      <c r="B406" s="13"/>
      <c r="D406" s="13"/>
      <c r="E406" s="13"/>
      <c r="F406" s="14"/>
      <c r="G406" s="14"/>
      <c r="H406" s="13"/>
      <c r="I406" s="13"/>
      <c r="J406" s="14"/>
      <c r="K406" s="13"/>
      <c r="M406" s="13"/>
    </row>
    <row r="407" spans="2:13" ht="12.75" customHeight="1" x14ac:dyDescent="0.25">
      <c r="B407" s="13"/>
      <c r="D407" s="13"/>
      <c r="E407" s="13"/>
      <c r="F407" s="14"/>
      <c r="G407" s="14"/>
      <c r="H407" s="13"/>
      <c r="I407" s="13"/>
      <c r="J407" s="14"/>
      <c r="K407" s="13"/>
      <c r="M407" s="13"/>
    </row>
    <row r="408" spans="2:13" ht="12.75" customHeight="1" x14ac:dyDescent="0.25">
      <c r="B408" s="13"/>
      <c r="D408" s="13"/>
      <c r="E408" s="13"/>
      <c r="F408" s="14"/>
      <c r="G408" s="14"/>
      <c r="H408" s="13"/>
      <c r="I408" s="13"/>
      <c r="J408" s="14"/>
      <c r="K408" s="13"/>
      <c r="M408" s="13"/>
    </row>
    <row r="409" spans="2:13" ht="12.75" customHeight="1" x14ac:dyDescent="0.25">
      <c r="B409" s="13"/>
      <c r="D409" s="13"/>
      <c r="E409" s="13"/>
      <c r="F409" s="14"/>
      <c r="G409" s="14"/>
      <c r="H409" s="13"/>
      <c r="I409" s="13"/>
      <c r="J409" s="14"/>
      <c r="K409" s="13"/>
      <c r="M409" s="13"/>
    </row>
    <row r="410" spans="2:13" ht="12.75" customHeight="1" x14ac:dyDescent="0.25">
      <c r="B410" s="13"/>
      <c r="D410" s="13"/>
      <c r="E410" s="13"/>
      <c r="F410" s="14"/>
      <c r="G410" s="14"/>
      <c r="H410" s="13"/>
      <c r="I410" s="13"/>
      <c r="J410" s="14"/>
      <c r="K410" s="13"/>
      <c r="M410" s="13"/>
    </row>
    <row r="411" spans="2:13" ht="12.75" customHeight="1" x14ac:dyDescent="0.25">
      <c r="B411" s="13"/>
      <c r="D411" s="13"/>
      <c r="E411" s="13"/>
      <c r="F411" s="14"/>
      <c r="G411" s="14"/>
      <c r="H411" s="13"/>
      <c r="I411" s="13"/>
      <c r="J411" s="14"/>
      <c r="K411" s="13"/>
      <c r="M411" s="13"/>
    </row>
    <row r="412" spans="2:13" ht="12.75" customHeight="1" x14ac:dyDescent="0.25">
      <c r="B412" s="13"/>
      <c r="D412" s="13"/>
      <c r="E412" s="13"/>
      <c r="F412" s="14"/>
      <c r="G412" s="14"/>
      <c r="H412" s="13"/>
      <c r="I412" s="13"/>
      <c r="J412" s="14"/>
      <c r="K412" s="13"/>
      <c r="M412" s="13"/>
    </row>
    <row r="413" spans="2:13" ht="12.75" customHeight="1" x14ac:dyDescent="0.25">
      <c r="B413" s="13"/>
      <c r="D413" s="13"/>
      <c r="E413" s="13"/>
      <c r="F413" s="14"/>
      <c r="G413" s="14"/>
      <c r="H413" s="13"/>
      <c r="I413" s="13"/>
      <c r="J413" s="14"/>
      <c r="K413" s="13"/>
      <c r="M413" s="13"/>
    </row>
    <row r="414" spans="2:13" ht="12.75" customHeight="1" x14ac:dyDescent="0.25">
      <c r="B414" s="13"/>
      <c r="D414" s="13"/>
      <c r="E414" s="13"/>
      <c r="F414" s="14"/>
      <c r="G414" s="14"/>
      <c r="H414" s="13"/>
      <c r="I414" s="13"/>
      <c r="J414" s="14"/>
      <c r="K414" s="13"/>
      <c r="M414" s="13"/>
    </row>
    <row r="415" spans="2:13" ht="12.75" customHeight="1" x14ac:dyDescent="0.25">
      <c r="B415" s="13"/>
      <c r="D415" s="13"/>
      <c r="E415" s="13"/>
      <c r="F415" s="14"/>
      <c r="G415" s="14"/>
      <c r="H415" s="13"/>
      <c r="I415" s="13"/>
      <c r="J415" s="14"/>
      <c r="K415" s="13"/>
      <c r="M415" s="13"/>
    </row>
    <row r="416" spans="2:13" ht="12.75" customHeight="1" x14ac:dyDescent="0.25">
      <c r="B416" s="13"/>
      <c r="D416" s="13"/>
      <c r="E416" s="13"/>
      <c r="F416" s="14"/>
      <c r="G416" s="14"/>
      <c r="H416" s="13"/>
      <c r="I416" s="13"/>
      <c r="J416" s="14"/>
      <c r="K416" s="13"/>
      <c r="M416" s="13"/>
    </row>
    <row r="417" spans="2:13" ht="12.75" customHeight="1" x14ac:dyDescent="0.25">
      <c r="B417" s="13"/>
      <c r="D417" s="13"/>
      <c r="E417" s="13"/>
      <c r="F417" s="14"/>
      <c r="G417" s="14"/>
      <c r="H417" s="13"/>
      <c r="I417" s="13"/>
      <c r="J417" s="14"/>
      <c r="K417" s="13"/>
      <c r="M417" s="13"/>
    </row>
    <row r="418" spans="2:13" ht="12.75" customHeight="1" x14ac:dyDescent="0.25">
      <c r="B418" s="13"/>
      <c r="D418" s="13"/>
      <c r="E418" s="13"/>
      <c r="F418" s="14"/>
      <c r="G418" s="14"/>
      <c r="H418" s="13"/>
      <c r="I418" s="13"/>
      <c r="J418" s="14"/>
      <c r="K418" s="13"/>
      <c r="M418" s="13"/>
    </row>
    <row r="419" spans="2:13" ht="12.75" customHeight="1" x14ac:dyDescent="0.25">
      <c r="B419" s="13"/>
      <c r="D419" s="13"/>
      <c r="E419" s="13"/>
      <c r="F419" s="14"/>
      <c r="G419" s="14"/>
      <c r="H419" s="13"/>
      <c r="I419" s="13"/>
      <c r="J419" s="14"/>
      <c r="K419" s="13"/>
      <c r="M419" s="13"/>
    </row>
    <row r="420" spans="2:13" ht="12.75" customHeight="1" x14ac:dyDescent="0.25">
      <c r="B420" s="13"/>
      <c r="D420" s="13"/>
      <c r="E420" s="13"/>
      <c r="F420" s="14"/>
      <c r="G420" s="14"/>
      <c r="H420" s="13"/>
      <c r="I420" s="13"/>
      <c r="J420" s="14"/>
      <c r="K420" s="13"/>
      <c r="M420" s="13"/>
    </row>
    <row r="421" spans="2:13" ht="12.75" customHeight="1" x14ac:dyDescent="0.25">
      <c r="B421" s="13"/>
      <c r="D421" s="13"/>
      <c r="E421" s="13"/>
      <c r="F421" s="14"/>
      <c r="G421" s="14"/>
      <c r="H421" s="13"/>
      <c r="I421" s="13"/>
      <c r="J421" s="14"/>
      <c r="K421" s="13"/>
      <c r="M421" s="13"/>
    </row>
    <row r="422" spans="2:13" ht="12.75" customHeight="1" x14ac:dyDescent="0.25">
      <c r="B422" s="13"/>
      <c r="D422" s="13"/>
      <c r="E422" s="13"/>
      <c r="F422" s="14"/>
      <c r="G422" s="14"/>
      <c r="H422" s="13"/>
      <c r="I422" s="13"/>
      <c r="J422" s="14"/>
      <c r="K422" s="13"/>
      <c r="M422" s="13"/>
    </row>
    <row r="423" spans="2:13" ht="12.75" customHeight="1" x14ac:dyDescent="0.25">
      <c r="B423" s="13"/>
      <c r="D423" s="13"/>
      <c r="E423" s="13"/>
      <c r="F423" s="14"/>
      <c r="G423" s="14"/>
      <c r="H423" s="13"/>
      <c r="I423" s="13"/>
      <c r="J423" s="14"/>
      <c r="K423" s="13"/>
      <c r="M423" s="13"/>
    </row>
    <row r="424" spans="2:13" ht="12.75" customHeight="1" x14ac:dyDescent="0.25">
      <c r="B424" s="13"/>
      <c r="D424" s="13"/>
      <c r="E424" s="13"/>
      <c r="F424" s="14"/>
      <c r="G424" s="14"/>
      <c r="H424" s="13"/>
      <c r="I424" s="13"/>
      <c r="J424" s="14"/>
      <c r="K424" s="13"/>
      <c r="M424" s="13"/>
    </row>
    <row r="425" spans="2:13" ht="12.75" customHeight="1" x14ac:dyDescent="0.25">
      <c r="B425" s="13"/>
      <c r="D425" s="13"/>
      <c r="E425" s="13"/>
      <c r="F425" s="14"/>
      <c r="G425" s="14"/>
      <c r="H425" s="13"/>
      <c r="I425" s="13"/>
      <c r="J425" s="14"/>
      <c r="K425" s="13"/>
      <c r="M425" s="13"/>
    </row>
    <row r="426" spans="2:13" ht="12.75" customHeight="1" x14ac:dyDescent="0.25">
      <c r="B426" s="13"/>
      <c r="D426" s="13"/>
      <c r="E426" s="13"/>
      <c r="F426" s="14"/>
      <c r="G426" s="14"/>
      <c r="H426" s="13"/>
      <c r="I426" s="13"/>
      <c r="J426" s="14"/>
      <c r="K426" s="13"/>
      <c r="M426" s="13"/>
    </row>
    <row r="427" spans="2:13" ht="12.75" customHeight="1" x14ac:dyDescent="0.25">
      <c r="B427" s="13"/>
      <c r="D427" s="13"/>
      <c r="E427" s="13"/>
      <c r="F427" s="14"/>
      <c r="G427" s="14"/>
      <c r="H427" s="13"/>
      <c r="I427" s="13"/>
      <c r="J427" s="14"/>
      <c r="K427" s="13"/>
      <c r="M427" s="13"/>
    </row>
    <row r="428" spans="2:13" ht="12.75" customHeight="1" x14ac:dyDescent="0.25">
      <c r="B428" s="13"/>
      <c r="D428" s="13"/>
      <c r="E428" s="13"/>
      <c r="F428" s="14"/>
      <c r="G428" s="14"/>
      <c r="H428" s="13"/>
      <c r="I428" s="13"/>
      <c r="J428" s="14"/>
      <c r="K428" s="13"/>
      <c r="M428" s="13"/>
    </row>
    <row r="429" spans="2:13" ht="12.75" customHeight="1" x14ac:dyDescent="0.25">
      <c r="B429" s="13"/>
      <c r="D429" s="13"/>
      <c r="E429" s="13"/>
      <c r="F429" s="14"/>
      <c r="G429" s="14"/>
      <c r="H429" s="13"/>
      <c r="I429" s="13"/>
      <c r="J429" s="14"/>
      <c r="K429" s="13"/>
      <c r="M429" s="13"/>
    </row>
    <row r="430" spans="2:13" ht="12.75" customHeight="1" x14ac:dyDescent="0.25">
      <c r="B430" s="13"/>
      <c r="D430" s="13"/>
      <c r="E430" s="13"/>
      <c r="F430" s="14"/>
      <c r="G430" s="14"/>
      <c r="H430" s="13"/>
      <c r="I430" s="13"/>
      <c r="J430" s="14"/>
      <c r="K430" s="13"/>
      <c r="M430" s="13"/>
    </row>
    <row r="431" spans="2:13" ht="12.75" customHeight="1" x14ac:dyDescent="0.25">
      <c r="B431" s="13"/>
      <c r="D431" s="13"/>
      <c r="E431" s="13"/>
      <c r="F431" s="14"/>
      <c r="G431" s="14"/>
      <c r="H431" s="13"/>
      <c r="I431" s="13"/>
      <c r="J431" s="14"/>
      <c r="K431" s="13"/>
      <c r="M431" s="13"/>
    </row>
    <row r="432" spans="2:13" ht="12.75" customHeight="1" x14ac:dyDescent="0.25">
      <c r="B432" s="13"/>
      <c r="D432" s="13"/>
      <c r="E432" s="13"/>
      <c r="F432" s="14"/>
      <c r="G432" s="14"/>
      <c r="H432" s="13"/>
      <c r="I432" s="13"/>
      <c r="J432" s="14"/>
      <c r="K432" s="13"/>
      <c r="M432" s="13"/>
    </row>
    <row r="433" spans="2:13" ht="12.75" customHeight="1" x14ac:dyDescent="0.25">
      <c r="B433" s="13"/>
      <c r="D433" s="13"/>
      <c r="E433" s="13"/>
      <c r="F433" s="14"/>
      <c r="G433" s="14"/>
      <c r="H433" s="13"/>
      <c r="I433" s="13"/>
      <c r="J433" s="14"/>
      <c r="K433" s="13"/>
      <c r="M433" s="13"/>
    </row>
    <row r="434" spans="2:13" ht="12.75" customHeight="1" x14ac:dyDescent="0.25">
      <c r="B434" s="13"/>
      <c r="D434" s="13"/>
      <c r="E434" s="13"/>
      <c r="F434" s="14"/>
      <c r="G434" s="14"/>
      <c r="H434" s="13"/>
      <c r="I434" s="13"/>
      <c r="J434" s="14"/>
      <c r="K434" s="13"/>
      <c r="M434" s="13"/>
    </row>
    <row r="435" spans="2:13" ht="12.75" customHeight="1" x14ac:dyDescent="0.25">
      <c r="B435" s="13"/>
      <c r="D435" s="13"/>
      <c r="E435" s="13"/>
      <c r="F435" s="14"/>
      <c r="G435" s="14"/>
      <c r="H435" s="13"/>
      <c r="I435" s="13"/>
      <c r="J435" s="14"/>
      <c r="K435" s="13"/>
      <c r="M435" s="13"/>
    </row>
    <row r="436" spans="2:13" ht="12.75" customHeight="1" x14ac:dyDescent="0.25">
      <c r="B436" s="13"/>
      <c r="D436" s="13"/>
      <c r="E436" s="13"/>
      <c r="F436" s="14"/>
      <c r="G436" s="14"/>
      <c r="H436" s="13"/>
      <c r="I436" s="13"/>
      <c r="J436" s="14"/>
      <c r="K436" s="13"/>
      <c r="M436" s="13"/>
    </row>
    <row r="437" spans="2:13" ht="12.75" customHeight="1" x14ac:dyDescent="0.25">
      <c r="B437" s="13"/>
      <c r="D437" s="13"/>
      <c r="E437" s="13"/>
      <c r="F437" s="14"/>
      <c r="G437" s="14"/>
      <c r="H437" s="13"/>
      <c r="I437" s="13"/>
      <c r="J437" s="14"/>
      <c r="K437" s="13"/>
      <c r="M437" s="13"/>
    </row>
    <row r="438" spans="2:13" ht="12.75" customHeight="1" x14ac:dyDescent="0.25">
      <c r="B438" s="13"/>
      <c r="D438" s="13"/>
      <c r="E438" s="13"/>
      <c r="F438" s="14"/>
      <c r="G438" s="14"/>
      <c r="H438" s="13"/>
      <c r="I438" s="13"/>
      <c r="J438" s="14"/>
      <c r="K438" s="13"/>
      <c r="M438" s="13"/>
    </row>
    <row r="439" spans="2:13" ht="12.75" customHeight="1" x14ac:dyDescent="0.25">
      <c r="B439" s="13"/>
      <c r="D439" s="13"/>
      <c r="E439" s="13"/>
      <c r="F439" s="14"/>
      <c r="G439" s="14"/>
      <c r="H439" s="13"/>
      <c r="I439" s="13"/>
      <c r="J439" s="14"/>
      <c r="K439" s="13"/>
      <c r="M439" s="13"/>
    </row>
    <row r="440" spans="2:13" ht="12.75" customHeight="1" x14ac:dyDescent="0.25">
      <c r="B440" s="13"/>
      <c r="D440" s="13"/>
      <c r="E440" s="13"/>
      <c r="F440" s="14"/>
      <c r="G440" s="14"/>
      <c r="H440" s="13"/>
      <c r="I440" s="13"/>
      <c r="J440" s="14"/>
      <c r="K440" s="13"/>
      <c r="M440" s="13"/>
    </row>
    <row r="441" spans="2:13" ht="12.75" customHeight="1" x14ac:dyDescent="0.25">
      <c r="B441" s="13"/>
      <c r="D441" s="13"/>
      <c r="E441" s="13"/>
      <c r="F441" s="14"/>
      <c r="G441" s="14"/>
      <c r="H441" s="13"/>
      <c r="I441" s="13"/>
      <c r="J441" s="14"/>
      <c r="K441" s="13"/>
      <c r="M441" s="13"/>
    </row>
    <row r="442" spans="2:13" ht="12.75" customHeight="1" x14ac:dyDescent="0.25">
      <c r="B442" s="13"/>
      <c r="D442" s="13"/>
      <c r="E442" s="13"/>
      <c r="F442" s="14"/>
      <c r="G442" s="14"/>
      <c r="H442" s="13"/>
      <c r="I442" s="13"/>
      <c r="J442" s="14"/>
      <c r="K442" s="13"/>
      <c r="M442" s="13"/>
    </row>
    <row r="443" spans="2:13" ht="12.75" customHeight="1" x14ac:dyDescent="0.25">
      <c r="B443" s="13"/>
      <c r="D443" s="13"/>
      <c r="E443" s="13"/>
      <c r="F443" s="14"/>
      <c r="G443" s="14"/>
      <c r="H443" s="13"/>
      <c r="I443" s="13"/>
      <c r="J443" s="14"/>
      <c r="K443" s="13"/>
      <c r="M443" s="13"/>
    </row>
    <row r="444" spans="2:13" ht="12.75" customHeight="1" x14ac:dyDescent="0.25">
      <c r="B444" s="13"/>
      <c r="D444" s="13"/>
      <c r="E444" s="13"/>
      <c r="F444" s="14"/>
      <c r="G444" s="14"/>
      <c r="H444" s="13"/>
      <c r="I444" s="13"/>
      <c r="J444" s="14"/>
      <c r="K444" s="13"/>
      <c r="M444" s="13"/>
    </row>
    <row r="445" spans="2:13" ht="12.75" customHeight="1" x14ac:dyDescent="0.25">
      <c r="B445" s="13"/>
      <c r="D445" s="13"/>
      <c r="E445" s="13"/>
      <c r="F445" s="14"/>
      <c r="G445" s="14"/>
      <c r="H445" s="13"/>
      <c r="I445" s="13"/>
      <c r="J445" s="14"/>
      <c r="K445" s="13"/>
      <c r="M445" s="13"/>
    </row>
    <row r="446" spans="2:13" ht="12.75" customHeight="1" x14ac:dyDescent="0.25">
      <c r="B446" s="13"/>
      <c r="D446" s="13"/>
      <c r="E446" s="13"/>
      <c r="F446" s="14"/>
      <c r="G446" s="14"/>
      <c r="H446" s="13"/>
      <c r="I446" s="13"/>
      <c r="J446" s="14"/>
      <c r="K446" s="13"/>
      <c r="M446" s="13"/>
    </row>
    <row r="447" spans="2:13" ht="12.75" customHeight="1" x14ac:dyDescent="0.25">
      <c r="B447" s="13"/>
      <c r="D447" s="13"/>
      <c r="E447" s="13"/>
      <c r="F447" s="14"/>
      <c r="G447" s="14"/>
      <c r="H447" s="13"/>
      <c r="I447" s="13"/>
      <c r="J447" s="14"/>
      <c r="K447" s="13"/>
      <c r="M447" s="13"/>
    </row>
    <row r="448" spans="2:13" ht="12.75" customHeight="1" x14ac:dyDescent="0.25">
      <c r="B448" s="13"/>
      <c r="D448" s="13"/>
      <c r="E448" s="13"/>
      <c r="F448" s="14"/>
      <c r="G448" s="14"/>
      <c r="H448" s="13"/>
      <c r="I448" s="13"/>
      <c r="J448" s="14"/>
      <c r="K448" s="13"/>
      <c r="M448" s="13"/>
    </row>
    <row r="449" spans="2:13" ht="12.75" customHeight="1" x14ac:dyDescent="0.25">
      <c r="B449" s="13"/>
      <c r="D449" s="13"/>
      <c r="E449" s="13"/>
      <c r="F449" s="14"/>
      <c r="G449" s="14"/>
      <c r="H449" s="13"/>
      <c r="I449" s="13"/>
      <c r="J449" s="14"/>
      <c r="K449" s="13"/>
      <c r="M449" s="13"/>
    </row>
    <row r="450" spans="2:13" ht="12.75" customHeight="1" x14ac:dyDescent="0.25">
      <c r="B450" s="13"/>
      <c r="D450" s="13"/>
      <c r="E450" s="13"/>
      <c r="F450" s="14"/>
      <c r="G450" s="14"/>
      <c r="H450" s="13"/>
      <c r="I450" s="13"/>
      <c r="J450" s="14"/>
      <c r="K450" s="13"/>
      <c r="M450" s="13"/>
    </row>
    <row r="451" spans="2:13" ht="12.75" customHeight="1" x14ac:dyDescent="0.25">
      <c r="B451" s="13"/>
      <c r="D451" s="13"/>
      <c r="E451" s="13"/>
      <c r="F451" s="14"/>
      <c r="G451" s="14"/>
      <c r="H451" s="13"/>
      <c r="I451" s="13"/>
      <c r="J451" s="14"/>
      <c r="K451" s="13"/>
      <c r="M451" s="13"/>
    </row>
    <row r="452" spans="2:13" ht="12.75" customHeight="1" x14ac:dyDescent="0.25">
      <c r="B452" s="13"/>
      <c r="D452" s="13"/>
      <c r="E452" s="13"/>
      <c r="F452" s="14"/>
      <c r="G452" s="14"/>
      <c r="H452" s="13"/>
      <c r="I452" s="13"/>
      <c r="J452" s="14"/>
      <c r="K452" s="13"/>
      <c r="M452" s="13"/>
    </row>
    <row r="453" spans="2:13" ht="12.75" customHeight="1" x14ac:dyDescent="0.25">
      <c r="B453" s="13"/>
      <c r="D453" s="13"/>
      <c r="E453" s="13"/>
      <c r="F453" s="14"/>
      <c r="G453" s="14"/>
      <c r="H453" s="13"/>
      <c r="I453" s="13"/>
      <c r="J453" s="14"/>
      <c r="K453" s="13"/>
      <c r="M453" s="13"/>
    </row>
    <row r="454" spans="2:13" ht="12.75" customHeight="1" x14ac:dyDescent="0.25">
      <c r="B454" s="13"/>
      <c r="D454" s="13"/>
      <c r="E454" s="13"/>
      <c r="F454" s="14"/>
      <c r="G454" s="14"/>
      <c r="H454" s="13"/>
      <c r="I454" s="13"/>
      <c r="J454" s="14"/>
      <c r="K454" s="13"/>
      <c r="M454" s="13"/>
    </row>
    <row r="455" spans="2:13" ht="12.75" customHeight="1" x14ac:dyDescent="0.25">
      <c r="B455" s="13"/>
      <c r="D455" s="13"/>
      <c r="E455" s="13"/>
      <c r="F455" s="14"/>
      <c r="G455" s="14"/>
      <c r="H455" s="13"/>
      <c r="I455" s="13"/>
      <c r="J455" s="14"/>
      <c r="K455" s="13"/>
      <c r="M455" s="13"/>
    </row>
    <row r="456" spans="2:13" ht="12.75" customHeight="1" x14ac:dyDescent="0.25">
      <c r="B456" s="13"/>
      <c r="D456" s="13"/>
      <c r="E456" s="13"/>
      <c r="F456" s="14"/>
      <c r="G456" s="14"/>
      <c r="H456" s="13"/>
      <c r="I456" s="13"/>
      <c r="J456" s="14"/>
      <c r="K456" s="13"/>
      <c r="M456" s="13"/>
    </row>
    <row r="457" spans="2:13" ht="12.75" customHeight="1" x14ac:dyDescent="0.25">
      <c r="B457" s="13"/>
      <c r="D457" s="13"/>
      <c r="E457" s="13"/>
      <c r="F457" s="14"/>
      <c r="G457" s="14"/>
      <c r="H457" s="13"/>
      <c r="I457" s="13"/>
      <c r="J457" s="14"/>
      <c r="K457" s="13"/>
      <c r="M457" s="13"/>
    </row>
    <row r="458" spans="2:13" ht="12.75" customHeight="1" x14ac:dyDescent="0.25">
      <c r="B458" s="13"/>
      <c r="D458" s="13"/>
      <c r="E458" s="13"/>
      <c r="F458" s="14"/>
      <c r="G458" s="14"/>
      <c r="H458" s="13"/>
      <c r="I458" s="13"/>
      <c r="J458" s="14"/>
      <c r="K458" s="13"/>
      <c r="M458" s="13"/>
    </row>
    <row r="459" spans="2:13" ht="12.75" customHeight="1" x14ac:dyDescent="0.25">
      <c r="B459" s="13"/>
      <c r="D459" s="13"/>
      <c r="E459" s="13"/>
      <c r="F459" s="14"/>
      <c r="G459" s="14"/>
      <c r="H459" s="13"/>
      <c r="I459" s="13"/>
      <c r="J459" s="14"/>
      <c r="K459" s="13"/>
      <c r="M459" s="13"/>
    </row>
    <row r="460" spans="2:13" ht="12.75" customHeight="1" x14ac:dyDescent="0.25">
      <c r="B460" s="13"/>
      <c r="D460" s="13"/>
      <c r="E460" s="13"/>
      <c r="F460" s="14"/>
      <c r="G460" s="14"/>
      <c r="H460" s="13"/>
      <c r="I460" s="13"/>
      <c r="J460" s="14"/>
      <c r="K460" s="13"/>
      <c r="M460" s="13"/>
    </row>
    <row r="461" spans="2:13" ht="12.75" customHeight="1" x14ac:dyDescent="0.25">
      <c r="B461" s="13"/>
      <c r="D461" s="13"/>
      <c r="E461" s="13"/>
      <c r="F461" s="14"/>
      <c r="G461" s="14"/>
      <c r="H461" s="13"/>
      <c r="I461" s="13"/>
      <c r="J461" s="14"/>
      <c r="K461" s="13"/>
      <c r="M461" s="13"/>
    </row>
    <row r="462" spans="2:13" ht="12.75" customHeight="1" x14ac:dyDescent="0.25">
      <c r="B462" s="13"/>
      <c r="D462" s="13"/>
      <c r="E462" s="13"/>
      <c r="F462" s="14"/>
      <c r="G462" s="14"/>
      <c r="H462" s="13"/>
      <c r="I462" s="13"/>
      <c r="J462" s="14"/>
      <c r="K462" s="13"/>
      <c r="M462" s="13"/>
    </row>
    <row r="463" spans="2:13" ht="12.75" customHeight="1" x14ac:dyDescent="0.25">
      <c r="B463" s="13"/>
      <c r="D463" s="13"/>
      <c r="E463" s="13"/>
      <c r="F463" s="14"/>
      <c r="G463" s="14"/>
      <c r="H463" s="13"/>
      <c r="I463" s="13"/>
      <c r="J463" s="14"/>
      <c r="K463" s="13"/>
      <c r="M463" s="13"/>
    </row>
    <row r="464" spans="2:13" ht="12.75" customHeight="1" x14ac:dyDescent="0.25">
      <c r="B464" s="13"/>
      <c r="D464" s="13"/>
      <c r="E464" s="13"/>
      <c r="F464" s="14"/>
      <c r="G464" s="14"/>
      <c r="H464" s="13"/>
      <c r="I464" s="13"/>
      <c r="J464" s="14"/>
      <c r="K464" s="13"/>
      <c r="M464" s="13"/>
    </row>
    <row r="465" spans="2:13" ht="12.75" customHeight="1" x14ac:dyDescent="0.25">
      <c r="B465" s="13"/>
      <c r="D465" s="13"/>
      <c r="E465" s="13"/>
      <c r="F465" s="14"/>
      <c r="G465" s="14"/>
      <c r="H465" s="13"/>
      <c r="I465" s="13"/>
      <c r="J465" s="14"/>
      <c r="K465" s="13"/>
      <c r="M465" s="13"/>
    </row>
    <row r="466" spans="2:13" ht="12.75" customHeight="1" x14ac:dyDescent="0.25">
      <c r="B466" s="13"/>
      <c r="D466" s="13"/>
      <c r="E466" s="13"/>
      <c r="F466" s="14"/>
      <c r="G466" s="14"/>
      <c r="H466" s="13"/>
      <c r="I466" s="13"/>
      <c r="J466" s="14"/>
      <c r="K466" s="13"/>
      <c r="M466" s="13"/>
    </row>
    <row r="467" spans="2:13" ht="12.75" customHeight="1" x14ac:dyDescent="0.25">
      <c r="B467" s="13"/>
      <c r="D467" s="13"/>
      <c r="E467" s="13"/>
      <c r="F467" s="14"/>
      <c r="G467" s="14"/>
      <c r="H467" s="13"/>
      <c r="I467" s="13"/>
      <c r="J467" s="14"/>
      <c r="K467" s="13"/>
      <c r="M467" s="13"/>
    </row>
    <row r="468" spans="2:13" ht="12.75" customHeight="1" x14ac:dyDescent="0.25">
      <c r="B468" s="13"/>
      <c r="D468" s="13"/>
      <c r="E468" s="13"/>
      <c r="F468" s="14"/>
      <c r="G468" s="14"/>
      <c r="H468" s="13"/>
      <c r="I468" s="13"/>
      <c r="J468" s="14"/>
      <c r="K468" s="13"/>
      <c r="M468" s="13"/>
    </row>
    <row r="469" spans="2:13" ht="12.75" customHeight="1" x14ac:dyDescent="0.25">
      <c r="B469" s="13"/>
      <c r="D469" s="13"/>
      <c r="E469" s="13"/>
      <c r="F469" s="14"/>
      <c r="G469" s="14"/>
      <c r="H469" s="13"/>
      <c r="I469" s="13"/>
      <c r="J469" s="14"/>
      <c r="K469" s="13"/>
      <c r="M469" s="13"/>
    </row>
    <row r="470" spans="2:13" ht="12.75" customHeight="1" x14ac:dyDescent="0.25">
      <c r="B470" s="13"/>
      <c r="D470" s="13"/>
      <c r="E470" s="13"/>
      <c r="F470" s="14"/>
      <c r="G470" s="14"/>
      <c r="H470" s="13"/>
      <c r="I470" s="13"/>
      <c r="J470" s="14"/>
      <c r="K470" s="13"/>
      <c r="M470" s="13"/>
    </row>
    <row r="471" spans="2:13" ht="12.75" customHeight="1" x14ac:dyDescent="0.25">
      <c r="B471" s="13"/>
      <c r="D471" s="13"/>
      <c r="E471" s="13"/>
      <c r="F471" s="14"/>
      <c r="G471" s="14"/>
      <c r="H471" s="13"/>
      <c r="I471" s="13"/>
      <c r="J471" s="14"/>
      <c r="K471" s="13"/>
      <c r="M471" s="13"/>
    </row>
    <row r="472" spans="2:13" ht="12.75" customHeight="1" x14ac:dyDescent="0.25">
      <c r="B472" s="13"/>
      <c r="D472" s="13"/>
      <c r="E472" s="13"/>
      <c r="F472" s="14"/>
      <c r="G472" s="14"/>
      <c r="H472" s="13"/>
      <c r="I472" s="13"/>
      <c r="J472" s="14"/>
      <c r="K472" s="13"/>
      <c r="M472" s="13"/>
    </row>
    <row r="473" spans="2:13" ht="12.75" customHeight="1" x14ac:dyDescent="0.25">
      <c r="B473" s="13"/>
      <c r="D473" s="13"/>
      <c r="E473" s="13"/>
      <c r="F473" s="14"/>
      <c r="G473" s="14"/>
      <c r="H473" s="13"/>
      <c r="I473" s="13"/>
      <c r="J473" s="14"/>
      <c r="K473" s="13"/>
      <c r="M473" s="13"/>
    </row>
    <row r="474" spans="2:13" ht="12.75" customHeight="1" x14ac:dyDescent="0.25">
      <c r="B474" s="13"/>
      <c r="D474" s="13"/>
      <c r="E474" s="13"/>
      <c r="F474" s="14"/>
      <c r="G474" s="14"/>
      <c r="H474" s="13"/>
      <c r="I474" s="13"/>
      <c r="J474" s="14"/>
      <c r="K474" s="13"/>
      <c r="M474" s="13"/>
    </row>
    <row r="475" spans="2:13" ht="12.75" customHeight="1" x14ac:dyDescent="0.25">
      <c r="B475" s="13"/>
      <c r="D475" s="13"/>
      <c r="E475" s="13"/>
      <c r="F475" s="14"/>
      <c r="G475" s="14"/>
      <c r="H475" s="13"/>
      <c r="I475" s="13"/>
      <c r="J475" s="14"/>
      <c r="K475" s="13"/>
      <c r="M475" s="13"/>
    </row>
    <row r="476" spans="2:13" ht="12.75" customHeight="1" x14ac:dyDescent="0.25">
      <c r="B476" s="13"/>
      <c r="D476" s="13"/>
      <c r="E476" s="13"/>
      <c r="F476" s="14"/>
      <c r="G476" s="14"/>
      <c r="H476" s="13"/>
      <c r="I476" s="13"/>
      <c r="J476" s="14"/>
      <c r="K476" s="13"/>
      <c r="M476" s="13"/>
    </row>
    <row r="477" spans="2:13" ht="12.75" customHeight="1" x14ac:dyDescent="0.25">
      <c r="B477" s="13"/>
      <c r="D477" s="13"/>
      <c r="E477" s="13"/>
      <c r="F477" s="14"/>
      <c r="G477" s="14"/>
      <c r="H477" s="13"/>
      <c r="I477" s="13"/>
      <c r="J477" s="14"/>
      <c r="K477" s="13"/>
      <c r="M477" s="13"/>
    </row>
    <row r="478" spans="2:13" ht="12.75" customHeight="1" x14ac:dyDescent="0.25">
      <c r="B478" s="13"/>
      <c r="D478" s="13"/>
      <c r="E478" s="13"/>
      <c r="F478" s="14"/>
      <c r="G478" s="14"/>
      <c r="H478" s="13"/>
      <c r="I478" s="13"/>
      <c r="J478" s="14"/>
      <c r="K478" s="13"/>
      <c r="M478" s="13"/>
    </row>
    <row r="479" spans="2:13" ht="12.75" customHeight="1" x14ac:dyDescent="0.25">
      <c r="B479" s="13"/>
      <c r="D479" s="13"/>
      <c r="E479" s="13"/>
      <c r="F479" s="14"/>
      <c r="G479" s="14"/>
      <c r="H479" s="13"/>
      <c r="I479" s="13"/>
      <c r="J479" s="14"/>
      <c r="K479" s="13"/>
      <c r="M479" s="13"/>
    </row>
    <row r="480" spans="2:13" ht="12.75" customHeight="1" x14ac:dyDescent="0.25">
      <c r="B480" s="13"/>
      <c r="D480" s="13"/>
      <c r="E480" s="13"/>
      <c r="F480" s="14"/>
      <c r="G480" s="14"/>
      <c r="H480" s="13"/>
      <c r="I480" s="13"/>
      <c r="J480" s="14"/>
      <c r="K480" s="13"/>
      <c r="M480" s="13"/>
    </row>
    <row r="481" spans="2:13" ht="12.75" customHeight="1" x14ac:dyDescent="0.25">
      <c r="B481" s="13"/>
      <c r="D481" s="13"/>
      <c r="E481" s="13"/>
      <c r="F481" s="14"/>
      <c r="G481" s="14"/>
      <c r="H481" s="13"/>
      <c r="I481" s="13"/>
      <c r="J481" s="14"/>
      <c r="K481" s="13"/>
      <c r="M481" s="13"/>
    </row>
    <row r="482" spans="2:13" ht="12.75" customHeight="1" x14ac:dyDescent="0.25">
      <c r="B482" s="13"/>
      <c r="D482" s="13"/>
      <c r="E482" s="13"/>
      <c r="F482" s="14"/>
      <c r="G482" s="14"/>
      <c r="H482" s="13"/>
      <c r="I482" s="13"/>
      <c r="J482" s="14"/>
      <c r="K482" s="13"/>
      <c r="M482" s="13"/>
    </row>
    <row r="483" spans="2:13" ht="12.75" customHeight="1" x14ac:dyDescent="0.25">
      <c r="B483" s="13"/>
      <c r="D483" s="13"/>
      <c r="E483" s="13"/>
      <c r="F483" s="14"/>
      <c r="G483" s="14"/>
      <c r="H483" s="13"/>
      <c r="I483" s="13"/>
      <c r="J483" s="14"/>
      <c r="K483" s="13"/>
      <c r="M483" s="13"/>
    </row>
    <row r="484" spans="2:13" ht="12.75" customHeight="1" x14ac:dyDescent="0.25">
      <c r="B484" s="13"/>
      <c r="D484" s="13"/>
      <c r="E484" s="13"/>
      <c r="F484" s="14"/>
      <c r="G484" s="14"/>
      <c r="H484" s="13"/>
      <c r="I484" s="13"/>
      <c r="J484" s="14"/>
      <c r="K484" s="13"/>
      <c r="M484" s="13"/>
    </row>
    <row r="485" spans="2:13" ht="12.75" customHeight="1" x14ac:dyDescent="0.25">
      <c r="B485" s="13"/>
      <c r="D485" s="13"/>
      <c r="E485" s="13"/>
      <c r="F485" s="14"/>
      <c r="G485" s="14"/>
      <c r="H485" s="13"/>
      <c r="I485" s="13"/>
      <c r="J485" s="14"/>
      <c r="K485" s="13"/>
      <c r="M485" s="13"/>
    </row>
    <row r="486" spans="2:13" ht="12.75" customHeight="1" x14ac:dyDescent="0.25">
      <c r="B486" s="13"/>
      <c r="D486" s="13"/>
      <c r="E486" s="13"/>
      <c r="F486" s="14"/>
      <c r="G486" s="14"/>
      <c r="H486" s="13"/>
      <c r="I486" s="13"/>
      <c r="J486" s="14"/>
      <c r="K486" s="13"/>
      <c r="M486" s="13"/>
    </row>
    <row r="487" spans="2:13" ht="12.75" customHeight="1" x14ac:dyDescent="0.25">
      <c r="B487" s="13"/>
      <c r="D487" s="13"/>
      <c r="E487" s="13"/>
      <c r="F487" s="14"/>
      <c r="G487" s="14"/>
      <c r="H487" s="13"/>
      <c r="I487" s="13"/>
      <c r="J487" s="14"/>
      <c r="K487" s="13"/>
      <c r="M487" s="13"/>
    </row>
    <row r="488" spans="2:13" ht="12.75" customHeight="1" x14ac:dyDescent="0.25">
      <c r="B488" s="13"/>
      <c r="D488" s="13"/>
      <c r="E488" s="13"/>
      <c r="F488" s="14"/>
      <c r="G488" s="14"/>
      <c r="H488" s="13"/>
      <c r="I488" s="13"/>
      <c r="J488" s="14"/>
      <c r="K488" s="13"/>
      <c r="M488" s="13"/>
    </row>
    <row r="489" spans="2:13" ht="12.75" customHeight="1" x14ac:dyDescent="0.25">
      <c r="B489" s="13"/>
      <c r="D489" s="13"/>
      <c r="E489" s="13"/>
      <c r="F489" s="14"/>
      <c r="G489" s="14"/>
      <c r="H489" s="13"/>
      <c r="I489" s="13"/>
      <c r="J489" s="14"/>
      <c r="K489" s="13"/>
      <c r="M489" s="13"/>
    </row>
    <row r="490" spans="2:13" ht="12.75" customHeight="1" x14ac:dyDescent="0.25">
      <c r="B490" s="13"/>
      <c r="D490" s="13"/>
      <c r="E490" s="13"/>
      <c r="F490" s="14"/>
      <c r="G490" s="14"/>
      <c r="H490" s="13"/>
      <c r="I490" s="13"/>
      <c r="J490" s="14"/>
      <c r="K490" s="13"/>
      <c r="M490" s="13"/>
    </row>
    <row r="491" spans="2:13" ht="12.75" customHeight="1" x14ac:dyDescent="0.25">
      <c r="B491" s="13"/>
      <c r="D491" s="13"/>
      <c r="E491" s="13"/>
      <c r="F491" s="14"/>
      <c r="G491" s="14"/>
      <c r="H491" s="13"/>
      <c r="I491" s="13"/>
      <c r="J491" s="14"/>
      <c r="K491" s="13"/>
      <c r="M491" s="13"/>
    </row>
    <row r="492" spans="2:13" ht="12.75" customHeight="1" x14ac:dyDescent="0.25">
      <c r="B492" s="13"/>
      <c r="D492" s="13"/>
      <c r="E492" s="13"/>
      <c r="F492" s="14"/>
      <c r="G492" s="14"/>
      <c r="H492" s="13"/>
      <c r="I492" s="13"/>
      <c r="J492" s="14"/>
      <c r="K492" s="13"/>
      <c r="M492" s="13"/>
    </row>
    <row r="493" spans="2:13" ht="12.75" customHeight="1" x14ac:dyDescent="0.25">
      <c r="B493" s="13"/>
      <c r="D493" s="13"/>
      <c r="E493" s="13"/>
      <c r="F493" s="14"/>
      <c r="G493" s="14"/>
      <c r="H493" s="13"/>
      <c r="I493" s="13"/>
      <c r="J493" s="14"/>
      <c r="K493" s="13"/>
      <c r="M493" s="13"/>
    </row>
    <row r="494" spans="2:13" ht="12.75" customHeight="1" x14ac:dyDescent="0.25">
      <c r="B494" s="13"/>
      <c r="D494" s="13"/>
      <c r="E494" s="13"/>
      <c r="F494" s="14"/>
      <c r="G494" s="14"/>
      <c r="H494" s="13"/>
      <c r="I494" s="13"/>
      <c r="J494" s="14"/>
      <c r="K494" s="13"/>
      <c r="M494" s="13"/>
    </row>
    <row r="495" spans="2:13" ht="12.75" customHeight="1" x14ac:dyDescent="0.25">
      <c r="B495" s="13"/>
      <c r="D495" s="13"/>
      <c r="E495" s="13"/>
      <c r="F495" s="14"/>
      <c r="G495" s="14"/>
      <c r="H495" s="13"/>
      <c r="I495" s="13"/>
      <c r="J495" s="14"/>
      <c r="K495" s="13"/>
      <c r="M495" s="13"/>
    </row>
    <row r="496" spans="2:13" ht="12.75" customHeight="1" x14ac:dyDescent="0.25">
      <c r="B496" s="13"/>
      <c r="D496" s="13"/>
      <c r="E496" s="13"/>
      <c r="F496" s="14"/>
      <c r="G496" s="14"/>
      <c r="H496" s="13"/>
      <c r="I496" s="13"/>
      <c r="J496" s="14"/>
      <c r="K496" s="13"/>
      <c r="M496" s="13"/>
    </row>
    <row r="497" spans="2:13" ht="12.75" customHeight="1" x14ac:dyDescent="0.25">
      <c r="B497" s="13"/>
      <c r="D497" s="13"/>
      <c r="E497" s="13"/>
      <c r="F497" s="14"/>
      <c r="G497" s="14"/>
      <c r="H497" s="13"/>
      <c r="I497" s="13"/>
      <c r="J497" s="14"/>
      <c r="K497" s="13"/>
      <c r="M497" s="13"/>
    </row>
    <row r="498" spans="2:13" ht="12.75" customHeight="1" x14ac:dyDescent="0.25">
      <c r="B498" s="13"/>
      <c r="D498" s="13"/>
      <c r="E498" s="13"/>
      <c r="F498" s="14"/>
      <c r="G498" s="14"/>
      <c r="H498" s="13"/>
      <c r="I498" s="13"/>
      <c r="J498" s="14"/>
      <c r="K498" s="13"/>
      <c r="M498" s="13"/>
    </row>
    <row r="499" spans="2:13" ht="12.75" customHeight="1" x14ac:dyDescent="0.25">
      <c r="B499" s="13"/>
      <c r="D499" s="13"/>
      <c r="E499" s="13"/>
      <c r="F499" s="14"/>
      <c r="G499" s="14"/>
      <c r="H499" s="13"/>
      <c r="I499" s="13"/>
      <c r="J499" s="14"/>
      <c r="K499" s="13"/>
      <c r="M499" s="13"/>
    </row>
    <row r="500" spans="2:13" ht="12.75" customHeight="1" x14ac:dyDescent="0.25">
      <c r="B500" s="13"/>
      <c r="D500" s="13"/>
      <c r="E500" s="13"/>
      <c r="F500" s="14"/>
      <c r="G500" s="14"/>
      <c r="H500" s="13"/>
      <c r="I500" s="13"/>
      <c r="J500" s="14"/>
      <c r="K500" s="13"/>
      <c r="M500" s="13"/>
    </row>
    <row r="501" spans="2:13" ht="12.75" customHeight="1" x14ac:dyDescent="0.25">
      <c r="B501" s="13"/>
      <c r="D501" s="13"/>
      <c r="E501" s="13"/>
      <c r="F501" s="14"/>
      <c r="G501" s="14"/>
      <c r="H501" s="13"/>
      <c r="I501" s="13"/>
      <c r="J501" s="14"/>
      <c r="K501" s="13"/>
      <c r="M501" s="13"/>
    </row>
    <row r="502" spans="2:13" ht="12.75" customHeight="1" x14ac:dyDescent="0.25">
      <c r="B502" s="13"/>
      <c r="D502" s="13"/>
      <c r="E502" s="13"/>
      <c r="F502" s="14"/>
      <c r="G502" s="14"/>
      <c r="H502" s="13"/>
      <c r="I502" s="13"/>
      <c r="J502" s="14"/>
      <c r="K502" s="13"/>
      <c r="M502" s="13"/>
    </row>
    <row r="503" spans="2:13" ht="12.75" customHeight="1" x14ac:dyDescent="0.25">
      <c r="B503" s="13"/>
      <c r="D503" s="13"/>
      <c r="E503" s="13"/>
      <c r="F503" s="14"/>
      <c r="G503" s="14"/>
      <c r="H503" s="13"/>
      <c r="I503" s="13"/>
      <c r="J503" s="14"/>
      <c r="K503" s="13"/>
      <c r="M503" s="13"/>
    </row>
    <row r="504" spans="2:13" ht="12.75" customHeight="1" x14ac:dyDescent="0.25">
      <c r="B504" s="13"/>
      <c r="D504" s="13"/>
      <c r="E504" s="13"/>
      <c r="F504" s="14"/>
      <c r="G504" s="14"/>
      <c r="H504" s="13"/>
      <c r="I504" s="13"/>
      <c r="J504" s="14"/>
      <c r="K504" s="13"/>
      <c r="M504" s="13"/>
    </row>
    <row r="505" spans="2:13" ht="12.75" customHeight="1" x14ac:dyDescent="0.25">
      <c r="B505" s="13"/>
      <c r="D505" s="13"/>
      <c r="E505" s="13"/>
      <c r="F505" s="14"/>
      <c r="G505" s="14"/>
      <c r="H505" s="13"/>
      <c r="I505" s="13"/>
      <c r="J505" s="14"/>
      <c r="K505" s="13"/>
      <c r="M505" s="13"/>
    </row>
    <row r="506" spans="2:13" ht="12.75" customHeight="1" x14ac:dyDescent="0.25">
      <c r="B506" s="13"/>
      <c r="D506" s="13"/>
      <c r="E506" s="13"/>
      <c r="F506" s="14"/>
      <c r="G506" s="14"/>
      <c r="H506" s="13"/>
      <c r="I506" s="13"/>
      <c r="J506" s="14"/>
      <c r="K506" s="13"/>
      <c r="M506" s="13"/>
    </row>
    <row r="507" spans="2:13" ht="12.75" customHeight="1" x14ac:dyDescent="0.25">
      <c r="B507" s="13"/>
      <c r="D507" s="13"/>
      <c r="E507" s="13"/>
      <c r="F507" s="14"/>
      <c r="G507" s="14"/>
      <c r="H507" s="13"/>
      <c r="I507" s="13"/>
      <c r="J507" s="14"/>
      <c r="K507" s="13"/>
      <c r="M507" s="13"/>
    </row>
    <row r="508" spans="2:13" ht="12.75" customHeight="1" x14ac:dyDescent="0.25">
      <c r="B508" s="13"/>
      <c r="D508" s="13"/>
      <c r="E508" s="13"/>
      <c r="F508" s="14"/>
      <c r="G508" s="14"/>
      <c r="H508" s="13"/>
      <c r="I508" s="13"/>
      <c r="J508" s="14"/>
      <c r="K508" s="13"/>
      <c r="M508" s="13"/>
    </row>
    <row r="509" spans="2:13" ht="12.75" customHeight="1" x14ac:dyDescent="0.25">
      <c r="B509" s="13"/>
      <c r="D509" s="13"/>
      <c r="E509" s="13"/>
      <c r="F509" s="14"/>
      <c r="G509" s="14"/>
      <c r="H509" s="13"/>
      <c r="I509" s="13"/>
      <c r="J509" s="14"/>
      <c r="K509" s="13"/>
      <c r="M509" s="13"/>
    </row>
    <row r="510" spans="2:13" ht="12.75" customHeight="1" x14ac:dyDescent="0.25">
      <c r="B510" s="13"/>
      <c r="D510" s="13"/>
      <c r="E510" s="13"/>
      <c r="F510" s="14"/>
      <c r="G510" s="14"/>
      <c r="H510" s="13"/>
      <c r="I510" s="13"/>
      <c r="J510" s="14"/>
      <c r="K510" s="13"/>
      <c r="M510" s="13"/>
    </row>
    <row r="511" spans="2:13" ht="12.75" customHeight="1" x14ac:dyDescent="0.25">
      <c r="B511" s="13"/>
      <c r="D511" s="13"/>
      <c r="E511" s="13"/>
      <c r="F511" s="14"/>
      <c r="G511" s="14"/>
      <c r="H511" s="13"/>
      <c r="I511" s="13"/>
      <c r="J511" s="14"/>
      <c r="K511" s="13"/>
      <c r="M511" s="13"/>
    </row>
    <row r="512" spans="2:13" ht="12.75" customHeight="1" x14ac:dyDescent="0.25">
      <c r="B512" s="13"/>
      <c r="D512" s="13"/>
      <c r="E512" s="13"/>
      <c r="F512" s="14"/>
      <c r="G512" s="14"/>
      <c r="H512" s="13"/>
      <c r="I512" s="13"/>
      <c r="J512" s="14"/>
      <c r="K512" s="13"/>
      <c r="M512" s="13"/>
    </row>
    <row r="513" spans="2:13" ht="12.75" customHeight="1" x14ac:dyDescent="0.25">
      <c r="B513" s="13"/>
      <c r="D513" s="13"/>
      <c r="E513" s="13"/>
      <c r="F513" s="14"/>
      <c r="G513" s="14"/>
      <c r="H513" s="13"/>
      <c r="I513" s="13"/>
      <c r="J513" s="14"/>
      <c r="K513" s="13"/>
      <c r="M513" s="13"/>
    </row>
    <row r="514" spans="2:13" ht="12.75" customHeight="1" x14ac:dyDescent="0.25">
      <c r="B514" s="13"/>
      <c r="D514" s="13"/>
      <c r="E514" s="13"/>
      <c r="F514" s="14"/>
      <c r="G514" s="14"/>
      <c r="H514" s="13"/>
      <c r="I514" s="13"/>
      <c r="J514" s="14"/>
      <c r="K514" s="13"/>
      <c r="M514" s="13"/>
    </row>
    <row r="515" spans="2:13" ht="12.75" customHeight="1" x14ac:dyDescent="0.25">
      <c r="B515" s="13"/>
      <c r="D515" s="13"/>
      <c r="E515" s="13"/>
      <c r="F515" s="14"/>
      <c r="G515" s="14"/>
      <c r="H515" s="13"/>
      <c r="I515" s="13"/>
      <c r="J515" s="14"/>
      <c r="K515" s="13"/>
      <c r="M515" s="13"/>
    </row>
    <row r="516" spans="2:13" ht="12.75" customHeight="1" x14ac:dyDescent="0.25">
      <c r="B516" s="13"/>
      <c r="D516" s="13"/>
      <c r="E516" s="13"/>
      <c r="F516" s="14"/>
      <c r="G516" s="14"/>
      <c r="H516" s="13"/>
      <c r="I516" s="13"/>
      <c r="J516" s="14"/>
      <c r="K516" s="13"/>
      <c r="M516" s="13"/>
    </row>
    <row r="517" spans="2:13" ht="12.75" customHeight="1" x14ac:dyDescent="0.25">
      <c r="B517" s="13"/>
      <c r="D517" s="13"/>
      <c r="E517" s="13"/>
      <c r="F517" s="14"/>
      <c r="G517" s="14"/>
      <c r="H517" s="13"/>
      <c r="I517" s="13"/>
      <c r="J517" s="14"/>
      <c r="K517" s="13"/>
      <c r="M517" s="13"/>
    </row>
    <row r="518" spans="2:13" ht="12.75" customHeight="1" x14ac:dyDescent="0.25">
      <c r="B518" s="13"/>
      <c r="D518" s="13"/>
      <c r="E518" s="13"/>
      <c r="F518" s="14"/>
      <c r="G518" s="14"/>
      <c r="H518" s="13"/>
      <c r="I518" s="13"/>
      <c r="J518" s="14"/>
      <c r="K518" s="13"/>
      <c r="M518" s="13"/>
    </row>
    <row r="519" spans="2:13" ht="12.75" customHeight="1" x14ac:dyDescent="0.25">
      <c r="B519" s="13"/>
      <c r="D519" s="13"/>
      <c r="E519" s="13"/>
      <c r="F519" s="14"/>
      <c r="G519" s="14"/>
      <c r="H519" s="13"/>
      <c r="I519" s="13"/>
      <c r="J519" s="14"/>
      <c r="K519" s="13"/>
      <c r="M519" s="13"/>
    </row>
    <row r="520" spans="2:13" ht="12.75" customHeight="1" x14ac:dyDescent="0.25">
      <c r="B520" s="13"/>
      <c r="D520" s="13"/>
      <c r="E520" s="13"/>
      <c r="F520" s="14"/>
      <c r="G520" s="14"/>
      <c r="H520" s="13"/>
      <c r="I520" s="13"/>
      <c r="J520" s="14"/>
      <c r="K520" s="13"/>
      <c r="M520" s="13"/>
    </row>
    <row r="521" spans="2:13" ht="12.75" customHeight="1" x14ac:dyDescent="0.25">
      <c r="B521" s="13"/>
      <c r="D521" s="13"/>
      <c r="E521" s="13"/>
      <c r="F521" s="14"/>
      <c r="G521" s="14"/>
      <c r="H521" s="13"/>
      <c r="I521" s="13"/>
      <c r="J521" s="14"/>
      <c r="K521" s="13"/>
      <c r="M521" s="13"/>
    </row>
    <row r="522" spans="2:13" ht="12.75" customHeight="1" x14ac:dyDescent="0.25">
      <c r="B522" s="13"/>
      <c r="D522" s="13"/>
      <c r="E522" s="13"/>
      <c r="F522" s="14"/>
      <c r="G522" s="14"/>
      <c r="H522" s="13"/>
      <c r="I522" s="13"/>
      <c r="J522" s="14"/>
      <c r="K522" s="13"/>
      <c r="M522" s="13"/>
    </row>
    <row r="523" spans="2:13" ht="12.75" customHeight="1" x14ac:dyDescent="0.25">
      <c r="B523" s="13"/>
      <c r="D523" s="13"/>
      <c r="E523" s="13"/>
      <c r="F523" s="14"/>
      <c r="G523" s="14"/>
      <c r="H523" s="13"/>
      <c r="I523" s="13"/>
      <c r="J523" s="14"/>
      <c r="K523" s="13"/>
      <c r="M523" s="13"/>
    </row>
    <row r="524" spans="2:13" ht="12.75" customHeight="1" x14ac:dyDescent="0.25">
      <c r="B524" s="13"/>
      <c r="D524" s="13"/>
      <c r="E524" s="13"/>
      <c r="F524" s="14"/>
      <c r="G524" s="14"/>
      <c r="H524" s="13"/>
      <c r="I524" s="13"/>
      <c r="J524" s="14"/>
      <c r="K524" s="13"/>
      <c r="M524" s="13"/>
    </row>
    <row r="525" spans="2:13" ht="12.75" customHeight="1" x14ac:dyDescent="0.25">
      <c r="B525" s="13"/>
      <c r="D525" s="13"/>
      <c r="E525" s="13"/>
      <c r="F525" s="14"/>
      <c r="G525" s="14"/>
      <c r="H525" s="13"/>
      <c r="I525" s="13"/>
      <c r="J525" s="14"/>
      <c r="K525" s="13"/>
      <c r="M525" s="13"/>
    </row>
    <row r="526" spans="2:13" ht="12.75" customHeight="1" x14ac:dyDescent="0.25">
      <c r="B526" s="13"/>
      <c r="D526" s="13"/>
      <c r="E526" s="13"/>
      <c r="F526" s="14"/>
      <c r="G526" s="14"/>
      <c r="H526" s="13"/>
      <c r="I526" s="13"/>
      <c r="J526" s="14"/>
      <c r="K526" s="13"/>
      <c r="M526" s="13"/>
    </row>
    <row r="527" spans="2:13" ht="12.75" customHeight="1" x14ac:dyDescent="0.25">
      <c r="B527" s="13"/>
      <c r="D527" s="13"/>
      <c r="E527" s="13"/>
      <c r="F527" s="14"/>
      <c r="G527" s="14"/>
      <c r="H527" s="13"/>
      <c r="I527" s="13"/>
      <c r="J527" s="14"/>
      <c r="K527" s="13"/>
      <c r="M527" s="13"/>
    </row>
    <row r="528" spans="2:13" ht="12.75" customHeight="1" x14ac:dyDescent="0.25">
      <c r="B528" s="13"/>
      <c r="D528" s="13"/>
      <c r="E528" s="13"/>
      <c r="F528" s="14"/>
      <c r="G528" s="14"/>
      <c r="H528" s="13"/>
      <c r="I528" s="13"/>
      <c r="J528" s="14"/>
      <c r="K528" s="13"/>
      <c r="M528" s="13"/>
    </row>
    <row r="529" spans="2:13" ht="12.75" customHeight="1" x14ac:dyDescent="0.25">
      <c r="B529" s="13"/>
      <c r="D529" s="13"/>
      <c r="E529" s="13"/>
      <c r="F529" s="14"/>
      <c r="G529" s="14"/>
      <c r="H529" s="13"/>
      <c r="I529" s="13"/>
      <c r="J529" s="14"/>
      <c r="K529" s="13"/>
      <c r="M529" s="13"/>
    </row>
    <row r="530" spans="2:13" ht="12.75" customHeight="1" x14ac:dyDescent="0.25">
      <c r="B530" s="13"/>
      <c r="D530" s="13"/>
      <c r="E530" s="13"/>
      <c r="F530" s="14"/>
      <c r="G530" s="14"/>
      <c r="H530" s="13"/>
      <c r="I530" s="13"/>
      <c r="J530" s="14"/>
      <c r="K530" s="13"/>
      <c r="M530" s="13"/>
    </row>
    <row r="531" spans="2:13" ht="12.75" customHeight="1" x14ac:dyDescent="0.25">
      <c r="B531" s="13"/>
      <c r="D531" s="13"/>
      <c r="E531" s="13"/>
      <c r="F531" s="14"/>
      <c r="G531" s="14"/>
      <c r="H531" s="13"/>
      <c r="I531" s="13"/>
      <c r="J531" s="14"/>
      <c r="K531" s="13"/>
      <c r="M531" s="13"/>
    </row>
    <row r="532" spans="2:13" ht="12.75" customHeight="1" x14ac:dyDescent="0.25">
      <c r="B532" s="13"/>
      <c r="D532" s="13"/>
      <c r="E532" s="13"/>
      <c r="F532" s="14"/>
      <c r="G532" s="14"/>
      <c r="H532" s="13"/>
      <c r="I532" s="13"/>
      <c r="J532" s="14"/>
      <c r="K532" s="13"/>
      <c r="M532" s="13"/>
    </row>
    <row r="533" spans="2:13" ht="12.75" customHeight="1" x14ac:dyDescent="0.25">
      <c r="B533" s="13"/>
      <c r="D533" s="13"/>
      <c r="E533" s="13"/>
      <c r="F533" s="14"/>
      <c r="G533" s="14"/>
      <c r="H533" s="13"/>
      <c r="I533" s="13"/>
      <c r="J533" s="14"/>
      <c r="K533" s="13"/>
      <c r="M533" s="13"/>
    </row>
    <row r="534" spans="2:13" ht="12.75" customHeight="1" x14ac:dyDescent="0.25">
      <c r="B534" s="13"/>
      <c r="D534" s="13"/>
      <c r="E534" s="13"/>
      <c r="F534" s="14"/>
      <c r="G534" s="14"/>
      <c r="H534" s="13"/>
      <c r="I534" s="13"/>
      <c r="J534" s="14"/>
      <c r="K534" s="13"/>
      <c r="M534" s="13"/>
    </row>
    <row r="535" spans="2:13" ht="12.75" customHeight="1" x14ac:dyDescent="0.25">
      <c r="B535" s="13"/>
      <c r="D535" s="13"/>
      <c r="E535" s="13"/>
      <c r="F535" s="14"/>
      <c r="G535" s="14"/>
      <c r="H535" s="13"/>
      <c r="I535" s="13"/>
      <c r="J535" s="14"/>
      <c r="K535" s="13"/>
      <c r="M535" s="13"/>
    </row>
    <row r="536" spans="2:13" ht="12.75" customHeight="1" x14ac:dyDescent="0.25">
      <c r="B536" s="13"/>
      <c r="D536" s="13"/>
      <c r="E536" s="13"/>
      <c r="F536" s="14"/>
      <c r="G536" s="14"/>
      <c r="H536" s="13"/>
      <c r="I536" s="13"/>
      <c r="J536" s="14"/>
      <c r="K536" s="13"/>
      <c r="M536" s="13"/>
    </row>
    <row r="537" spans="2:13" ht="12.75" customHeight="1" x14ac:dyDescent="0.25">
      <c r="B537" s="13"/>
      <c r="D537" s="13"/>
      <c r="E537" s="13"/>
      <c r="F537" s="14"/>
      <c r="G537" s="14"/>
      <c r="H537" s="13"/>
      <c r="I537" s="13"/>
      <c r="J537" s="14"/>
      <c r="K537" s="13"/>
      <c r="M537" s="13"/>
    </row>
    <row r="538" spans="2:13" ht="12.75" customHeight="1" x14ac:dyDescent="0.25">
      <c r="B538" s="13"/>
      <c r="D538" s="13"/>
      <c r="E538" s="13"/>
      <c r="F538" s="14"/>
      <c r="G538" s="14"/>
      <c r="H538" s="13"/>
      <c r="I538" s="13"/>
      <c r="J538" s="14"/>
      <c r="K538" s="13"/>
      <c r="M538" s="13"/>
    </row>
    <row r="539" spans="2:13" ht="12.75" customHeight="1" x14ac:dyDescent="0.25">
      <c r="B539" s="13"/>
      <c r="D539" s="13"/>
      <c r="E539" s="13"/>
      <c r="F539" s="14"/>
      <c r="G539" s="14"/>
      <c r="H539" s="13"/>
      <c r="I539" s="13"/>
      <c r="J539" s="14"/>
      <c r="K539" s="13"/>
      <c r="M539" s="13"/>
    </row>
    <row r="540" spans="2:13" ht="12.75" customHeight="1" x14ac:dyDescent="0.25">
      <c r="B540" s="13"/>
      <c r="D540" s="13"/>
      <c r="E540" s="13"/>
      <c r="F540" s="14"/>
      <c r="G540" s="14"/>
      <c r="H540" s="13"/>
      <c r="I540" s="13"/>
      <c r="J540" s="14"/>
      <c r="K540" s="13"/>
      <c r="M540" s="13"/>
    </row>
    <row r="541" spans="2:13" ht="12.75" customHeight="1" x14ac:dyDescent="0.25">
      <c r="B541" s="13"/>
      <c r="D541" s="13"/>
      <c r="E541" s="13"/>
      <c r="F541" s="14"/>
      <c r="G541" s="14"/>
      <c r="H541" s="13"/>
      <c r="I541" s="13"/>
      <c r="J541" s="14"/>
      <c r="K541" s="13"/>
      <c r="M541" s="13"/>
    </row>
    <row r="542" spans="2:13" ht="12.75" customHeight="1" x14ac:dyDescent="0.25">
      <c r="B542" s="13"/>
      <c r="D542" s="13"/>
      <c r="E542" s="13"/>
      <c r="F542" s="14"/>
      <c r="G542" s="14"/>
      <c r="H542" s="13"/>
      <c r="I542" s="13"/>
      <c r="J542" s="14"/>
      <c r="K542" s="13"/>
      <c r="M542" s="13"/>
    </row>
    <row r="543" spans="2:13" ht="12.75" customHeight="1" x14ac:dyDescent="0.25">
      <c r="B543" s="13"/>
      <c r="D543" s="13"/>
      <c r="E543" s="13"/>
      <c r="F543" s="14"/>
      <c r="G543" s="14"/>
      <c r="H543" s="13"/>
      <c r="I543" s="13"/>
      <c r="J543" s="14"/>
      <c r="K543" s="13"/>
      <c r="M543" s="13"/>
    </row>
    <row r="544" spans="2:13" ht="12.75" customHeight="1" x14ac:dyDescent="0.25">
      <c r="B544" s="13"/>
      <c r="D544" s="13"/>
      <c r="E544" s="13"/>
      <c r="F544" s="14"/>
      <c r="G544" s="14"/>
      <c r="H544" s="13"/>
      <c r="I544" s="13"/>
      <c r="J544" s="14"/>
      <c r="K544" s="13"/>
      <c r="M544" s="13"/>
    </row>
    <row r="545" spans="2:13" ht="12.75" customHeight="1" x14ac:dyDescent="0.25">
      <c r="B545" s="13"/>
      <c r="D545" s="13"/>
      <c r="E545" s="13"/>
      <c r="F545" s="14"/>
      <c r="G545" s="14"/>
      <c r="H545" s="13"/>
      <c r="I545" s="13"/>
      <c r="J545" s="14"/>
      <c r="K545" s="13"/>
      <c r="M545" s="13"/>
    </row>
    <row r="546" spans="2:13" ht="12.75" customHeight="1" x14ac:dyDescent="0.25">
      <c r="B546" s="13"/>
      <c r="D546" s="13"/>
      <c r="E546" s="13"/>
      <c r="F546" s="14"/>
      <c r="G546" s="14"/>
      <c r="H546" s="13"/>
      <c r="I546" s="13"/>
      <c r="J546" s="14"/>
      <c r="K546" s="13"/>
      <c r="M546" s="13"/>
    </row>
    <row r="547" spans="2:13" ht="12.75" customHeight="1" x14ac:dyDescent="0.25">
      <c r="B547" s="13"/>
      <c r="D547" s="13"/>
      <c r="E547" s="13"/>
      <c r="F547" s="14"/>
      <c r="G547" s="14"/>
      <c r="H547" s="13"/>
      <c r="I547" s="13"/>
      <c r="J547" s="14"/>
      <c r="K547" s="13"/>
      <c r="M547" s="13"/>
    </row>
    <row r="548" spans="2:13" ht="12.75" customHeight="1" x14ac:dyDescent="0.25">
      <c r="B548" s="13"/>
      <c r="D548" s="13"/>
      <c r="E548" s="13"/>
      <c r="F548" s="14"/>
      <c r="G548" s="14"/>
      <c r="H548" s="13"/>
      <c r="I548" s="13"/>
      <c r="J548" s="14"/>
      <c r="K548" s="13"/>
      <c r="M548" s="13"/>
    </row>
    <row r="549" spans="2:13" ht="12.75" customHeight="1" x14ac:dyDescent="0.25">
      <c r="B549" s="13"/>
      <c r="D549" s="13"/>
      <c r="E549" s="13"/>
      <c r="F549" s="14"/>
      <c r="G549" s="14"/>
      <c r="H549" s="13"/>
      <c r="I549" s="13"/>
      <c r="J549" s="14"/>
      <c r="K549" s="13"/>
      <c r="M549" s="13"/>
    </row>
    <row r="550" spans="2:13" ht="12.75" customHeight="1" x14ac:dyDescent="0.25">
      <c r="B550" s="13"/>
      <c r="D550" s="13"/>
      <c r="E550" s="13"/>
      <c r="F550" s="14"/>
      <c r="G550" s="14"/>
      <c r="H550" s="13"/>
      <c r="I550" s="13"/>
      <c r="J550" s="14"/>
      <c r="K550" s="13"/>
      <c r="M550" s="13"/>
    </row>
    <row r="551" spans="2:13" ht="12.75" customHeight="1" x14ac:dyDescent="0.25">
      <c r="B551" s="13"/>
      <c r="D551" s="13"/>
      <c r="E551" s="13"/>
      <c r="F551" s="14"/>
      <c r="G551" s="14"/>
      <c r="H551" s="13"/>
      <c r="I551" s="13"/>
      <c r="J551" s="14"/>
      <c r="K551" s="13"/>
      <c r="M551" s="13"/>
    </row>
    <row r="552" spans="2:13" ht="12.75" customHeight="1" x14ac:dyDescent="0.25">
      <c r="B552" s="13"/>
      <c r="D552" s="13"/>
      <c r="E552" s="13"/>
      <c r="F552" s="14"/>
      <c r="G552" s="14"/>
      <c r="H552" s="13"/>
      <c r="I552" s="13"/>
      <c r="J552" s="14"/>
      <c r="K552" s="13"/>
      <c r="M552" s="13"/>
    </row>
    <row r="553" spans="2:13" ht="12.75" customHeight="1" x14ac:dyDescent="0.25">
      <c r="B553" s="13"/>
      <c r="D553" s="13"/>
      <c r="E553" s="13"/>
      <c r="F553" s="14"/>
      <c r="G553" s="14"/>
      <c r="H553" s="13"/>
      <c r="I553" s="13"/>
      <c r="J553" s="14"/>
      <c r="K553" s="13"/>
      <c r="M553" s="13"/>
    </row>
    <row r="554" spans="2:13" ht="12.75" customHeight="1" x14ac:dyDescent="0.25">
      <c r="B554" s="13"/>
      <c r="D554" s="13"/>
      <c r="E554" s="13"/>
      <c r="F554" s="14"/>
      <c r="G554" s="14"/>
      <c r="H554" s="13"/>
      <c r="I554" s="13"/>
      <c r="J554" s="14"/>
      <c r="K554" s="13"/>
      <c r="M554" s="13"/>
    </row>
    <row r="555" spans="2:13" ht="12.75" customHeight="1" x14ac:dyDescent="0.25">
      <c r="B555" s="13"/>
      <c r="D555" s="13"/>
      <c r="E555" s="13"/>
      <c r="F555" s="14"/>
      <c r="G555" s="14"/>
      <c r="H555" s="13"/>
      <c r="I555" s="13"/>
      <c r="J555" s="14"/>
      <c r="K555" s="13"/>
      <c r="M555" s="13"/>
    </row>
    <row r="556" spans="2:13" ht="12.75" customHeight="1" x14ac:dyDescent="0.25">
      <c r="B556" s="13"/>
      <c r="D556" s="13"/>
      <c r="E556" s="13"/>
      <c r="F556" s="14"/>
      <c r="G556" s="14"/>
      <c r="H556" s="13"/>
      <c r="I556" s="13"/>
      <c r="J556" s="14"/>
      <c r="K556" s="13"/>
      <c r="M556" s="13"/>
    </row>
    <row r="557" spans="2:13" ht="12.75" customHeight="1" x14ac:dyDescent="0.25">
      <c r="B557" s="13"/>
      <c r="D557" s="13"/>
      <c r="E557" s="13"/>
      <c r="F557" s="14"/>
      <c r="G557" s="14"/>
      <c r="H557" s="13"/>
      <c r="I557" s="13"/>
      <c r="J557" s="14"/>
      <c r="K557" s="13"/>
      <c r="M557" s="13"/>
    </row>
    <row r="558" spans="2:13" ht="12.75" customHeight="1" x14ac:dyDescent="0.25">
      <c r="B558" s="13"/>
      <c r="D558" s="13"/>
      <c r="E558" s="13"/>
      <c r="F558" s="14"/>
      <c r="G558" s="14"/>
      <c r="H558" s="13"/>
      <c r="I558" s="13"/>
      <c r="J558" s="14"/>
      <c r="K558" s="13"/>
      <c r="M558" s="13"/>
    </row>
    <row r="559" spans="2:13" ht="12.75" customHeight="1" x14ac:dyDescent="0.25">
      <c r="B559" s="13"/>
      <c r="D559" s="13"/>
      <c r="E559" s="13"/>
      <c r="F559" s="14"/>
      <c r="G559" s="14"/>
      <c r="H559" s="13"/>
      <c r="I559" s="13"/>
      <c r="J559" s="14"/>
      <c r="K559" s="13"/>
      <c r="M559" s="13"/>
    </row>
    <row r="560" spans="2:13" ht="12.75" customHeight="1" x14ac:dyDescent="0.25">
      <c r="B560" s="13"/>
      <c r="D560" s="13"/>
      <c r="E560" s="13"/>
      <c r="F560" s="14"/>
      <c r="G560" s="14"/>
      <c r="H560" s="13"/>
      <c r="I560" s="13"/>
      <c r="J560" s="14"/>
      <c r="K560" s="13"/>
      <c r="M560" s="13"/>
    </row>
    <row r="561" spans="2:13" ht="12.75" customHeight="1" x14ac:dyDescent="0.25">
      <c r="B561" s="13"/>
      <c r="D561" s="13"/>
      <c r="E561" s="13"/>
      <c r="F561" s="14"/>
      <c r="G561" s="14"/>
      <c r="H561" s="13"/>
      <c r="I561" s="13"/>
      <c r="J561" s="14"/>
      <c r="K561" s="13"/>
      <c r="M561" s="13"/>
    </row>
    <row r="562" spans="2:13" ht="12.75" customHeight="1" x14ac:dyDescent="0.25">
      <c r="B562" s="13"/>
      <c r="D562" s="13"/>
      <c r="E562" s="13"/>
      <c r="F562" s="14"/>
      <c r="G562" s="14"/>
      <c r="H562" s="13"/>
      <c r="I562" s="13"/>
      <c r="J562" s="14"/>
      <c r="K562" s="13"/>
      <c r="M562" s="13"/>
    </row>
    <row r="563" spans="2:13" ht="12.75" customHeight="1" x14ac:dyDescent="0.25">
      <c r="B563" s="13"/>
      <c r="D563" s="13"/>
      <c r="E563" s="13"/>
      <c r="F563" s="14"/>
      <c r="G563" s="14"/>
      <c r="H563" s="13"/>
      <c r="I563" s="13"/>
      <c r="J563" s="14"/>
      <c r="K563" s="13"/>
      <c r="M563" s="13"/>
    </row>
    <row r="564" spans="2:13" ht="12.75" customHeight="1" x14ac:dyDescent="0.25">
      <c r="B564" s="13"/>
      <c r="D564" s="13"/>
      <c r="E564" s="13"/>
      <c r="F564" s="14"/>
      <c r="G564" s="14"/>
      <c r="H564" s="13"/>
      <c r="I564" s="13"/>
      <c r="J564" s="14"/>
      <c r="K564" s="13"/>
      <c r="M564" s="13"/>
    </row>
    <row r="565" spans="2:13" ht="12.75" customHeight="1" x14ac:dyDescent="0.25">
      <c r="B565" s="13"/>
      <c r="D565" s="13"/>
      <c r="E565" s="13"/>
      <c r="F565" s="14"/>
      <c r="G565" s="14"/>
      <c r="H565" s="13"/>
      <c r="I565" s="13"/>
      <c r="J565" s="14"/>
      <c r="K565" s="13"/>
      <c r="M565" s="13"/>
    </row>
    <row r="566" spans="2:13" ht="12.75" customHeight="1" x14ac:dyDescent="0.25">
      <c r="B566" s="13"/>
      <c r="D566" s="13"/>
      <c r="E566" s="13"/>
      <c r="F566" s="14"/>
      <c r="G566" s="14"/>
      <c r="H566" s="13"/>
      <c r="I566" s="13"/>
      <c r="J566" s="14"/>
      <c r="K566" s="13"/>
      <c r="M566" s="13"/>
    </row>
    <row r="567" spans="2:13" ht="12.75" customHeight="1" x14ac:dyDescent="0.25">
      <c r="B567" s="13"/>
      <c r="D567" s="13"/>
      <c r="E567" s="13"/>
      <c r="F567" s="14"/>
      <c r="G567" s="14"/>
      <c r="H567" s="13"/>
      <c r="I567" s="13"/>
      <c r="J567" s="14"/>
      <c r="K567" s="13"/>
      <c r="M567" s="13"/>
    </row>
    <row r="568" spans="2:13" ht="12.75" customHeight="1" x14ac:dyDescent="0.25">
      <c r="B568" s="13"/>
      <c r="D568" s="13"/>
      <c r="E568" s="13"/>
      <c r="F568" s="14"/>
      <c r="G568" s="14"/>
      <c r="H568" s="13"/>
      <c r="I568" s="13"/>
      <c r="J568" s="14"/>
      <c r="K568" s="13"/>
      <c r="M568" s="13"/>
    </row>
    <row r="569" spans="2:13" ht="12.75" customHeight="1" x14ac:dyDescent="0.25">
      <c r="B569" s="13"/>
      <c r="D569" s="13"/>
      <c r="E569" s="13"/>
      <c r="F569" s="14"/>
      <c r="G569" s="14"/>
      <c r="H569" s="13"/>
      <c r="I569" s="13"/>
      <c r="J569" s="14"/>
      <c r="K569" s="13"/>
      <c r="M569" s="13"/>
    </row>
    <row r="570" spans="2:13" ht="12.75" customHeight="1" x14ac:dyDescent="0.25">
      <c r="B570" s="13"/>
      <c r="D570" s="13"/>
      <c r="E570" s="13"/>
      <c r="F570" s="14"/>
      <c r="G570" s="14"/>
      <c r="H570" s="13"/>
      <c r="I570" s="13"/>
      <c r="J570" s="14"/>
      <c r="K570" s="13"/>
      <c r="M570" s="13"/>
    </row>
    <row r="571" spans="2:13" ht="12.75" customHeight="1" x14ac:dyDescent="0.25">
      <c r="B571" s="13"/>
      <c r="D571" s="13"/>
      <c r="E571" s="13"/>
      <c r="F571" s="14"/>
      <c r="G571" s="14"/>
      <c r="H571" s="13"/>
      <c r="I571" s="13"/>
      <c r="J571" s="14"/>
      <c r="K571" s="13"/>
      <c r="M571" s="13"/>
    </row>
    <row r="572" spans="2:13" ht="12.75" customHeight="1" x14ac:dyDescent="0.25">
      <c r="B572" s="13"/>
      <c r="D572" s="13"/>
      <c r="E572" s="13"/>
      <c r="F572" s="14"/>
      <c r="G572" s="14"/>
      <c r="H572" s="13"/>
      <c r="I572" s="13"/>
      <c r="J572" s="14"/>
      <c r="K572" s="13"/>
      <c r="M572" s="13"/>
    </row>
    <row r="573" spans="2:13" ht="12.75" customHeight="1" x14ac:dyDescent="0.25">
      <c r="B573" s="13"/>
      <c r="D573" s="13"/>
      <c r="E573" s="13"/>
      <c r="F573" s="14"/>
      <c r="G573" s="14"/>
      <c r="H573" s="13"/>
      <c r="I573" s="13"/>
      <c r="J573" s="14"/>
      <c r="K573" s="13"/>
      <c r="M573" s="13"/>
    </row>
    <row r="574" spans="2:13" ht="12.75" customHeight="1" x14ac:dyDescent="0.25">
      <c r="B574" s="13"/>
      <c r="D574" s="13"/>
      <c r="E574" s="13"/>
      <c r="F574" s="14"/>
      <c r="G574" s="14"/>
      <c r="H574" s="13"/>
      <c r="I574" s="13"/>
      <c r="J574" s="14"/>
      <c r="K574" s="13"/>
      <c r="M574" s="13"/>
    </row>
    <row r="575" spans="2:13" ht="12.75" customHeight="1" x14ac:dyDescent="0.25">
      <c r="B575" s="13"/>
      <c r="D575" s="13"/>
      <c r="E575" s="13"/>
      <c r="F575" s="14"/>
      <c r="G575" s="14"/>
      <c r="H575" s="13"/>
      <c r="I575" s="13"/>
      <c r="J575" s="14"/>
      <c r="K575" s="13"/>
      <c r="M575" s="13"/>
    </row>
    <row r="576" spans="2:13" ht="12.75" customHeight="1" x14ac:dyDescent="0.25">
      <c r="B576" s="13"/>
      <c r="D576" s="13"/>
      <c r="E576" s="13"/>
      <c r="F576" s="14"/>
      <c r="G576" s="14"/>
      <c r="H576" s="13"/>
      <c r="I576" s="13"/>
      <c r="J576" s="14"/>
      <c r="K576" s="13"/>
      <c r="M576" s="13"/>
    </row>
    <row r="577" spans="2:13" ht="12.75" customHeight="1" x14ac:dyDescent="0.25">
      <c r="B577" s="13"/>
      <c r="D577" s="13"/>
      <c r="E577" s="13"/>
      <c r="F577" s="14"/>
      <c r="G577" s="14"/>
      <c r="H577" s="13"/>
      <c r="I577" s="13"/>
      <c r="J577" s="14"/>
      <c r="K577" s="13"/>
      <c r="M577" s="13"/>
    </row>
    <row r="578" spans="2:13" ht="12.75" customHeight="1" x14ac:dyDescent="0.25">
      <c r="B578" s="13"/>
      <c r="D578" s="13"/>
      <c r="E578" s="13"/>
      <c r="F578" s="14"/>
      <c r="G578" s="14"/>
      <c r="H578" s="13"/>
      <c r="I578" s="13"/>
      <c r="J578" s="14"/>
      <c r="K578" s="13"/>
      <c r="M578" s="13"/>
    </row>
    <row r="579" spans="2:13" ht="12.75" customHeight="1" x14ac:dyDescent="0.25">
      <c r="B579" s="13"/>
      <c r="D579" s="13"/>
      <c r="E579" s="13"/>
      <c r="F579" s="14"/>
      <c r="G579" s="14"/>
      <c r="H579" s="13"/>
      <c r="I579" s="13"/>
      <c r="J579" s="14"/>
      <c r="K579" s="13"/>
      <c r="M579" s="13"/>
    </row>
    <row r="580" spans="2:13" ht="12.75" customHeight="1" x14ac:dyDescent="0.25">
      <c r="B580" s="13"/>
      <c r="D580" s="13"/>
      <c r="E580" s="13"/>
      <c r="F580" s="14"/>
      <c r="G580" s="14"/>
      <c r="H580" s="13"/>
      <c r="I580" s="13"/>
      <c r="J580" s="14"/>
      <c r="K580" s="13"/>
      <c r="M580" s="13"/>
    </row>
    <row r="581" spans="2:13" ht="12.75" customHeight="1" x14ac:dyDescent="0.25">
      <c r="B581" s="13"/>
      <c r="D581" s="13"/>
      <c r="E581" s="13"/>
      <c r="F581" s="14"/>
      <c r="G581" s="14"/>
      <c r="H581" s="13"/>
      <c r="I581" s="13"/>
      <c r="J581" s="14"/>
      <c r="K581" s="13"/>
      <c r="M581" s="13"/>
    </row>
    <row r="582" spans="2:13" ht="12.75" customHeight="1" x14ac:dyDescent="0.25">
      <c r="B582" s="13"/>
      <c r="D582" s="13"/>
      <c r="E582" s="13"/>
      <c r="F582" s="14"/>
      <c r="G582" s="14"/>
      <c r="H582" s="13"/>
      <c r="I582" s="13"/>
      <c r="J582" s="14"/>
      <c r="K582" s="13"/>
      <c r="M582" s="13"/>
    </row>
    <row r="583" spans="2:13" ht="12.75" customHeight="1" x14ac:dyDescent="0.25">
      <c r="B583" s="13"/>
      <c r="D583" s="13"/>
      <c r="E583" s="13"/>
      <c r="F583" s="14"/>
      <c r="G583" s="14"/>
      <c r="H583" s="13"/>
      <c r="I583" s="13"/>
      <c r="J583" s="14"/>
      <c r="K583" s="13"/>
      <c r="M583" s="13"/>
    </row>
    <row r="584" spans="2:13" ht="12.75" customHeight="1" x14ac:dyDescent="0.25">
      <c r="B584" s="13"/>
      <c r="D584" s="13"/>
      <c r="E584" s="13"/>
      <c r="F584" s="14"/>
      <c r="G584" s="14"/>
      <c r="H584" s="13"/>
      <c r="I584" s="13"/>
      <c r="J584" s="14"/>
      <c r="K584" s="13"/>
      <c r="M584" s="13"/>
    </row>
    <row r="585" spans="2:13" ht="12.75" customHeight="1" x14ac:dyDescent="0.25">
      <c r="B585" s="13"/>
      <c r="D585" s="13"/>
      <c r="E585" s="13"/>
      <c r="F585" s="14"/>
      <c r="G585" s="14"/>
      <c r="H585" s="13"/>
      <c r="I585" s="13"/>
      <c r="J585" s="14"/>
      <c r="K585" s="13"/>
      <c r="M585" s="13"/>
    </row>
    <row r="586" spans="2:13" ht="12.75" customHeight="1" x14ac:dyDescent="0.25">
      <c r="B586" s="13"/>
      <c r="D586" s="13"/>
      <c r="E586" s="13"/>
      <c r="F586" s="14"/>
      <c r="G586" s="14"/>
      <c r="H586" s="13"/>
      <c r="I586" s="13"/>
      <c r="J586" s="14"/>
      <c r="K586" s="13"/>
      <c r="M586" s="13"/>
    </row>
    <row r="587" spans="2:13" ht="12.75" customHeight="1" x14ac:dyDescent="0.25">
      <c r="B587" s="13"/>
      <c r="D587" s="13"/>
      <c r="E587" s="13"/>
      <c r="F587" s="14"/>
      <c r="G587" s="14"/>
      <c r="H587" s="13"/>
      <c r="I587" s="13"/>
      <c r="J587" s="14"/>
      <c r="K587" s="13"/>
      <c r="M587" s="13"/>
    </row>
    <row r="588" spans="2:13" ht="12.75" customHeight="1" x14ac:dyDescent="0.25">
      <c r="B588" s="13"/>
      <c r="D588" s="13"/>
      <c r="E588" s="13"/>
      <c r="F588" s="14"/>
      <c r="G588" s="14"/>
      <c r="H588" s="13"/>
      <c r="I588" s="13"/>
      <c r="J588" s="14"/>
      <c r="K588" s="13"/>
      <c r="M588" s="13"/>
    </row>
    <row r="589" spans="2:13" ht="12.75" customHeight="1" x14ac:dyDescent="0.25">
      <c r="B589" s="13"/>
      <c r="D589" s="13"/>
      <c r="E589" s="13"/>
      <c r="F589" s="14"/>
      <c r="G589" s="14"/>
      <c r="H589" s="13"/>
      <c r="I589" s="13"/>
      <c r="J589" s="14"/>
      <c r="K589" s="13"/>
      <c r="M589" s="13"/>
    </row>
    <row r="590" spans="2:13" ht="12.75" customHeight="1" x14ac:dyDescent="0.25">
      <c r="B590" s="13"/>
      <c r="D590" s="13"/>
      <c r="E590" s="13"/>
      <c r="F590" s="14"/>
      <c r="G590" s="14"/>
      <c r="H590" s="13"/>
      <c r="I590" s="13"/>
      <c r="J590" s="14"/>
      <c r="K590" s="13"/>
      <c r="M590" s="13"/>
    </row>
    <row r="591" spans="2:13" ht="12.75" customHeight="1" x14ac:dyDescent="0.25">
      <c r="B591" s="13"/>
      <c r="D591" s="13"/>
      <c r="E591" s="13"/>
      <c r="F591" s="14"/>
      <c r="G591" s="14"/>
      <c r="H591" s="13"/>
      <c r="I591" s="13"/>
      <c r="J591" s="14"/>
      <c r="K591" s="13"/>
      <c r="M591" s="13"/>
    </row>
    <row r="592" spans="2:13" ht="12.75" customHeight="1" x14ac:dyDescent="0.25">
      <c r="B592" s="13"/>
      <c r="D592" s="13"/>
      <c r="E592" s="13"/>
      <c r="F592" s="14"/>
      <c r="G592" s="14"/>
      <c r="H592" s="13"/>
      <c r="I592" s="13"/>
      <c r="J592" s="14"/>
      <c r="K592" s="13"/>
      <c r="M592" s="13"/>
    </row>
    <row r="593" spans="2:13" ht="12.75" customHeight="1" x14ac:dyDescent="0.25">
      <c r="B593" s="13"/>
      <c r="D593" s="13"/>
      <c r="E593" s="13"/>
      <c r="F593" s="14"/>
      <c r="G593" s="14"/>
      <c r="H593" s="13"/>
      <c r="I593" s="13"/>
      <c r="J593" s="14"/>
      <c r="K593" s="13"/>
      <c r="M593" s="13"/>
    </row>
    <row r="594" spans="2:13" ht="12.75" customHeight="1" x14ac:dyDescent="0.25">
      <c r="B594" s="13"/>
      <c r="D594" s="13"/>
      <c r="E594" s="13"/>
      <c r="F594" s="14"/>
      <c r="G594" s="14"/>
      <c r="H594" s="13"/>
      <c r="I594" s="13"/>
      <c r="J594" s="14"/>
      <c r="K594" s="13"/>
      <c r="M594" s="13"/>
    </row>
    <row r="595" spans="2:13" ht="12.75" customHeight="1" x14ac:dyDescent="0.25">
      <c r="B595" s="13"/>
      <c r="D595" s="13"/>
      <c r="E595" s="13"/>
      <c r="F595" s="14"/>
      <c r="G595" s="14"/>
      <c r="H595" s="13"/>
      <c r="I595" s="13"/>
      <c r="J595" s="14"/>
      <c r="K595" s="13"/>
      <c r="M595" s="13"/>
    </row>
    <row r="596" spans="2:13" ht="12.75" customHeight="1" x14ac:dyDescent="0.25">
      <c r="B596" s="13"/>
      <c r="D596" s="13"/>
      <c r="E596" s="13"/>
      <c r="F596" s="14"/>
      <c r="G596" s="14"/>
      <c r="H596" s="13"/>
      <c r="I596" s="13"/>
      <c r="J596" s="14"/>
      <c r="K596" s="13"/>
      <c r="M596" s="13"/>
    </row>
    <row r="597" spans="2:13" ht="12.75" customHeight="1" x14ac:dyDescent="0.25">
      <c r="B597" s="13"/>
      <c r="D597" s="13"/>
      <c r="E597" s="13"/>
      <c r="F597" s="14"/>
      <c r="G597" s="14"/>
      <c r="H597" s="13"/>
      <c r="I597" s="13"/>
      <c r="J597" s="14"/>
      <c r="K597" s="13"/>
      <c r="M597" s="13"/>
    </row>
    <row r="598" spans="2:13" ht="12.75" customHeight="1" x14ac:dyDescent="0.25">
      <c r="B598" s="13"/>
      <c r="D598" s="13"/>
      <c r="E598" s="13"/>
      <c r="F598" s="14"/>
      <c r="G598" s="14"/>
      <c r="H598" s="13"/>
      <c r="I598" s="13"/>
      <c r="J598" s="14"/>
      <c r="K598" s="13"/>
      <c r="M598" s="13"/>
    </row>
    <row r="599" spans="2:13" ht="12.75" customHeight="1" x14ac:dyDescent="0.25">
      <c r="B599" s="13"/>
      <c r="D599" s="13"/>
      <c r="E599" s="13"/>
      <c r="F599" s="14"/>
      <c r="G599" s="14"/>
      <c r="H599" s="13"/>
      <c r="I599" s="13"/>
      <c r="J599" s="14"/>
      <c r="K599" s="13"/>
      <c r="M599" s="13"/>
    </row>
    <row r="600" spans="2:13" ht="12.75" customHeight="1" x14ac:dyDescent="0.25">
      <c r="B600" s="13"/>
      <c r="D600" s="13"/>
      <c r="E600" s="13"/>
      <c r="F600" s="14"/>
      <c r="G600" s="14"/>
      <c r="H600" s="13"/>
      <c r="I600" s="13"/>
      <c r="J600" s="14"/>
      <c r="K600" s="13"/>
      <c r="M600" s="13"/>
    </row>
    <row r="601" spans="2:13" ht="12.75" customHeight="1" x14ac:dyDescent="0.25">
      <c r="B601" s="13"/>
      <c r="D601" s="13"/>
      <c r="E601" s="13"/>
      <c r="F601" s="14"/>
      <c r="G601" s="14"/>
      <c r="H601" s="13"/>
      <c r="I601" s="13"/>
      <c r="J601" s="14"/>
      <c r="K601" s="13"/>
      <c r="M601" s="13"/>
    </row>
    <row r="602" spans="2:13" ht="12.75" customHeight="1" x14ac:dyDescent="0.25">
      <c r="B602" s="13"/>
      <c r="D602" s="13"/>
      <c r="E602" s="13"/>
      <c r="F602" s="14"/>
      <c r="G602" s="14"/>
      <c r="H602" s="13"/>
      <c r="I602" s="13"/>
      <c r="J602" s="14"/>
      <c r="K602" s="13"/>
      <c r="M602" s="13"/>
    </row>
    <row r="603" spans="2:13" ht="12.75" customHeight="1" x14ac:dyDescent="0.25">
      <c r="B603" s="13"/>
      <c r="D603" s="13"/>
      <c r="E603" s="13"/>
      <c r="F603" s="14"/>
      <c r="G603" s="14"/>
      <c r="H603" s="13"/>
      <c r="I603" s="13"/>
      <c r="J603" s="14"/>
      <c r="K603" s="13"/>
      <c r="M603" s="13"/>
    </row>
    <row r="604" spans="2:13" ht="12.75" customHeight="1" x14ac:dyDescent="0.25">
      <c r="B604" s="13"/>
      <c r="D604" s="13"/>
      <c r="E604" s="13"/>
      <c r="F604" s="14"/>
      <c r="G604" s="14"/>
      <c r="H604" s="13"/>
      <c r="I604" s="13"/>
      <c r="J604" s="14"/>
      <c r="K604" s="13"/>
      <c r="M604" s="13"/>
    </row>
    <row r="605" spans="2:13" ht="12.75" customHeight="1" x14ac:dyDescent="0.25">
      <c r="B605" s="13"/>
      <c r="D605" s="13"/>
      <c r="E605" s="13"/>
      <c r="F605" s="14"/>
      <c r="G605" s="14"/>
      <c r="H605" s="13"/>
      <c r="I605" s="13"/>
      <c r="J605" s="14"/>
      <c r="K605" s="13"/>
      <c r="M605" s="13"/>
    </row>
    <row r="606" spans="2:13" ht="12.75" customHeight="1" x14ac:dyDescent="0.25">
      <c r="B606" s="13"/>
      <c r="D606" s="13"/>
      <c r="E606" s="13"/>
      <c r="F606" s="14"/>
      <c r="G606" s="14"/>
      <c r="H606" s="13"/>
      <c r="I606" s="13"/>
      <c r="J606" s="14"/>
      <c r="K606" s="13"/>
      <c r="M606" s="13"/>
    </row>
    <row r="607" spans="2:13" ht="12.75" customHeight="1" x14ac:dyDescent="0.25">
      <c r="B607" s="13"/>
      <c r="D607" s="13"/>
      <c r="E607" s="13"/>
      <c r="F607" s="14"/>
      <c r="G607" s="14"/>
      <c r="H607" s="13"/>
      <c r="I607" s="13"/>
      <c r="J607" s="14"/>
      <c r="K607" s="13"/>
      <c r="M607" s="13"/>
    </row>
    <row r="608" spans="2:13" ht="12.75" customHeight="1" x14ac:dyDescent="0.25">
      <c r="B608" s="13"/>
      <c r="D608" s="13"/>
      <c r="E608" s="13"/>
      <c r="F608" s="14"/>
      <c r="G608" s="14"/>
      <c r="H608" s="13"/>
      <c r="I608" s="13"/>
      <c r="J608" s="14"/>
      <c r="K608" s="13"/>
      <c r="M608" s="13"/>
    </row>
    <row r="609" spans="2:13" ht="12.75" customHeight="1" x14ac:dyDescent="0.25">
      <c r="B609" s="13"/>
      <c r="D609" s="13"/>
      <c r="E609" s="13"/>
      <c r="F609" s="14"/>
      <c r="G609" s="14"/>
      <c r="H609" s="13"/>
      <c r="I609" s="13"/>
      <c r="J609" s="14"/>
      <c r="K609" s="13"/>
      <c r="M609" s="13"/>
    </row>
    <row r="610" spans="2:13" ht="12.75" customHeight="1" x14ac:dyDescent="0.25">
      <c r="B610" s="13"/>
      <c r="D610" s="13"/>
      <c r="E610" s="13"/>
      <c r="F610" s="14"/>
      <c r="G610" s="14"/>
      <c r="H610" s="13"/>
      <c r="I610" s="13"/>
      <c r="J610" s="14"/>
      <c r="K610" s="13"/>
      <c r="M610" s="13"/>
    </row>
    <row r="611" spans="2:13" ht="12.75" customHeight="1" x14ac:dyDescent="0.25">
      <c r="B611" s="13"/>
      <c r="D611" s="13"/>
      <c r="E611" s="13"/>
      <c r="F611" s="14"/>
      <c r="G611" s="14"/>
      <c r="H611" s="13"/>
      <c r="I611" s="13"/>
      <c r="J611" s="14"/>
      <c r="K611" s="13"/>
      <c r="M611" s="13"/>
    </row>
    <row r="612" spans="2:13" ht="12.75" customHeight="1" x14ac:dyDescent="0.25">
      <c r="B612" s="13"/>
      <c r="D612" s="13"/>
      <c r="E612" s="13"/>
      <c r="F612" s="14"/>
      <c r="G612" s="14"/>
      <c r="H612" s="13"/>
      <c r="I612" s="13"/>
      <c r="J612" s="14"/>
      <c r="K612" s="13"/>
      <c r="M612" s="13"/>
    </row>
    <row r="613" spans="2:13" ht="12.75" customHeight="1" x14ac:dyDescent="0.25">
      <c r="B613" s="13"/>
      <c r="D613" s="13"/>
      <c r="E613" s="13"/>
      <c r="F613" s="14"/>
      <c r="G613" s="14"/>
      <c r="H613" s="13"/>
      <c r="I613" s="13"/>
      <c r="J613" s="14"/>
      <c r="K613" s="13"/>
      <c r="M613" s="13"/>
    </row>
    <row r="614" spans="2:13" ht="12.75" customHeight="1" x14ac:dyDescent="0.25">
      <c r="B614" s="13"/>
      <c r="D614" s="13"/>
      <c r="E614" s="13"/>
      <c r="F614" s="14"/>
      <c r="G614" s="14"/>
      <c r="H614" s="13"/>
      <c r="I614" s="13"/>
      <c r="J614" s="14"/>
      <c r="K614" s="13"/>
      <c r="M614" s="13"/>
    </row>
    <row r="615" spans="2:13" ht="12.75" customHeight="1" x14ac:dyDescent="0.25">
      <c r="B615" s="13"/>
      <c r="D615" s="13"/>
      <c r="E615" s="13"/>
      <c r="F615" s="14"/>
      <c r="G615" s="14"/>
      <c r="H615" s="13"/>
      <c r="I615" s="13"/>
      <c r="J615" s="14"/>
      <c r="K615" s="13"/>
      <c r="M615" s="13"/>
    </row>
    <row r="616" spans="2:13" ht="12.75" customHeight="1" x14ac:dyDescent="0.25">
      <c r="B616" s="13"/>
      <c r="D616" s="13"/>
      <c r="E616" s="13"/>
      <c r="F616" s="14"/>
      <c r="G616" s="14"/>
      <c r="H616" s="13"/>
      <c r="I616" s="13"/>
      <c r="J616" s="14"/>
      <c r="K616" s="13"/>
      <c r="M616" s="13"/>
    </row>
    <row r="617" spans="2:13" ht="12.75" customHeight="1" x14ac:dyDescent="0.25">
      <c r="B617" s="13"/>
      <c r="D617" s="13"/>
      <c r="E617" s="13"/>
      <c r="F617" s="14"/>
      <c r="G617" s="14"/>
      <c r="H617" s="13"/>
      <c r="I617" s="13"/>
      <c r="J617" s="14"/>
      <c r="K617" s="13"/>
      <c r="M617" s="13"/>
    </row>
    <row r="618" spans="2:13" ht="12.75" customHeight="1" x14ac:dyDescent="0.25">
      <c r="B618" s="13"/>
      <c r="D618" s="13"/>
      <c r="E618" s="13"/>
      <c r="F618" s="14"/>
      <c r="G618" s="14"/>
      <c r="H618" s="13"/>
      <c r="I618" s="13"/>
      <c r="J618" s="14"/>
      <c r="K618" s="13"/>
      <c r="M618" s="13"/>
    </row>
    <row r="619" spans="2:13" ht="12.75" customHeight="1" x14ac:dyDescent="0.25">
      <c r="B619" s="13"/>
      <c r="D619" s="13"/>
      <c r="E619" s="13"/>
      <c r="F619" s="14"/>
      <c r="G619" s="14"/>
      <c r="H619" s="13"/>
      <c r="I619" s="13"/>
      <c r="J619" s="14"/>
      <c r="K619" s="13"/>
      <c r="M619" s="13"/>
    </row>
    <row r="620" spans="2:13" ht="12.75" customHeight="1" x14ac:dyDescent="0.25">
      <c r="B620" s="13"/>
      <c r="D620" s="13"/>
      <c r="E620" s="13"/>
      <c r="F620" s="14"/>
      <c r="G620" s="14"/>
      <c r="H620" s="13"/>
      <c r="I620" s="13"/>
      <c r="J620" s="14"/>
      <c r="K620" s="13"/>
      <c r="M620" s="13"/>
    </row>
    <row r="621" spans="2:13" ht="12.75" customHeight="1" x14ac:dyDescent="0.25">
      <c r="B621" s="13"/>
      <c r="D621" s="13"/>
      <c r="E621" s="13"/>
      <c r="F621" s="14"/>
      <c r="G621" s="14"/>
      <c r="H621" s="13"/>
      <c r="I621" s="13"/>
      <c r="J621" s="14"/>
      <c r="K621" s="13"/>
      <c r="M621" s="13"/>
    </row>
    <row r="622" spans="2:13" ht="12.75" customHeight="1" x14ac:dyDescent="0.25">
      <c r="B622" s="13"/>
      <c r="D622" s="13"/>
      <c r="E622" s="13"/>
      <c r="F622" s="14"/>
      <c r="G622" s="14"/>
      <c r="H622" s="13"/>
      <c r="I622" s="13"/>
      <c r="J622" s="14"/>
      <c r="K622" s="13"/>
      <c r="M622" s="13"/>
    </row>
    <row r="623" spans="2:13" ht="12.75" customHeight="1" x14ac:dyDescent="0.25">
      <c r="B623" s="13"/>
      <c r="D623" s="13"/>
      <c r="E623" s="13"/>
      <c r="F623" s="14"/>
      <c r="G623" s="14"/>
      <c r="H623" s="13"/>
      <c r="I623" s="13"/>
      <c r="J623" s="14"/>
      <c r="K623" s="13"/>
      <c r="M623" s="13"/>
    </row>
    <row r="624" spans="2:13" ht="12.75" customHeight="1" x14ac:dyDescent="0.25">
      <c r="B624" s="13"/>
      <c r="D624" s="13"/>
      <c r="E624" s="13"/>
      <c r="F624" s="14"/>
      <c r="G624" s="14"/>
      <c r="H624" s="13"/>
      <c r="I624" s="13"/>
      <c r="J624" s="14"/>
      <c r="K624" s="13"/>
      <c r="M624" s="13"/>
    </row>
    <row r="625" spans="2:13" ht="12.75" customHeight="1" x14ac:dyDescent="0.25">
      <c r="B625" s="13"/>
      <c r="D625" s="13"/>
      <c r="E625" s="13"/>
      <c r="F625" s="14"/>
      <c r="G625" s="14"/>
      <c r="H625" s="13"/>
      <c r="I625" s="13"/>
      <c r="J625" s="14"/>
      <c r="K625" s="13"/>
      <c r="M625" s="13"/>
    </row>
    <row r="626" spans="2:13" ht="12.75" customHeight="1" x14ac:dyDescent="0.25">
      <c r="B626" s="13"/>
      <c r="D626" s="13"/>
      <c r="E626" s="13"/>
      <c r="F626" s="14"/>
      <c r="G626" s="14"/>
      <c r="H626" s="13"/>
      <c r="I626" s="13"/>
      <c r="J626" s="14"/>
      <c r="K626" s="13"/>
      <c r="M626" s="13"/>
    </row>
    <row r="627" spans="2:13" ht="12.75" customHeight="1" x14ac:dyDescent="0.25">
      <c r="B627" s="13"/>
      <c r="D627" s="13"/>
      <c r="E627" s="13"/>
      <c r="F627" s="14"/>
      <c r="G627" s="14"/>
      <c r="H627" s="13"/>
      <c r="I627" s="13"/>
      <c r="J627" s="14"/>
      <c r="K627" s="13"/>
      <c r="M627" s="13"/>
    </row>
    <row r="628" spans="2:13" ht="12.75" customHeight="1" x14ac:dyDescent="0.25">
      <c r="B628" s="13"/>
      <c r="D628" s="13"/>
      <c r="E628" s="13"/>
      <c r="F628" s="14"/>
      <c r="G628" s="14"/>
      <c r="H628" s="13"/>
      <c r="I628" s="13"/>
      <c r="J628" s="14"/>
      <c r="K628" s="13"/>
      <c r="M628" s="13"/>
    </row>
    <row r="629" spans="2:13" ht="12.75" customHeight="1" x14ac:dyDescent="0.25">
      <c r="B629" s="13"/>
      <c r="D629" s="13"/>
      <c r="E629" s="13"/>
      <c r="F629" s="14"/>
      <c r="G629" s="14"/>
      <c r="H629" s="13"/>
      <c r="I629" s="13"/>
      <c r="J629" s="14"/>
      <c r="K629" s="13"/>
      <c r="M629" s="13"/>
    </row>
    <row r="630" spans="2:13" ht="12.75" customHeight="1" x14ac:dyDescent="0.25">
      <c r="B630" s="13"/>
      <c r="D630" s="13"/>
      <c r="E630" s="13"/>
      <c r="F630" s="14"/>
      <c r="G630" s="14"/>
      <c r="H630" s="13"/>
      <c r="I630" s="13"/>
      <c r="J630" s="14"/>
      <c r="K630" s="13"/>
      <c r="M630" s="13"/>
    </row>
    <row r="631" spans="2:13" ht="12.75" customHeight="1" x14ac:dyDescent="0.25">
      <c r="B631" s="13"/>
      <c r="D631" s="13"/>
      <c r="E631" s="13"/>
      <c r="F631" s="14"/>
      <c r="G631" s="14"/>
      <c r="H631" s="13"/>
      <c r="I631" s="13"/>
      <c r="J631" s="14"/>
      <c r="K631" s="13"/>
      <c r="M631" s="13"/>
    </row>
    <row r="632" spans="2:13" ht="12.75" customHeight="1" x14ac:dyDescent="0.25">
      <c r="B632" s="13"/>
      <c r="D632" s="13"/>
      <c r="E632" s="13"/>
      <c r="F632" s="14"/>
      <c r="G632" s="14"/>
      <c r="H632" s="13"/>
      <c r="I632" s="13"/>
      <c r="J632" s="14"/>
      <c r="K632" s="13"/>
      <c r="M632" s="13"/>
    </row>
    <row r="633" spans="2:13" ht="12.75" customHeight="1" x14ac:dyDescent="0.25">
      <c r="B633" s="13"/>
      <c r="D633" s="13"/>
      <c r="E633" s="13"/>
      <c r="F633" s="14"/>
      <c r="G633" s="14"/>
      <c r="H633" s="13"/>
      <c r="I633" s="13"/>
      <c r="J633" s="14"/>
      <c r="K633" s="13"/>
      <c r="M633" s="13"/>
    </row>
    <row r="634" spans="2:13" ht="12.75" customHeight="1" x14ac:dyDescent="0.25">
      <c r="B634" s="13"/>
      <c r="D634" s="13"/>
      <c r="E634" s="13"/>
      <c r="F634" s="14"/>
      <c r="G634" s="14"/>
      <c r="H634" s="13"/>
      <c r="I634" s="13"/>
      <c r="J634" s="14"/>
      <c r="K634" s="13"/>
      <c r="M634" s="13"/>
    </row>
    <row r="635" spans="2:13" ht="12.75" customHeight="1" x14ac:dyDescent="0.25">
      <c r="B635" s="13"/>
      <c r="D635" s="13"/>
      <c r="E635" s="13"/>
      <c r="F635" s="14"/>
      <c r="G635" s="14"/>
      <c r="H635" s="13"/>
      <c r="I635" s="13"/>
      <c r="J635" s="14"/>
      <c r="K635" s="13"/>
      <c r="M635" s="13"/>
    </row>
    <row r="636" spans="2:13" ht="12.75" customHeight="1" x14ac:dyDescent="0.25">
      <c r="B636" s="13"/>
      <c r="D636" s="13"/>
      <c r="E636" s="13"/>
      <c r="F636" s="14"/>
      <c r="G636" s="14"/>
      <c r="H636" s="13"/>
      <c r="I636" s="13"/>
      <c r="J636" s="14"/>
      <c r="K636" s="13"/>
      <c r="M636" s="13"/>
    </row>
    <row r="637" spans="2:13" ht="12.75" customHeight="1" x14ac:dyDescent="0.25">
      <c r="B637" s="13"/>
      <c r="D637" s="13"/>
      <c r="E637" s="13"/>
      <c r="F637" s="14"/>
      <c r="G637" s="14"/>
      <c r="H637" s="13"/>
      <c r="I637" s="13"/>
      <c r="J637" s="14"/>
      <c r="K637" s="13"/>
      <c r="M637" s="13"/>
    </row>
    <row r="638" spans="2:13" ht="12.75" customHeight="1" x14ac:dyDescent="0.25">
      <c r="B638" s="13"/>
      <c r="D638" s="13"/>
      <c r="E638" s="13"/>
      <c r="F638" s="14"/>
      <c r="G638" s="14"/>
      <c r="H638" s="13"/>
      <c r="I638" s="13"/>
      <c r="J638" s="14"/>
      <c r="K638" s="13"/>
      <c r="M638" s="13"/>
    </row>
    <row r="639" spans="2:13" ht="12.75" customHeight="1" x14ac:dyDescent="0.25">
      <c r="B639" s="13"/>
      <c r="D639" s="13"/>
      <c r="E639" s="13"/>
      <c r="F639" s="14"/>
      <c r="G639" s="14"/>
      <c r="H639" s="13"/>
      <c r="I639" s="13"/>
      <c r="J639" s="14"/>
      <c r="K639" s="13"/>
      <c r="M639" s="13"/>
    </row>
    <row r="640" spans="2:13" ht="12.75" customHeight="1" x14ac:dyDescent="0.25">
      <c r="B640" s="13"/>
      <c r="D640" s="13"/>
      <c r="E640" s="13"/>
      <c r="F640" s="14"/>
      <c r="G640" s="14"/>
      <c r="H640" s="13"/>
      <c r="I640" s="13"/>
      <c r="J640" s="14"/>
      <c r="K640" s="13"/>
      <c r="M640" s="13"/>
    </row>
    <row r="641" spans="2:13" ht="12.75" customHeight="1" x14ac:dyDescent="0.25">
      <c r="B641" s="13"/>
      <c r="D641" s="13"/>
      <c r="E641" s="13"/>
      <c r="F641" s="14"/>
      <c r="G641" s="14"/>
      <c r="H641" s="13"/>
      <c r="I641" s="13"/>
      <c r="J641" s="14"/>
      <c r="K641" s="13"/>
      <c r="M641" s="13"/>
    </row>
    <row r="642" spans="2:13" ht="12.75" customHeight="1" x14ac:dyDescent="0.25">
      <c r="B642" s="13"/>
      <c r="D642" s="13"/>
      <c r="E642" s="13"/>
      <c r="F642" s="14"/>
      <c r="G642" s="14"/>
      <c r="H642" s="13"/>
      <c r="I642" s="13"/>
      <c r="J642" s="14"/>
      <c r="K642" s="13"/>
      <c r="M642" s="13"/>
    </row>
    <row r="643" spans="2:13" ht="12.75" customHeight="1" x14ac:dyDescent="0.25">
      <c r="B643" s="13"/>
      <c r="D643" s="13"/>
      <c r="E643" s="13"/>
      <c r="F643" s="14"/>
      <c r="G643" s="14"/>
      <c r="H643" s="13"/>
      <c r="I643" s="13"/>
      <c r="J643" s="14"/>
      <c r="K643" s="13"/>
      <c r="M643" s="13"/>
    </row>
    <row r="644" spans="2:13" ht="12.75" customHeight="1" x14ac:dyDescent="0.25">
      <c r="B644" s="13"/>
      <c r="D644" s="13"/>
      <c r="E644" s="13"/>
      <c r="F644" s="14"/>
      <c r="G644" s="14"/>
      <c r="H644" s="13"/>
      <c r="I644" s="13"/>
      <c r="J644" s="14"/>
      <c r="K644" s="13"/>
      <c r="M644" s="13"/>
    </row>
    <row r="645" spans="2:13" ht="12.75" customHeight="1" x14ac:dyDescent="0.25">
      <c r="B645" s="13"/>
      <c r="D645" s="13"/>
      <c r="E645" s="13"/>
      <c r="F645" s="14"/>
      <c r="G645" s="14"/>
      <c r="H645" s="13"/>
      <c r="I645" s="13"/>
      <c r="J645" s="14"/>
      <c r="K645" s="13"/>
      <c r="M645" s="13"/>
    </row>
    <row r="646" spans="2:13" ht="12.75" customHeight="1" x14ac:dyDescent="0.25">
      <c r="B646" s="13"/>
      <c r="D646" s="13"/>
      <c r="E646" s="13"/>
      <c r="F646" s="14"/>
      <c r="G646" s="14"/>
      <c r="H646" s="13"/>
      <c r="I646" s="13"/>
      <c r="J646" s="14"/>
      <c r="K646" s="13"/>
      <c r="M646" s="13"/>
    </row>
    <row r="647" spans="2:13" ht="12.75" customHeight="1" x14ac:dyDescent="0.25">
      <c r="B647" s="13"/>
      <c r="D647" s="13"/>
      <c r="E647" s="13"/>
      <c r="F647" s="14"/>
      <c r="G647" s="14"/>
      <c r="H647" s="13"/>
      <c r="I647" s="13"/>
      <c r="J647" s="14"/>
      <c r="K647" s="13"/>
      <c r="M647" s="13"/>
    </row>
    <row r="648" spans="2:13" ht="12.75" customHeight="1" x14ac:dyDescent="0.25">
      <c r="B648" s="13"/>
      <c r="D648" s="13"/>
      <c r="E648" s="13"/>
      <c r="F648" s="14"/>
      <c r="G648" s="14"/>
      <c r="H648" s="13"/>
      <c r="I648" s="13"/>
      <c r="J648" s="14"/>
      <c r="K648" s="13"/>
      <c r="M648" s="13"/>
    </row>
    <row r="649" spans="2:13" ht="12.75" customHeight="1" x14ac:dyDescent="0.25">
      <c r="B649" s="13"/>
      <c r="D649" s="13"/>
      <c r="E649" s="13"/>
      <c r="F649" s="14"/>
      <c r="G649" s="14"/>
      <c r="H649" s="13"/>
      <c r="I649" s="13"/>
      <c r="J649" s="14"/>
      <c r="K649" s="13"/>
      <c r="M649" s="13"/>
    </row>
    <row r="650" spans="2:13" ht="12.75" customHeight="1" x14ac:dyDescent="0.25">
      <c r="B650" s="13"/>
      <c r="D650" s="13"/>
      <c r="E650" s="13"/>
      <c r="F650" s="14"/>
      <c r="G650" s="14"/>
      <c r="H650" s="13"/>
      <c r="I650" s="13"/>
      <c r="J650" s="14"/>
      <c r="K650" s="13"/>
      <c r="M650" s="13"/>
    </row>
    <row r="651" spans="2:13" ht="12.75" customHeight="1" x14ac:dyDescent="0.25">
      <c r="B651" s="13"/>
      <c r="D651" s="13"/>
      <c r="E651" s="13"/>
      <c r="F651" s="14"/>
      <c r="G651" s="14"/>
      <c r="H651" s="13"/>
      <c r="I651" s="13"/>
      <c r="J651" s="14"/>
      <c r="K651" s="13"/>
      <c r="M651" s="13"/>
    </row>
    <row r="652" spans="2:13" ht="12.75" customHeight="1" x14ac:dyDescent="0.25">
      <c r="B652" s="13"/>
      <c r="D652" s="13"/>
      <c r="E652" s="13"/>
      <c r="F652" s="14"/>
      <c r="G652" s="14"/>
      <c r="H652" s="13"/>
      <c r="I652" s="13"/>
      <c r="J652" s="14"/>
      <c r="K652" s="13"/>
      <c r="M652" s="13"/>
    </row>
    <row r="653" spans="2:13" ht="12.75" customHeight="1" x14ac:dyDescent="0.25">
      <c r="B653" s="13"/>
      <c r="D653" s="13"/>
      <c r="E653" s="13"/>
      <c r="F653" s="14"/>
      <c r="G653" s="14"/>
      <c r="H653" s="13"/>
      <c r="I653" s="13"/>
      <c r="J653" s="14"/>
      <c r="K653" s="13"/>
      <c r="M653" s="13"/>
    </row>
    <row r="654" spans="2:13" ht="12.75" customHeight="1" x14ac:dyDescent="0.25">
      <c r="B654" s="13"/>
      <c r="D654" s="13"/>
      <c r="E654" s="13"/>
      <c r="F654" s="14"/>
      <c r="G654" s="14"/>
      <c r="H654" s="13"/>
      <c r="I654" s="13"/>
      <c r="J654" s="14"/>
      <c r="K654" s="13"/>
      <c r="M654" s="13"/>
    </row>
    <row r="655" spans="2:13" ht="12.75" customHeight="1" x14ac:dyDescent="0.25">
      <c r="B655" s="13"/>
      <c r="D655" s="13"/>
      <c r="E655" s="13"/>
      <c r="F655" s="14"/>
      <c r="G655" s="14"/>
      <c r="H655" s="13"/>
      <c r="I655" s="13"/>
      <c r="J655" s="14"/>
      <c r="K655" s="13"/>
      <c r="M655" s="13"/>
    </row>
    <row r="656" spans="2:13" ht="12.75" customHeight="1" x14ac:dyDescent="0.25">
      <c r="B656" s="13"/>
      <c r="D656" s="13"/>
      <c r="E656" s="13"/>
      <c r="F656" s="14"/>
      <c r="G656" s="14"/>
      <c r="H656" s="13"/>
      <c r="I656" s="13"/>
      <c r="J656" s="14"/>
      <c r="K656" s="13"/>
      <c r="M656" s="13"/>
    </row>
    <row r="657" spans="2:13" ht="12.75" customHeight="1" x14ac:dyDescent="0.25">
      <c r="B657" s="13"/>
      <c r="D657" s="13"/>
      <c r="E657" s="13"/>
      <c r="F657" s="14"/>
      <c r="G657" s="14"/>
      <c r="H657" s="13"/>
      <c r="I657" s="13"/>
      <c r="J657" s="14"/>
      <c r="K657" s="13"/>
      <c r="M657" s="13"/>
    </row>
    <row r="658" spans="2:13" ht="12.75" customHeight="1" x14ac:dyDescent="0.25">
      <c r="B658" s="13"/>
      <c r="D658" s="13"/>
      <c r="E658" s="13"/>
      <c r="F658" s="14"/>
      <c r="G658" s="14"/>
      <c r="H658" s="13"/>
      <c r="I658" s="13"/>
      <c r="J658" s="14"/>
      <c r="K658" s="13"/>
      <c r="M658" s="13"/>
    </row>
    <row r="659" spans="2:13" ht="12.75" customHeight="1" x14ac:dyDescent="0.25">
      <c r="B659" s="13"/>
      <c r="D659" s="13"/>
      <c r="E659" s="13"/>
      <c r="F659" s="14"/>
      <c r="G659" s="14"/>
      <c r="H659" s="13"/>
      <c r="I659" s="13"/>
      <c r="J659" s="14"/>
      <c r="K659" s="13"/>
      <c r="M659" s="13"/>
    </row>
    <row r="660" spans="2:13" ht="12.75" customHeight="1" x14ac:dyDescent="0.25">
      <c r="B660" s="13"/>
      <c r="D660" s="13"/>
      <c r="E660" s="13"/>
      <c r="F660" s="14"/>
      <c r="G660" s="14"/>
      <c r="H660" s="13"/>
      <c r="I660" s="13"/>
      <c r="J660" s="14"/>
      <c r="K660" s="13"/>
      <c r="M660" s="13"/>
    </row>
    <row r="661" spans="2:13" ht="12.75" customHeight="1" x14ac:dyDescent="0.25">
      <c r="B661" s="13"/>
      <c r="D661" s="13"/>
      <c r="E661" s="13"/>
      <c r="F661" s="14"/>
      <c r="G661" s="14"/>
      <c r="H661" s="13"/>
      <c r="I661" s="13"/>
      <c r="J661" s="14"/>
      <c r="K661" s="13"/>
      <c r="M661" s="13"/>
    </row>
    <row r="662" spans="2:13" ht="12.75" customHeight="1" x14ac:dyDescent="0.25">
      <c r="B662" s="13"/>
      <c r="D662" s="13"/>
      <c r="E662" s="13"/>
      <c r="F662" s="14"/>
      <c r="G662" s="14"/>
      <c r="H662" s="13"/>
      <c r="I662" s="13"/>
      <c r="J662" s="14"/>
      <c r="K662" s="13"/>
      <c r="M662" s="13"/>
    </row>
    <row r="663" spans="2:13" ht="12.75" customHeight="1" x14ac:dyDescent="0.25">
      <c r="B663" s="13"/>
      <c r="D663" s="13"/>
      <c r="E663" s="13"/>
      <c r="F663" s="14"/>
      <c r="G663" s="14"/>
      <c r="H663" s="13"/>
      <c r="I663" s="13"/>
      <c r="J663" s="14"/>
      <c r="K663" s="13"/>
      <c r="M663" s="13"/>
    </row>
    <row r="664" spans="2:13" ht="12.75" customHeight="1" x14ac:dyDescent="0.25">
      <c r="B664" s="13"/>
      <c r="D664" s="13"/>
      <c r="E664" s="13"/>
      <c r="F664" s="14"/>
      <c r="G664" s="14"/>
      <c r="H664" s="13"/>
      <c r="I664" s="13"/>
      <c r="J664" s="14"/>
      <c r="K664" s="13"/>
      <c r="M664" s="13"/>
    </row>
    <row r="665" spans="2:13" ht="12.75" customHeight="1" x14ac:dyDescent="0.25">
      <c r="B665" s="13"/>
      <c r="D665" s="13"/>
      <c r="E665" s="13"/>
      <c r="F665" s="14"/>
      <c r="G665" s="14"/>
      <c r="H665" s="13"/>
      <c r="I665" s="13"/>
      <c r="J665" s="14"/>
      <c r="K665" s="13"/>
      <c r="M665" s="13"/>
    </row>
    <row r="666" spans="2:13" ht="12.75" customHeight="1" x14ac:dyDescent="0.25">
      <c r="B666" s="13"/>
      <c r="D666" s="13"/>
      <c r="E666" s="13"/>
      <c r="F666" s="14"/>
      <c r="G666" s="14"/>
      <c r="H666" s="13"/>
      <c r="I666" s="13"/>
      <c r="J666" s="14"/>
      <c r="K666" s="13"/>
      <c r="M666" s="13"/>
    </row>
    <row r="667" spans="2:13" ht="12.75" customHeight="1" x14ac:dyDescent="0.25">
      <c r="B667" s="13"/>
      <c r="D667" s="13"/>
      <c r="E667" s="13"/>
      <c r="F667" s="14"/>
      <c r="G667" s="14"/>
      <c r="H667" s="13"/>
      <c r="I667" s="13"/>
      <c r="J667" s="14"/>
      <c r="K667" s="13"/>
      <c r="M667" s="13"/>
    </row>
    <row r="668" spans="2:13" ht="12.75" customHeight="1" x14ac:dyDescent="0.25">
      <c r="B668" s="13"/>
      <c r="D668" s="13"/>
      <c r="E668" s="13"/>
      <c r="F668" s="14"/>
      <c r="G668" s="14"/>
      <c r="H668" s="13"/>
      <c r="I668" s="13"/>
      <c r="J668" s="14"/>
      <c r="K668" s="13"/>
      <c r="M668" s="13"/>
    </row>
    <row r="669" spans="2:13" ht="12.75" customHeight="1" x14ac:dyDescent="0.25">
      <c r="B669" s="13"/>
      <c r="D669" s="13"/>
      <c r="E669" s="13"/>
      <c r="F669" s="14"/>
      <c r="G669" s="14"/>
      <c r="H669" s="13"/>
      <c r="I669" s="13"/>
      <c r="J669" s="14"/>
      <c r="K669" s="13"/>
      <c r="M669" s="13"/>
    </row>
    <row r="670" spans="2:13" ht="12.75" customHeight="1" x14ac:dyDescent="0.25">
      <c r="B670" s="13"/>
      <c r="D670" s="13"/>
      <c r="E670" s="13"/>
      <c r="F670" s="14"/>
      <c r="G670" s="14"/>
      <c r="H670" s="13"/>
      <c r="I670" s="13"/>
      <c r="J670" s="14"/>
      <c r="K670" s="13"/>
      <c r="M670" s="13"/>
    </row>
    <row r="671" spans="2:13" ht="12.75" customHeight="1" x14ac:dyDescent="0.25">
      <c r="B671" s="13"/>
      <c r="D671" s="13"/>
      <c r="E671" s="13"/>
      <c r="F671" s="14"/>
      <c r="G671" s="14"/>
      <c r="H671" s="13"/>
      <c r="I671" s="13"/>
      <c r="J671" s="14"/>
      <c r="K671" s="13"/>
      <c r="M671" s="13"/>
    </row>
    <row r="672" spans="2:13" ht="12.75" customHeight="1" x14ac:dyDescent="0.25">
      <c r="B672" s="13"/>
      <c r="D672" s="13"/>
      <c r="E672" s="13"/>
      <c r="F672" s="14"/>
      <c r="G672" s="14"/>
      <c r="H672" s="13"/>
      <c r="I672" s="13"/>
      <c r="J672" s="14"/>
      <c r="K672" s="13"/>
      <c r="M672" s="13"/>
    </row>
    <row r="673" spans="2:13" ht="12.75" customHeight="1" x14ac:dyDescent="0.25">
      <c r="B673" s="13"/>
      <c r="D673" s="13"/>
      <c r="E673" s="13"/>
      <c r="F673" s="14"/>
      <c r="G673" s="14"/>
      <c r="H673" s="13"/>
      <c r="I673" s="13"/>
      <c r="J673" s="14"/>
      <c r="K673" s="13"/>
      <c r="M673" s="13"/>
    </row>
    <row r="674" spans="2:13" ht="12.75" customHeight="1" x14ac:dyDescent="0.25">
      <c r="B674" s="13"/>
      <c r="D674" s="13"/>
      <c r="E674" s="13"/>
      <c r="F674" s="14"/>
      <c r="G674" s="14"/>
      <c r="H674" s="13"/>
      <c r="I674" s="13"/>
      <c r="J674" s="14"/>
      <c r="K674" s="13"/>
      <c r="M674" s="13"/>
    </row>
    <row r="675" spans="2:13" ht="12.75" customHeight="1" x14ac:dyDescent="0.25">
      <c r="B675" s="13"/>
      <c r="D675" s="13"/>
      <c r="E675" s="13"/>
      <c r="F675" s="14"/>
      <c r="G675" s="14"/>
      <c r="H675" s="13"/>
      <c r="I675" s="13"/>
      <c r="J675" s="14"/>
      <c r="K675" s="13"/>
      <c r="M675" s="13"/>
    </row>
    <row r="676" spans="2:13" ht="12.75" customHeight="1" x14ac:dyDescent="0.25">
      <c r="B676" s="13"/>
      <c r="D676" s="13"/>
      <c r="E676" s="13"/>
      <c r="F676" s="14"/>
      <c r="G676" s="14"/>
      <c r="H676" s="13"/>
      <c r="I676" s="13"/>
      <c r="J676" s="14"/>
      <c r="K676" s="13"/>
      <c r="M676" s="13"/>
    </row>
    <row r="677" spans="2:13" ht="12.75" customHeight="1" x14ac:dyDescent="0.25">
      <c r="B677" s="13"/>
      <c r="D677" s="13"/>
      <c r="E677" s="13"/>
      <c r="F677" s="14"/>
      <c r="G677" s="14"/>
      <c r="H677" s="13"/>
      <c r="I677" s="13"/>
      <c r="J677" s="14"/>
      <c r="K677" s="13"/>
      <c r="M677" s="13"/>
    </row>
    <row r="678" spans="2:13" ht="12.75" customHeight="1" x14ac:dyDescent="0.25">
      <c r="B678" s="13"/>
      <c r="D678" s="13"/>
      <c r="E678" s="13"/>
      <c r="F678" s="14"/>
      <c r="G678" s="14"/>
      <c r="H678" s="13"/>
      <c r="I678" s="13"/>
      <c r="J678" s="14"/>
      <c r="K678" s="13"/>
      <c r="M678" s="13"/>
    </row>
    <row r="679" spans="2:13" ht="12.75" customHeight="1" x14ac:dyDescent="0.25">
      <c r="B679" s="13"/>
      <c r="D679" s="13"/>
      <c r="E679" s="13"/>
      <c r="F679" s="14"/>
      <c r="G679" s="14"/>
      <c r="H679" s="13"/>
      <c r="I679" s="13"/>
      <c r="J679" s="14"/>
      <c r="K679" s="13"/>
      <c r="M679" s="13"/>
    </row>
    <row r="680" spans="2:13" ht="12.75" customHeight="1" x14ac:dyDescent="0.25">
      <c r="B680" s="13"/>
      <c r="D680" s="13"/>
      <c r="E680" s="13"/>
      <c r="F680" s="14"/>
      <c r="G680" s="14"/>
      <c r="H680" s="13"/>
      <c r="I680" s="13"/>
      <c r="J680" s="14"/>
      <c r="K680" s="13"/>
      <c r="M680" s="13"/>
    </row>
    <row r="681" spans="2:13" ht="12.75" customHeight="1" x14ac:dyDescent="0.25">
      <c r="B681" s="13"/>
      <c r="D681" s="13"/>
      <c r="E681" s="13"/>
      <c r="F681" s="14"/>
      <c r="G681" s="14"/>
      <c r="H681" s="13"/>
      <c r="I681" s="13"/>
      <c r="J681" s="14"/>
      <c r="K681" s="13"/>
      <c r="M681" s="13"/>
    </row>
    <row r="682" spans="2:13" ht="12.75" customHeight="1" x14ac:dyDescent="0.25">
      <c r="B682" s="13"/>
      <c r="D682" s="13"/>
      <c r="E682" s="13"/>
      <c r="F682" s="14"/>
      <c r="G682" s="14"/>
      <c r="H682" s="13"/>
      <c r="I682" s="13"/>
      <c r="J682" s="14"/>
      <c r="K682" s="13"/>
      <c r="M682" s="13"/>
    </row>
    <row r="683" spans="2:13" ht="12.75" customHeight="1" x14ac:dyDescent="0.25">
      <c r="B683" s="13"/>
      <c r="D683" s="13"/>
      <c r="E683" s="13"/>
      <c r="F683" s="14"/>
      <c r="G683" s="14"/>
      <c r="H683" s="13"/>
      <c r="I683" s="13"/>
      <c r="J683" s="14"/>
      <c r="K683" s="13"/>
      <c r="M683" s="13"/>
    </row>
    <row r="684" spans="2:13" ht="12.75" customHeight="1" x14ac:dyDescent="0.25">
      <c r="B684" s="13"/>
      <c r="D684" s="13"/>
      <c r="E684" s="13"/>
      <c r="F684" s="14"/>
      <c r="G684" s="14"/>
      <c r="H684" s="13"/>
      <c r="I684" s="13"/>
      <c r="J684" s="14"/>
      <c r="K684" s="13"/>
      <c r="M684" s="13"/>
    </row>
    <row r="685" spans="2:13" ht="12.75" customHeight="1" x14ac:dyDescent="0.25">
      <c r="B685" s="13"/>
      <c r="D685" s="13"/>
      <c r="E685" s="13"/>
      <c r="F685" s="14"/>
      <c r="G685" s="14"/>
      <c r="H685" s="13"/>
      <c r="I685" s="13"/>
      <c r="J685" s="14"/>
      <c r="K685" s="13"/>
      <c r="M685" s="13"/>
    </row>
    <row r="686" spans="2:13" ht="12.75" customHeight="1" x14ac:dyDescent="0.25">
      <c r="B686" s="13"/>
      <c r="D686" s="13"/>
      <c r="E686" s="13"/>
      <c r="F686" s="14"/>
      <c r="G686" s="14"/>
      <c r="H686" s="13"/>
      <c r="I686" s="13"/>
      <c r="J686" s="14"/>
      <c r="K686" s="13"/>
      <c r="M686" s="13"/>
    </row>
    <row r="687" spans="2:13" ht="12.75" customHeight="1" x14ac:dyDescent="0.25">
      <c r="B687" s="13"/>
      <c r="D687" s="13"/>
      <c r="E687" s="13"/>
      <c r="F687" s="14"/>
      <c r="G687" s="14"/>
      <c r="H687" s="13"/>
      <c r="I687" s="13"/>
      <c r="J687" s="14"/>
      <c r="K687" s="13"/>
      <c r="M687" s="13"/>
    </row>
    <row r="688" spans="2:13" ht="12.75" customHeight="1" x14ac:dyDescent="0.25">
      <c r="B688" s="13"/>
      <c r="D688" s="13"/>
      <c r="E688" s="13"/>
      <c r="F688" s="14"/>
      <c r="G688" s="14"/>
      <c r="H688" s="13"/>
      <c r="I688" s="13"/>
      <c r="J688" s="14"/>
      <c r="K688" s="13"/>
      <c r="M688" s="13"/>
    </row>
    <row r="689" spans="2:13" ht="12.75" customHeight="1" x14ac:dyDescent="0.25">
      <c r="B689" s="13"/>
      <c r="D689" s="13"/>
      <c r="E689" s="13"/>
      <c r="F689" s="14"/>
      <c r="G689" s="14"/>
      <c r="H689" s="13"/>
      <c r="I689" s="13"/>
      <c r="J689" s="14"/>
      <c r="K689" s="13"/>
      <c r="M689" s="13"/>
    </row>
    <row r="690" spans="2:13" ht="12.75" customHeight="1" x14ac:dyDescent="0.25">
      <c r="B690" s="13"/>
      <c r="D690" s="13"/>
      <c r="E690" s="13"/>
      <c r="F690" s="14"/>
      <c r="G690" s="14"/>
      <c r="H690" s="13"/>
      <c r="I690" s="13"/>
      <c r="J690" s="14"/>
      <c r="K690" s="13"/>
      <c r="M690" s="13"/>
    </row>
    <row r="691" spans="2:13" ht="12.75" customHeight="1" x14ac:dyDescent="0.25">
      <c r="B691" s="13"/>
      <c r="D691" s="13"/>
      <c r="E691" s="13"/>
      <c r="F691" s="14"/>
      <c r="G691" s="14"/>
      <c r="H691" s="13"/>
      <c r="I691" s="13"/>
      <c r="J691" s="14"/>
      <c r="K691" s="13"/>
      <c r="M691" s="13"/>
    </row>
    <row r="692" spans="2:13" ht="12.75" customHeight="1" x14ac:dyDescent="0.25">
      <c r="B692" s="13"/>
      <c r="D692" s="13"/>
      <c r="E692" s="13"/>
      <c r="F692" s="14"/>
      <c r="G692" s="14"/>
      <c r="H692" s="13"/>
      <c r="I692" s="13"/>
      <c r="J692" s="14"/>
      <c r="K692" s="13"/>
      <c r="M692" s="13"/>
    </row>
    <row r="693" spans="2:13" ht="12.75" customHeight="1" x14ac:dyDescent="0.25">
      <c r="B693" s="13"/>
      <c r="D693" s="13"/>
      <c r="E693" s="13"/>
      <c r="F693" s="14"/>
      <c r="G693" s="14"/>
      <c r="H693" s="13"/>
      <c r="I693" s="13"/>
      <c r="J693" s="14"/>
      <c r="K693" s="13"/>
      <c r="M693" s="13"/>
    </row>
    <row r="694" spans="2:13" ht="12.75" customHeight="1" x14ac:dyDescent="0.25">
      <c r="B694" s="13"/>
      <c r="D694" s="13"/>
      <c r="E694" s="13"/>
      <c r="F694" s="14"/>
      <c r="G694" s="14"/>
      <c r="H694" s="13"/>
      <c r="I694" s="13"/>
      <c r="J694" s="14"/>
      <c r="K694" s="13"/>
      <c r="M694" s="13"/>
    </row>
    <row r="695" spans="2:13" ht="12.75" customHeight="1" x14ac:dyDescent="0.25">
      <c r="B695" s="13"/>
      <c r="D695" s="13"/>
      <c r="E695" s="13"/>
      <c r="F695" s="14"/>
      <c r="G695" s="14"/>
      <c r="H695" s="13"/>
      <c r="I695" s="13"/>
      <c r="J695" s="14"/>
      <c r="K695" s="13"/>
      <c r="M695" s="13"/>
    </row>
    <row r="696" spans="2:13" ht="12.75" customHeight="1" x14ac:dyDescent="0.25">
      <c r="B696" s="13"/>
      <c r="D696" s="13"/>
      <c r="E696" s="13"/>
      <c r="F696" s="14"/>
      <c r="G696" s="14"/>
      <c r="H696" s="13"/>
      <c r="I696" s="13"/>
      <c r="J696" s="14"/>
      <c r="K696" s="13"/>
      <c r="M696" s="13"/>
    </row>
    <row r="697" spans="2:13" ht="12.75" customHeight="1" x14ac:dyDescent="0.25">
      <c r="B697" s="13"/>
      <c r="D697" s="13"/>
      <c r="E697" s="13"/>
      <c r="F697" s="14"/>
      <c r="G697" s="14"/>
      <c r="H697" s="13"/>
      <c r="I697" s="13"/>
      <c r="J697" s="14"/>
      <c r="K697" s="13"/>
      <c r="M697" s="13"/>
    </row>
    <row r="698" spans="2:13" ht="12.75" customHeight="1" x14ac:dyDescent="0.25">
      <c r="B698" s="13"/>
      <c r="D698" s="13"/>
      <c r="E698" s="13"/>
      <c r="F698" s="14"/>
      <c r="G698" s="14"/>
      <c r="H698" s="13"/>
      <c r="I698" s="13"/>
      <c r="J698" s="14"/>
      <c r="K698" s="13"/>
      <c r="M698" s="13"/>
    </row>
    <row r="699" spans="2:13" ht="12.75" customHeight="1" x14ac:dyDescent="0.25">
      <c r="B699" s="13"/>
      <c r="D699" s="13"/>
      <c r="E699" s="13"/>
      <c r="F699" s="14"/>
      <c r="G699" s="14"/>
      <c r="H699" s="13"/>
      <c r="I699" s="13"/>
      <c r="J699" s="14"/>
      <c r="K699" s="13"/>
      <c r="M699" s="13"/>
    </row>
    <row r="700" spans="2:13" ht="12.75" customHeight="1" x14ac:dyDescent="0.25">
      <c r="B700" s="13"/>
      <c r="D700" s="13"/>
      <c r="E700" s="13"/>
      <c r="F700" s="14"/>
      <c r="G700" s="14"/>
      <c r="H700" s="13"/>
      <c r="I700" s="13"/>
      <c r="J700" s="14"/>
      <c r="K700" s="13"/>
      <c r="M700" s="13"/>
    </row>
    <row r="701" spans="2:13" ht="12.75" customHeight="1" x14ac:dyDescent="0.25">
      <c r="B701" s="13"/>
      <c r="D701" s="13"/>
      <c r="E701" s="13"/>
      <c r="F701" s="14"/>
      <c r="G701" s="14"/>
      <c r="H701" s="13"/>
      <c r="I701" s="13"/>
      <c r="J701" s="14"/>
      <c r="K701" s="13"/>
      <c r="M701" s="13"/>
    </row>
    <row r="702" spans="2:13" ht="12.75" customHeight="1" x14ac:dyDescent="0.25">
      <c r="B702" s="13"/>
      <c r="D702" s="13"/>
      <c r="E702" s="13"/>
      <c r="F702" s="14"/>
      <c r="G702" s="14"/>
      <c r="H702" s="13"/>
      <c r="I702" s="13"/>
      <c r="J702" s="14"/>
      <c r="K702" s="13"/>
      <c r="M702" s="13"/>
    </row>
    <row r="703" spans="2:13" ht="12.75" customHeight="1" x14ac:dyDescent="0.25">
      <c r="B703" s="13"/>
      <c r="D703" s="13"/>
      <c r="E703" s="13"/>
      <c r="F703" s="14"/>
      <c r="G703" s="14"/>
      <c r="H703" s="13"/>
      <c r="I703" s="13"/>
      <c r="J703" s="14"/>
      <c r="K703" s="13"/>
      <c r="M703" s="13"/>
    </row>
    <row r="704" spans="2:13" ht="12.75" customHeight="1" x14ac:dyDescent="0.25">
      <c r="B704" s="13"/>
      <c r="D704" s="13"/>
      <c r="E704" s="13"/>
      <c r="F704" s="14"/>
      <c r="G704" s="14"/>
      <c r="H704" s="13"/>
      <c r="I704" s="13"/>
      <c r="J704" s="14"/>
      <c r="K704" s="13"/>
      <c r="M704" s="13"/>
    </row>
    <row r="705" spans="2:13" ht="12.75" customHeight="1" x14ac:dyDescent="0.25">
      <c r="B705" s="13"/>
      <c r="D705" s="13"/>
      <c r="E705" s="13"/>
      <c r="F705" s="14"/>
      <c r="G705" s="14"/>
      <c r="H705" s="13"/>
      <c r="I705" s="13"/>
      <c r="J705" s="14"/>
      <c r="K705" s="13"/>
      <c r="M705" s="13"/>
    </row>
    <row r="706" spans="2:13" ht="12.75" customHeight="1" x14ac:dyDescent="0.25">
      <c r="B706" s="13"/>
      <c r="D706" s="13"/>
      <c r="E706" s="13"/>
      <c r="F706" s="14"/>
      <c r="G706" s="14"/>
      <c r="H706" s="13"/>
      <c r="I706" s="13"/>
      <c r="J706" s="14"/>
      <c r="K706" s="13"/>
      <c r="M706" s="13"/>
    </row>
    <row r="707" spans="2:13" ht="12.75" customHeight="1" x14ac:dyDescent="0.25">
      <c r="B707" s="13"/>
      <c r="D707" s="13"/>
      <c r="E707" s="13"/>
      <c r="F707" s="14"/>
      <c r="G707" s="14"/>
      <c r="H707" s="13"/>
      <c r="I707" s="13"/>
      <c r="J707" s="14"/>
      <c r="K707" s="13"/>
      <c r="M707" s="13"/>
    </row>
    <row r="708" spans="2:13" ht="12.75" customHeight="1" x14ac:dyDescent="0.25">
      <c r="B708" s="13"/>
      <c r="D708" s="13"/>
      <c r="E708" s="13"/>
      <c r="F708" s="14"/>
      <c r="G708" s="14"/>
      <c r="H708" s="13"/>
      <c r="I708" s="13"/>
      <c r="J708" s="14"/>
      <c r="K708" s="13"/>
      <c r="M708" s="13"/>
    </row>
    <row r="709" spans="2:13" ht="12.75" customHeight="1" x14ac:dyDescent="0.25">
      <c r="B709" s="13"/>
      <c r="D709" s="13"/>
      <c r="E709" s="13"/>
      <c r="F709" s="14"/>
      <c r="G709" s="14"/>
      <c r="H709" s="13"/>
      <c r="I709" s="13"/>
      <c r="J709" s="14"/>
      <c r="K709" s="13"/>
      <c r="M709" s="13"/>
    </row>
    <row r="710" spans="2:13" ht="12.75" customHeight="1" x14ac:dyDescent="0.25">
      <c r="B710" s="13"/>
      <c r="D710" s="13"/>
      <c r="E710" s="13"/>
      <c r="F710" s="14"/>
      <c r="G710" s="14"/>
      <c r="H710" s="13"/>
      <c r="I710" s="13"/>
      <c r="J710" s="14"/>
      <c r="K710" s="13"/>
      <c r="M710" s="13"/>
    </row>
    <row r="711" spans="2:13" ht="12.75" customHeight="1" x14ac:dyDescent="0.25">
      <c r="B711" s="13"/>
      <c r="D711" s="13"/>
      <c r="E711" s="13"/>
      <c r="F711" s="14"/>
      <c r="G711" s="14"/>
      <c r="H711" s="13"/>
      <c r="I711" s="13"/>
      <c r="J711" s="14"/>
      <c r="K711" s="13"/>
      <c r="M711" s="13"/>
    </row>
    <row r="712" spans="2:13" ht="12.75" customHeight="1" x14ac:dyDescent="0.25">
      <c r="B712" s="13"/>
      <c r="D712" s="13"/>
      <c r="E712" s="13"/>
      <c r="F712" s="14"/>
      <c r="G712" s="14"/>
      <c r="H712" s="13"/>
      <c r="I712" s="13"/>
      <c r="J712" s="14"/>
      <c r="K712" s="13"/>
      <c r="M712" s="13"/>
    </row>
    <row r="713" spans="2:13" ht="12.75" customHeight="1" x14ac:dyDescent="0.25">
      <c r="B713" s="13"/>
      <c r="D713" s="13"/>
      <c r="E713" s="13"/>
      <c r="F713" s="14"/>
      <c r="G713" s="14"/>
      <c r="H713" s="13"/>
      <c r="I713" s="13"/>
      <c r="J713" s="14"/>
      <c r="K713" s="13"/>
      <c r="M713" s="13"/>
    </row>
    <row r="714" spans="2:13" ht="12.75" customHeight="1" x14ac:dyDescent="0.25">
      <c r="B714" s="13"/>
      <c r="D714" s="13"/>
      <c r="E714" s="13"/>
      <c r="F714" s="14"/>
      <c r="G714" s="14"/>
      <c r="H714" s="13"/>
      <c r="I714" s="13"/>
      <c r="J714" s="14"/>
      <c r="K714" s="13"/>
      <c r="M714" s="13"/>
    </row>
    <row r="715" spans="2:13" ht="12.75" customHeight="1" x14ac:dyDescent="0.25">
      <c r="B715" s="13"/>
      <c r="D715" s="13"/>
      <c r="E715" s="13"/>
      <c r="F715" s="14"/>
      <c r="G715" s="14"/>
      <c r="H715" s="13"/>
      <c r="I715" s="13"/>
      <c r="J715" s="14"/>
      <c r="K715" s="13"/>
      <c r="M715" s="13"/>
    </row>
    <row r="716" spans="2:13" ht="12.75" customHeight="1" x14ac:dyDescent="0.25">
      <c r="B716" s="13"/>
      <c r="D716" s="13"/>
      <c r="E716" s="13"/>
      <c r="F716" s="14"/>
      <c r="G716" s="14"/>
      <c r="H716" s="13"/>
      <c r="I716" s="13"/>
      <c r="J716" s="14"/>
      <c r="K716" s="13"/>
      <c r="M716" s="13"/>
    </row>
    <row r="717" spans="2:13" ht="12.75" customHeight="1" x14ac:dyDescent="0.25">
      <c r="B717" s="13"/>
      <c r="D717" s="13"/>
      <c r="E717" s="13"/>
      <c r="F717" s="14"/>
      <c r="G717" s="14"/>
      <c r="H717" s="13"/>
      <c r="I717" s="13"/>
      <c r="J717" s="14"/>
      <c r="K717" s="13"/>
      <c r="M717" s="13"/>
    </row>
    <row r="718" spans="2:13" ht="12.75" customHeight="1" x14ac:dyDescent="0.25">
      <c r="B718" s="13"/>
      <c r="D718" s="13"/>
      <c r="E718" s="13"/>
      <c r="F718" s="14"/>
      <c r="G718" s="14"/>
      <c r="H718" s="13"/>
      <c r="I718" s="13"/>
      <c r="J718" s="14"/>
      <c r="K718" s="13"/>
      <c r="M718" s="13"/>
    </row>
    <row r="719" spans="2:13" ht="12.75" customHeight="1" x14ac:dyDescent="0.25">
      <c r="B719" s="13"/>
      <c r="D719" s="13"/>
      <c r="E719" s="13"/>
      <c r="F719" s="14"/>
      <c r="G719" s="14"/>
      <c r="H719" s="13"/>
      <c r="I719" s="13"/>
      <c r="J719" s="14"/>
      <c r="K719" s="13"/>
      <c r="M719" s="13"/>
    </row>
    <row r="720" spans="2:13" ht="12.75" customHeight="1" x14ac:dyDescent="0.25">
      <c r="B720" s="13"/>
      <c r="D720" s="13"/>
      <c r="E720" s="13"/>
      <c r="F720" s="14"/>
      <c r="G720" s="14"/>
      <c r="H720" s="13"/>
      <c r="I720" s="13"/>
      <c r="J720" s="14"/>
      <c r="K720" s="13"/>
      <c r="M720" s="13"/>
    </row>
    <row r="721" spans="2:13" ht="12.75" customHeight="1" x14ac:dyDescent="0.25">
      <c r="B721" s="13"/>
      <c r="D721" s="13"/>
      <c r="E721" s="13"/>
      <c r="F721" s="14"/>
      <c r="G721" s="14"/>
      <c r="H721" s="13"/>
      <c r="I721" s="13"/>
      <c r="J721" s="14"/>
      <c r="K721" s="13"/>
      <c r="M721" s="13"/>
    </row>
    <row r="722" spans="2:13" ht="12.75" customHeight="1" x14ac:dyDescent="0.25">
      <c r="B722" s="13"/>
      <c r="D722" s="13"/>
      <c r="E722" s="13"/>
      <c r="F722" s="14"/>
      <c r="G722" s="14"/>
      <c r="H722" s="13"/>
      <c r="I722" s="13"/>
      <c r="J722" s="14"/>
      <c r="K722" s="13"/>
      <c r="M722" s="13"/>
    </row>
    <row r="723" spans="2:13" ht="12.75" customHeight="1" x14ac:dyDescent="0.25">
      <c r="B723" s="13"/>
      <c r="D723" s="13"/>
      <c r="E723" s="13"/>
      <c r="F723" s="14"/>
      <c r="G723" s="14"/>
      <c r="H723" s="13"/>
      <c r="I723" s="13"/>
      <c r="J723" s="14"/>
      <c r="K723" s="13"/>
      <c r="M723" s="13"/>
    </row>
    <row r="724" spans="2:13" ht="12.75" customHeight="1" x14ac:dyDescent="0.25">
      <c r="B724" s="13"/>
      <c r="D724" s="13"/>
      <c r="E724" s="13"/>
      <c r="F724" s="14"/>
      <c r="G724" s="14"/>
      <c r="H724" s="13"/>
      <c r="I724" s="13"/>
      <c r="J724" s="14"/>
      <c r="K724" s="13"/>
      <c r="M724" s="13"/>
    </row>
    <row r="725" spans="2:13" ht="12.75" customHeight="1" x14ac:dyDescent="0.25">
      <c r="B725" s="13"/>
      <c r="D725" s="13"/>
      <c r="E725" s="13"/>
      <c r="F725" s="14"/>
      <c r="G725" s="14"/>
      <c r="H725" s="13"/>
      <c r="I725" s="13"/>
      <c r="J725" s="14"/>
      <c r="K725" s="13"/>
      <c r="M725" s="13"/>
    </row>
    <row r="726" spans="2:13" ht="12.75" customHeight="1" x14ac:dyDescent="0.25">
      <c r="B726" s="13"/>
      <c r="D726" s="13"/>
      <c r="E726" s="13"/>
      <c r="F726" s="14"/>
      <c r="G726" s="14"/>
      <c r="H726" s="13"/>
      <c r="I726" s="13"/>
      <c r="J726" s="14"/>
      <c r="K726" s="13"/>
      <c r="M726" s="13"/>
    </row>
    <row r="727" spans="2:13" ht="12.75" customHeight="1" x14ac:dyDescent="0.25">
      <c r="B727" s="13"/>
      <c r="D727" s="13"/>
      <c r="E727" s="13"/>
      <c r="F727" s="14"/>
      <c r="G727" s="14"/>
      <c r="H727" s="13"/>
      <c r="I727" s="13"/>
      <c r="J727" s="14"/>
      <c r="K727" s="13"/>
      <c r="M727" s="13"/>
    </row>
    <row r="728" spans="2:13" ht="12.75" customHeight="1" x14ac:dyDescent="0.25">
      <c r="B728" s="13"/>
      <c r="D728" s="13"/>
      <c r="E728" s="13"/>
      <c r="F728" s="14"/>
      <c r="G728" s="14"/>
      <c r="H728" s="13"/>
      <c r="I728" s="13"/>
      <c r="J728" s="14"/>
      <c r="K728" s="13"/>
      <c r="M728" s="13"/>
    </row>
    <row r="729" spans="2:13" ht="12.75" customHeight="1" x14ac:dyDescent="0.25">
      <c r="B729" s="13"/>
      <c r="D729" s="13"/>
      <c r="E729" s="13"/>
      <c r="F729" s="14"/>
      <c r="G729" s="14"/>
      <c r="H729" s="13"/>
      <c r="I729" s="13"/>
      <c r="J729" s="14"/>
      <c r="K729" s="13"/>
      <c r="M729" s="13"/>
    </row>
    <row r="730" spans="2:13" ht="12.75" customHeight="1" x14ac:dyDescent="0.25">
      <c r="B730" s="13"/>
      <c r="D730" s="13"/>
      <c r="E730" s="13"/>
      <c r="F730" s="14"/>
      <c r="G730" s="14"/>
      <c r="H730" s="13"/>
      <c r="I730" s="13"/>
      <c r="J730" s="14"/>
      <c r="K730" s="13"/>
      <c r="M730" s="13"/>
    </row>
    <row r="731" spans="2:13" ht="12.75" customHeight="1" x14ac:dyDescent="0.25">
      <c r="B731" s="13"/>
      <c r="D731" s="13"/>
      <c r="E731" s="13"/>
      <c r="F731" s="14"/>
      <c r="G731" s="14"/>
      <c r="H731" s="13"/>
      <c r="I731" s="13"/>
      <c r="J731" s="14"/>
      <c r="K731" s="13"/>
      <c r="M731" s="13"/>
    </row>
    <row r="732" spans="2:13" ht="12.75" customHeight="1" x14ac:dyDescent="0.25">
      <c r="B732" s="13"/>
      <c r="D732" s="13"/>
      <c r="E732" s="13"/>
      <c r="F732" s="14"/>
      <c r="G732" s="14"/>
      <c r="H732" s="13"/>
      <c r="I732" s="13"/>
      <c r="J732" s="14"/>
      <c r="K732" s="13"/>
      <c r="M732" s="13"/>
    </row>
    <row r="733" spans="2:13" ht="12.75" customHeight="1" x14ac:dyDescent="0.25">
      <c r="B733" s="13"/>
      <c r="D733" s="13"/>
      <c r="E733" s="13"/>
      <c r="F733" s="14"/>
      <c r="G733" s="14"/>
      <c r="H733" s="13"/>
      <c r="I733" s="13"/>
      <c r="J733" s="14"/>
      <c r="K733" s="13"/>
      <c r="M733" s="13"/>
    </row>
    <row r="734" spans="2:13" ht="12.75" customHeight="1" x14ac:dyDescent="0.25">
      <c r="B734" s="13"/>
      <c r="D734" s="13"/>
      <c r="E734" s="13"/>
      <c r="F734" s="14"/>
      <c r="G734" s="14"/>
      <c r="H734" s="13"/>
      <c r="I734" s="13"/>
      <c r="J734" s="14"/>
      <c r="K734" s="13"/>
      <c r="M734" s="13"/>
    </row>
    <row r="735" spans="2:13" ht="12.75" customHeight="1" x14ac:dyDescent="0.25">
      <c r="B735" s="13"/>
      <c r="D735" s="13"/>
      <c r="E735" s="13"/>
      <c r="F735" s="14"/>
      <c r="G735" s="14"/>
      <c r="H735" s="13"/>
      <c r="I735" s="13"/>
      <c r="J735" s="14"/>
      <c r="K735" s="13"/>
      <c r="M735" s="13"/>
    </row>
    <row r="736" spans="2:13" ht="12.75" customHeight="1" x14ac:dyDescent="0.25">
      <c r="B736" s="13"/>
      <c r="D736" s="13"/>
      <c r="E736" s="13"/>
      <c r="F736" s="14"/>
      <c r="G736" s="14"/>
      <c r="H736" s="13"/>
      <c r="I736" s="13"/>
      <c r="J736" s="14"/>
      <c r="K736" s="13"/>
      <c r="M736" s="13"/>
    </row>
    <row r="737" spans="2:13" ht="12.75" customHeight="1" x14ac:dyDescent="0.25">
      <c r="B737" s="13"/>
      <c r="D737" s="13"/>
      <c r="E737" s="13"/>
      <c r="F737" s="14"/>
      <c r="G737" s="14"/>
      <c r="H737" s="13"/>
      <c r="I737" s="13"/>
      <c r="J737" s="14"/>
      <c r="K737" s="13"/>
      <c r="M737" s="13"/>
    </row>
    <row r="738" spans="2:13" ht="12.75" customHeight="1" x14ac:dyDescent="0.25">
      <c r="B738" s="13"/>
      <c r="D738" s="13"/>
      <c r="E738" s="13"/>
      <c r="F738" s="14"/>
      <c r="G738" s="14"/>
      <c r="H738" s="13"/>
      <c r="I738" s="13"/>
      <c r="J738" s="14"/>
      <c r="K738" s="13"/>
      <c r="M738" s="13"/>
    </row>
    <row r="739" spans="2:13" ht="12.75" customHeight="1" x14ac:dyDescent="0.25">
      <c r="B739" s="13"/>
      <c r="D739" s="13"/>
      <c r="E739" s="13"/>
      <c r="F739" s="14"/>
      <c r="G739" s="14"/>
      <c r="H739" s="13"/>
      <c r="I739" s="13"/>
      <c r="J739" s="14"/>
      <c r="K739" s="13"/>
      <c r="M739" s="13"/>
    </row>
    <row r="740" spans="2:13" ht="12.75" customHeight="1" x14ac:dyDescent="0.25">
      <c r="B740" s="13"/>
      <c r="D740" s="13"/>
      <c r="E740" s="13"/>
      <c r="F740" s="14"/>
      <c r="G740" s="14"/>
      <c r="H740" s="13"/>
      <c r="I740" s="13"/>
      <c r="J740" s="14"/>
      <c r="K740" s="13"/>
      <c r="M740" s="13"/>
    </row>
    <row r="741" spans="2:13" ht="12.75" customHeight="1" x14ac:dyDescent="0.25">
      <c r="B741" s="13"/>
      <c r="D741" s="13"/>
      <c r="E741" s="13"/>
      <c r="F741" s="14"/>
      <c r="G741" s="14"/>
      <c r="H741" s="13"/>
      <c r="I741" s="13"/>
      <c r="J741" s="14"/>
      <c r="K741" s="13"/>
      <c r="M741" s="13"/>
    </row>
    <row r="742" spans="2:13" ht="12.75" customHeight="1" x14ac:dyDescent="0.25">
      <c r="B742" s="13"/>
      <c r="D742" s="13"/>
      <c r="E742" s="13"/>
      <c r="F742" s="14"/>
      <c r="G742" s="14"/>
      <c r="H742" s="13"/>
      <c r="I742" s="13"/>
      <c r="J742" s="14"/>
      <c r="K742" s="13"/>
      <c r="M742" s="13"/>
    </row>
    <row r="743" spans="2:13" ht="12.75" customHeight="1" x14ac:dyDescent="0.25">
      <c r="B743" s="13"/>
      <c r="D743" s="13"/>
      <c r="E743" s="13"/>
      <c r="F743" s="14"/>
      <c r="G743" s="14"/>
      <c r="H743" s="13"/>
      <c r="I743" s="13"/>
      <c r="J743" s="14"/>
      <c r="K743" s="13"/>
      <c r="M743" s="13"/>
    </row>
    <row r="744" spans="2:13" ht="12.75" customHeight="1" x14ac:dyDescent="0.25">
      <c r="B744" s="13"/>
      <c r="D744" s="13"/>
      <c r="E744" s="13"/>
      <c r="F744" s="14"/>
      <c r="G744" s="14"/>
      <c r="H744" s="13"/>
      <c r="I744" s="13"/>
      <c r="J744" s="14"/>
      <c r="K744" s="13"/>
      <c r="M744" s="13"/>
    </row>
    <row r="745" spans="2:13" ht="12.75" customHeight="1" x14ac:dyDescent="0.25">
      <c r="B745" s="13"/>
      <c r="D745" s="13"/>
      <c r="E745" s="13"/>
      <c r="F745" s="14"/>
      <c r="G745" s="14"/>
      <c r="H745" s="13"/>
      <c r="I745" s="13"/>
      <c r="J745" s="14"/>
      <c r="K745" s="13"/>
      <c r="M745" s="13"/>
    </row>
    <row r="746" spans="2:13" ht="12.75" customHeight="1" x14ac:dyDescent="0.25">
      <c r="B746" s="13"/>
      <c r="D746" s="13"/>
      <c r="E746" s="13"/>
      <c r="F746" s="14"/>
      <c r="G746" s="14"/>
      <c r="H746" s="13"/>
      <c r="I746" s="13"/>
      <c r="J746" s="14"/>
      <c r="K746" s="13"/>
      <c r="M746" s="13"/>
    </row>
    <row r="747" spans="2:13" ht="12.75" customHeight="1" x14ac:dyDescent="0.25">
      <c r="B747" s="13"/>
      <c r="D747" s="13"/>
      <c r="E747" s="13"/>
      <c r="F747" s="14"/>
      <c r="G747" s="14"/>
      <c r="H747" s="13"/>
      <c r="I747" s="13"/>
      <c r="J747" s="14"/>
      <c r="K747" s="13"/>
      <c r="M747" s="13"/>
    </row>
    <row r="748" spans="2:13" ht="12.75" customHeight="1" x14ac:dyDescent="0.25">
      <c r="B748" s="13"/>
      <c r="D748" s="13"/>
      <c r="E748" s="13"/>
      <c r="F748" s="14"/>
      <c r="G748" s="14"/>
      <c r="H748" s="13"/>
      <c r="I748" s="13"/>
      <c r="J748" s="14"/>
      <c r="K748" s="13"/>
      <c r="M748" s="13"/>
    </row>
    <row r="749" spans="2:13" ht="12.75" customHeight="1" x14ac:dyDescent="0.25">
      <c r="B749" s="13"/>
      <c r="D749" s="13"/>
      <c r="E749" s="13"/>
      <c r="F749" s="14"/>
      <c r="G749" s="14"/>
      <c r="H749" s="13"/>
      <c r="I749" s="13"/>
      <c r="J749" s="14"/>
      <c r="K749" s="13"/>
      <c r="M749" s="13"/>
    </row>
    <row r="750" spans="2:13" ht="12.75" customHeight="1" x14ac:dyDescent="0.25">
      <c r="B750" s="13"/>
      <c r="D750" s="13"/>
      <c r="E750" s="13"/>
      <c r="F750" s="14"/>
      <c r="G750" s="14"/>
      <c r="H750" s="13"/>
      <c r="I750" s="13"/>
      <c r="J750" s="14"/>
      <c r="K750" s="13"/>
      <c r="M750" s="13"/>
    </row>
    <row r="751" spans="2:13" ht="12.75" customHeight="1" x14ac:dyDescent="0.25">
      <c r="B751" s="13"/>
      <c r="D751" s="13"/>
      <c r="E751" s="13"/>
      <c r="F751" s="14"/>
      <c r="G751" s="14"/>
      <c r="H751" s="13"/>
      <c r="I751" s="13"/>
      <c r="J751" s="14"/>
      <c r="K751" s="13"/>
      <c r="M751" s="13"/>
    </row>
    <row r="752" spans="2:13" ht="12.75" customHeight="1" x14ac:dyDescent="0.25">
      <c r="B752" s="13"/>
      <c r="D752" s="13"/>
      <c r="E752" s="13"/>
      <c r="F752" s="14"/>
      <c r="G752" s="14"/>
      <c r="H752" s="13"/>
      <c r="I752" s="13"/>
      <c r="J752" s="14"/>
      <c r="K752" s="13"/>
      <c r="M752" s="13"/>
    </row>
    <row r="753" spans="2:13" ht="12.75" customHeight="1" x14ac:dyDescent="0.25">
      <c r="B753" s="13"/>
      <c r="D753" s="13"/>
      <c r="E753" s="13"/>
      <c r="F753" s="14"/>
      <c r="G753" s="14"/>
      <c r="H753" s="13"/>
      <c r="I753" s="13"/>
      <c r="J753" s="14"/>
      <c r="K753" s="13"/>
      <c r="M753" s="13"/>
    </row>
    <row r="754" spans="2:13" ht="12.75" customHeight="1" x14ac:dyDescent="0.25">
      <c r="B754" s="13"/>
      <c r="D754" s="13"/>
      <c r="E754" s="13"/>
      <c r="F754" s="14"/>
      <c r="G754" s="14"/>
      <c r="H754" s="13"/>
      <c r="I754" s="13"/>
      <c r="J754" s="14"/>
      <c r="K754" s="13"/>
      <c r="M754" s="13"/>
    </row>
    <row r="755" spans="2:13" ht="12.75" customHeight="1" x14ac:dyDescent="0.25">
      <c r="B755" s="13"/>
      <c r="D755" s="13"/>
      <c r="E755" s="13"/>
      <c r="F755" s="14"/>
      <c r="G755" s="14"/>
      <c r="H755" s="13"/>
      <c r="I755" s="13"/>
      <c r="J755" s="14"/>
      <c r="K755" s="13"/>
      <c r="M755" s="13"/>
    </row>
    <row r="756" spans="2:13" ht="12.75" customHeight="1" x14ac:dyDescent="0.25">
      <c r="B756" s="13"/>
      <c r="D756" s="13"/>
      <c r="E756" s="13"/>
      <c r="F756" s="14"/>
      <c r="G756" s="14"/>
      <c r="H756" s="13"/>
      <c r="I756" s="13"/>
      <c r="J756" s="14"/>
      <c r="K756" s="13"/>
      <c r="M756" s="13"/>
    </row>
    <row r="757" spans="2:13" ht="12.75" customHeight="1" x14ac:dyDescent="0.25">
      <c r="B757" s="13"/>
      <c r="D757" s="13"/>
      <c r="E757" s="13"/>
      <c r="F757" s="14"/>
      <c r="G757" s="14"/>
      <c r="H757" s="13"/>
      <c r="I757" s="13"/>
      <c r="J757" s="14"/>
      <c r="K757" s="13"/>
      <c r="M757" s="13"/>
    </row>
    <row r="758" spans="2:13" ht="12.75" customHeight="1" x14ac:dyDescent="0.25">
      <c r="B758" s="13"/>
      <c r="D758" s="13"/>
      <c r="E758" s="13"/>
      <c r="F758" s="14"/>
      <c r="G758" s="14"/>
      <c r="H758" s="13"/>
      <c r="I758" s="13"/>
      <c r="J758" s="14"/>
      <c r="K758" s="13"/>
      <c r="M758" s="13"/>
    </row>
    <row r="759" spans="2:13" ht="12.75" customHeight="1" x14ac:dyDescent="0.25">
      <c r="B759" s="13"/>
      <c r="D759" s="13"/>
      <c r="E759" s="13"/>
      <c r="F759" s="14"/>
      <c r="G759" s="14"/>
      <c r="H759" s="13"/>
      <c r="I759" s="13"/>
      <c r="J759" s="14"/>
      <c r="K759" s="13"/>
      <c r="M759" s="13"/>
    </row>
    <row r="760" spans="2:13" ht="12.75" customHeight="1" x14ac:dyDescent="0.25">
      <c r="B760" s="13"/>
      <c r="D760" s="13"/>
      <c r="E760" s="13"/>
      <c r="F760" s="14"/>
      <c r="G760" s="14"/>
      <c r="H760" s="13"/>
      <c r="I760" s="13"/>
      <c r="J760" s="14"/>
      <c r="K760" s="13"/>
      <c r="M760" s="13"/>
    </row>
    <row r="761" spans="2:13" ht="12.75" customHeight="1" x14ac:dyDescent="0.25">
      <c r="B761" s="13"/>
      <c r="D761" s="13"/>
      <c r="E761" s="13"/>
      <c r="F761" s="14"/>
      <c r="G761" s="14"/>
      <c r="H761" s="13"/>
      <c r="I761" s="13"/>
      <c r="J761" s="14"/>
      <c r="K761" s="13"/>
      <c r="M761" s="13"/>
    </row>
    <row r="762" spans="2:13" ht="12.75" customHeight="1" x14ac:dyDescent="0.25">
      <c r="B762" s="13"/>
      <c r="D762" s="13"/>
      <c r="E762" s="13"/>
      <c r="F762" s="14"/>
      <c r="G762" s="14"/>
      <c r="H762" s="13"/>
      <c r="I762" s="13"/>
      <c r="J762" s="14"/>
      <c r="K762" s="13"/>
      <c r="M762" s="13"/>
    </row>
    <row r="763" spans="2:13" ht="12.75" customHeight="1" x14ac:dyDescent="0.25">
      <c r="B763" s="13"/>
      <c r="D763" s="13"/>
      <c r="E763" s="13"/>
      <c r="F763" s="14"/>
      <c r="G763" s="14"/>
      <c r="H763" s="13"/>
      <c r="I763" s="13"/>
      <c r="J763" s="14"/>
      <c r="K763" s="13"/>
      <c r="M763" s="13"/>
    </row>
    <row r="764" spans="2:13" ht="12.75" customHeight="1" x14ac:dyDescent="0.25">
      <c r="B764" s="13"/>
      <c r="D764" s="13"/>
      <c r="E764" s="13"/>
      <c r="F764" s="14"/>
      <c r="G764" s="14"/>
      <c r="H764" s="13"/>
      <c r="I764" s="13"/>
      <c r="J764" s="14"/>
      <c r="K764" s="13"/>
      <c r="M764" s="13"/>
    </row>
    <row r="765" spans="2:13" ht="12.75" customHeight="1" x14ac:dyDescent="0.25">
      <c r="B765" s="13"/>
      <c r="D765" s="13"/>
      <c r="E765" s="13"/>
      <c r="F765" s="14"/>
      <c r="G765" s="14"/>
      <c r="H765" s="13"/>
      <c r="I765" s="13"/>
      <c r="J765" s="14"/>
      <c r="K765" s="13"/>
      <c r="M765" s="13"/>
    </row>
    <row r="766" spans="2:13" ht="12.75" customHeight="1" x14ac:dyDescent="0.25">
      <c r="B766" s="13"/>
      <c r="D766" s="13"/>
      <c r="E766" s="13"/>
      <c r="F766" s="14"/>
      <c r="G766" s="14"/>
      <c r="H766" s="13"/>
      <c r="I766" s="13"/>
      <c r="J766" s="14"/>
      <c r="K766" s="13"/>
      <c r="M766" s="13"/>
    </row>
    <row r="767" spans="2:13" ht="12.75" customHeight="1" x14ac:dyDescent="0.25">
      <c r="B767" s="13"/>
      <c r="D767" s="13"/>
      <c r="E767" s="13"/>
      <c r="F767" s="14"/>
      <c r="G767" s="14"/>
      <c r="H767" s="13"/>
      <c r="I767" s="13"/>
      <c r="J767" s="14"/>
      <c r="K767" s="13"/>
      <c r="M767" s="13"/>
    </row>
    <row r="768" spans="2:13" ht="12.75" customHeight="1" x14ac:dyDescent="0.25">
      <c r="B768" s="13"/>
      <c r="D768" s="13"/>
      <c r="E768" s="13"/>
      <c r="F768" s="14"/>
      <c r="G768" s="14"/>
      <c r="H768" s="13"/>
      <c r="I768" s="13"/>
      <c r="J768" s="14"/>
      <c r="K768" s="13"/>
      <c r="M768" s="13"/>
    </row>
    <row r="769" spans="2:13" ht="12.75" customHeight="1" x14ac:dyDescent="0.25">
      <c r="B769" s="13"/>
      <c r="D769" s="13"/>
      <c r="E769" s="13"/>
      <c r="F769" s="14"/>
      <c r="G769" s="14"/>
      <c r="H769" s="13"/>
      <c r="I769" s="13"/>
      <c r="J769" s="14"/>
      <c r="K769" s="13"/>
      <c r="M769" s="13"/>
    </row>
    <row r="770" spans="2:13" ht="12.75" customHeight="1" x14ac:dyDescent="0.25">
      <c r="B770" s="13"/>
      <c r="D770" s="13"/>
      <c r="E770" s="13"/>
      <c r="F770" s="14"/>
      <c r="G770" s="14"/>
      <c r="H770" s="13"/>
      <c r="I770" s="13"/>
      <c r="J770" s="14"/>
      <c r="K770" s="13"/>
      <c r="M770" s="13"/>
    </row>
    <row r="771" spans="2:13" ht="12.75" customHeight="1" x14ac:dyDescent="0.25">
      <c r="B771" s="13"/>
      <c r="D771" s="13"/>
      <c r="E771" s="13"/>
      <c r="F771" s="14"/>
      <c r="G771" s="14"/>
      <c r="H771" s="13"/>
      <c r="I771" s="13"/>
      <c r="J771" s="14"/>
      <c r="K771" s="13"/>
      <c r="M771" s="13"/>
    </row>
    <row r="772" spans="2:13" ht="12.75" customHeight="1" x14ac:dyDescent="0.25">
      <c r="B772" s="13"/>
      <c r="D772" s="13"/>
      <c r="E772" s="13"/>
      <c r="F772" s="14"/>
      <c r="G772" s="14"/>
      <c r="H772" s="13"/>
      <c r="I772" s="13"/>
      <c r="J772" s="14"/>
      <c r="K772" s="13"/>
      <c r="M772" s="13"/>
    </row>
    <row r="773" spans="2:13" ht="12.75" customHeight="1" x14ac:dyDescent="0.25">
      <c r="B773" s="13"/>
      <c r="D773" s="13"/>
      <c r="E773" s="13"/>
      <c r="F773" s="14"/>
      <c r="G773" s="14"/>
      <c r="H773" s="13"/>
      <c r="I773" s="13"/>
      <c r="J773" s="14"/>
      <c r="K773" s="13"/>
      <c r="M773" s="13"/>
    </row>
    <row r="774" spans="2:13" ht="12.75" customHeight="1" x14ac:dyDescent="0.25">
      <c r="B774" s="13"/>
      <c r="D774" s="13"/>
      <c r="E774" s="13"/>
      <c r="F774" s="14"/>
      <c r="G774" s="14"/>
      <c r="H774" s="13"/>
      <c r="I774" s="13"/>
      <c r="J774" s="14"/>
      <c r="K774" s="13"/>
      <c r="M774" s="13"/>
    </row>
    <row r="775" spans="2:13" ht="12.75" customHeight="1" x14ac:dyDescent="0.25">
      <c r="B775" s="13"/>
      <c r="D775" s="13"/>
      <c r="E775" s="13"/>
      <c r="F775" s="14"/>
      <c r="G775" s="14"/>
      <c r="H775" s="13"/>
      <c r="I775" s="13"/>
      <c r="J775" s="14"/>
      <c r="K775" s="13"/>
      <c r="M775" s="13"/>
    </row>
    <row r="776" spans="2:13" ht="12.75" customHeight="1" x14ac:dyDescent="0.25">
      <c r="B776" s="13"/>
      <c r="D776" s="13"/>
      <c r="E776" s="13"/>
      <c r="F776" s="14"/>
      <c r="G776" s="14"/>
      <c r="H776" s="13"/>
      <c r="I776" s="13"/>
      <c r="J776" s="14"/>
      <c r="K776" s="13"/>
      <c r="M776" s="13"/>
    </row>
    <row r="777" spans="2:13" ht="12.75" customHeight="1" x14ac:dyDescent="0.25">
      <c r="B777" s="13"/>
      <c r="D777" s="13"/>
      <c r="E777" s="13"/>
      <c r="F777" s="14"/>
      <c r="G777" s="14"/>
      <c r="H777" s="13"/>
      <c r="I777" s="13"/>
      <c r="J777" s="14"/>
      <c r="K777" s="13"/>
      <c r="M777" s="13"/>
    </row>
    <row r="778" spans="2:13" ht="12.75" customHeight="1" x14ac:dyDescent="0.25">
      <c r="B778" s="13"/>
      <c r="D778" s="13"/>
      <c r="E778" s="13"/>
      <c r="F778" s="14"/>
      <c r="G778" s="14"/>
      <c r="H778" s="13"/>
      <c r="I778" s="13"/>
      <c r="J778" s="14"/>
      <c r="K778" s="13"/>
      <c r="M778" s="13"/>
    </row>
    <row r="779" spans="2:13" ht="12.75" customHeight="1" x14ac:dyDescent="0.25">
      <c r="B779" s="13"/>
      <c r="D779" s="13"/>
      <c r="E779" s="13"/>
      <c r="F779" s="14"/>
      <c r="G779" s="14"/>
      <c r="H779" s="13"/>
      <c r="I779" s="13"/>
      <c r="J779" s="14"/>
      <c r="K779" s="13"/>
      <c r="M779" s="13"/>
    </row>
    <row r="780" spans="2:13" ht="12.75" customHeight="1" x14ac:dyDescent="0.25">
      <c r="B780" s="13"/>
      <c r="D780" s="13"/>
      <c r="E780" s="13"/>
      <c r="F780" s="14"/>
      <c r="G780" s="14"/>
      <c r="H780" s="13"/>
      <c r="I780" s="13"/>
      <c r="J780" s="14"/>
      <c r="K780" s="13"/>
      <c r="M780" s="13"/>
    </row>
    <row r="781" spans="2:13" ht="12.75" customHeight="1" x14ac:dyDescent="0.25">
      <c r="B781" s="13"/>
      <c r="D781" s="13"/>
      <c r="E781" s="13"/>
      <c r="F781" s="14"/>
      <c r="G781" s="14"/>
      <c r="H781" s="13"/>
      <c r="I781" s="13"/>
      <c r="J781" s="14"/>
      <c r="K781" s="13"/>
      <c r="M781" s="13"/>
    </row>
    <row r="782" spans="2:13" ht="12.75" customHeight="1" x14ac:dyDescent="0.25">
      <c r="B782" s="13"/>
      <c r="D782" s="13"/>
      <c r="E782" s="13"/>
      <c r="F782" s="14"/>
      <c r="G782" s="14"/>
      <c r="H782" s="13"/>
      <c r="I782" s="13"/>
      <c r="J782" s="14"/>
      <c r="K782" s="13"/>
      <c r="M782" s="13"/>
    </row>
    <row r="783" spans="2:13" ht="12.75" customHeight="1" x14ac:dyDescent="0.25">
      <c r="B783" s="13"/>
      <c r="D783" s="13"/>
      <c r="E783" s="13"/>
      <c r="F783" s="14"/>
      <c r="G783" s="14"/>
      <c r="H783" s="13"/>
      <c r="I783" s="13"/>
      <c r="J783" s="14"/>
      <c r="K783" s="13"/>
      <c r="M783" s="13"/>
    </row>
    <row r="784" spans="2:13" ht="12.75" customHeight="1" x14ac:dyDescent="0.25">
      <c r="B784" s="13"/>
      <c r="D784" s="13"/>
      <c r="E784" s="13"/>
      <c r="F784" s="14"/>
      <c r="G784" s="14"/>
      <c r="H784" s="13"/>
      <c r="I784" s="13"/>
      <c r="J784" s="14"/>
      <c r="K784" s="13"/>
      <c r="M784" s="13"/>
    </row>
    <row r="785" spans="2:13" ht="12.75" customHeight="1" x14ac:dyDescent="0.25">
      <c r="B785" s="13"/>
      <c r="D785" s="13"/>
      <c r="E785" s="13"/>
      <c r="F785" s="14"/>
      <c r="G785" s="14"/>
      <c r="H785" s="13"/>
      <c r="I785" s="13"/>
      <c r="J785" s="14"/>
      <c r="K785" s="13"/>
      <c r="M785" s="13"/>
    </row>
    <row r="786" spans="2:13" ht="12.75" customHeight="1" x14ac:dyDescent="0.25">
      <c r="B786" s="13"/>
      <c r="D786" s="13"/>
      <c r="E786" s="13"/>
      <c r="F786" s="14"/>
      <c r="G786" s="14"/>
      <c r="H786" s="13"/>
      <c r="I786" s="13"/>
      <c r="J786" s="14"/>
      <c r="K786" s="13"/>
      <c r="M786" s="13"/>
    </row>
    <row r="787" spans="2:13" ht="12.75" customHeight="1" x14ac:dyDescent="0.25">
      <c r="B787" s="13"/>
      <c r="D787" s="13"/>
      <c r="E787" s="13"/>
      <c r="F787" s="14"/>
      <c r="G787" s="14"/>
      <c r="H787" s="13"/>
      <c r="I787" s="13"/>
      <c r="J787" s="14"/>
      <c r="K787" s="13"/>
      <c r="M787" s="13"/>
    </row>
    <row r="788" spans="2:13" ht="12.75" customHeight="1" x14ac:dyDescent="0.25">
      <c r="B788" s="13"/>
      <c r="D788" s="13"/>
      <c r="E788" s="13"/>
      <c r="F788" s="14"/>
      <c r="G788" s="14"/>
      <c r="H788" s="13"/>
      <c r="I788" s="13"/>
      <c r="J788" s="14"/>
      <c r="K788" s="13"/>
      <c r="M788" s="13"/>
    </row>
    <row r="789" spans="2:13" ht="12.75" customHeight="1" x14ac:dyDescent="0.25">
      <c r="B789" s="13"/>
      <c r="D789" s="13"/>
      <c r="E789" s="13"/>
      <c r="F789" s="14"/>
      <c r="G789" s="14"/>
      <c r="H789" s="13"/>
      <c r="I789" s="13"/>
      <c r="J789" s="14"/>
      <c r="K789" s="13"/>
      <c r="M789" s="13"/>
    </row>
    <row r="790" spans="2:13" ht="12.75" customHeight="1" x14ac:dyDescent="0.25">
      <c r="B790" s="13"/>
      <c r="D790" s="13"/>
      <c r="E790" s="13"/>
      <c r="F790" s="14"/>
      <c r="G790" s="14"/>
      <c r="H790" s="13"/>
      <c r="I790" s="13"/>
      <c r="J790" s="14"/>
      <c r="K790" s="13"/>
      <c r="M790" s="13"/>
    </row>
    <row r="791" spans="2:13" ht="12.75" customHeight="1" x14ac:dyDescent="0.25">
      <c r="B791" s="13"/>
      <c r="D791" s="13"/>
      <c r="E791" s="13"/>
      <c r="F791" s="14"/>
      <c r="G791" s="14"/>
      <c r="H791" s="13"/>
      <c r="I791" s="13"/>
      <c r="J791" s="14"/>
      <c r="K791" s="13"/>
      <c r="M791" s="13"/>
    </row>
    <row r="792" spans="2:13" ht="12.75" customHeight="1" x14ac:dyDescent="0.25">
      <c r="B792" s="13"/>
      <c r="D792" s="13"/>
      <c r="E792" s="13"/>
      <c r="F792" s="14"/>
      <c r="G792" s="14"/>
      <c r="H792" s="13"/>
      <c r="I792" s="13"/>
      <c r="J792" s="14"/>
      <c r="K792" s="13"/>
      <c r="M792" s="13"/>
    </row>
    <row r="793" spans="2:13" ht="12.75" customHeight="1" x14ac:dyDescent="0.25">
      <c r="B793" s="13"/>
      <c r="D793" s="13"/>
      <c r="E793" s="13"/>
      <c r="F793" s="14"/>
      <c r="G793" s="14"/>
      <c r="H793" s="13"/>
      <c r="I793" s="13"/>
      <c r="J793" s="14"/>
      <c r="K793" s="13"/>
      <c r="M793" s="13"/>
    </row>
    <row r="794" spans="2:13" ht="12.75" customHeight="1" x14ac:dyDescent="0.25">
      <c r="B794" s="13"/>
      <c r="D794" s="13"/>
      <c r="E794" s="13"/>
      <c r="F794" s="14"/>
      <c r="G794" s="14"/>
      <c r="H794" s="13"/>
      <c r="I794" s="13"/>
      <c r="J794" s="14"/>
      <c r="K794" s="13"/>
      <c r="M794" s="13"/>
    </row>
    <row r="795" spans="2:13" ht="12.75" customHeight="1" x14ac:dyDescent="0.25">
      <c r="B795" s="13"/>
      <c r="D795" s="13"/>
      <c r="E795" s="13"/>
      <c r="F795" s="14"/>
      <c r="G795" s="14"/>
      <c r="H795" s="13"/>
      <c r="I795" s="13"/>
      <c r="J795" s="14"/>
      <c r="K795" s="13"/>
      <c r="M795" s="13"/>
    </row>
    <row r="796" spans="2:13" ht="12.75" customHeight="1" x14ac:dyDescent="0.25">
      <c r="B796" s="13"/>
      <c r="D796" s="13"/>
      <c r="E796" s="13"/>
      <c r="F796" s="14"/>
      <c r="G796" s="14"/>
      <c r="H796" s="13"/>
      <c r="I796" s="13"/>
      <c r="J796" s="14"/>
      <c r="K796" s="13"/>
      <c r="M796" s="13"/>
    </row>
    <row r="797" spans="2:13" ht="12.75" customHeight="1" x14ac:dyDescent="0.25">
      <c r="B797" s="13"/>
      <c r="D797" s="13"/>
      <c r="E797" s="13"/>
      <c r="F797" s="14"/>
      <c r="G797" s="14"/>
      <c r="H797" s="13"/>
      <c r="I797" s="13"/>
      <c r="J797" s="14"/>
      <c r="K797" s="13"/>
      <c r="M797" s="13"/>
    </row>
    <row r="798" spans="2:13" ht="12.75" customHeight="1" x14ac:dyDescent="0.25">
      <c r="B798" s="13"/>
      <c r="D798" s="13"/>
      <c r="E798" s="13"/>
      <c r="F798" s="14"/>
      <c r="G798" s="14"/>
      <c r="H798" s="13"/>
      <c r="I798" s="13"/>
      <c r="J798" s="14"/>
      <c r="K798" s="13"/>
      <c r="M798" s="13"/>
    </row>
    <row r="799" spans="2:13" ht="12.75" customHeight="1" x14ac:dyDescent="0.25">
      <c r="B799" s="13"/>
      <c r="D799" s="13"/>
      <c r="E799" s="13"/>
      <c r="F799" s="14"/>
      <c r="G799" s="14"/>
      <c r="H799" s="13"/>
      <c r="I799" s="13"/>
      <c r="J799" s="14"/>
      <c r="K799" s="13"/>
      <c r="M799" s="13"/>
    </row>
    <row r="800" spans="2:13" ht="12.75" customHeight="1" x14ac:dyDescent="0.25">
      <c r="B800" s="13"/>
      <c r="D800" s="13"/>
      <c r="E800" s="13"/>
      <c r="F800" s="14"/>
      <c r="G800" s="14"/>
      <c r="H800" s="13"/>
      <c r="I800" s="13"/>
      <c r="J800" s="14"/>
      <c r="K800" s="13"/>
      <c r="M800" s="13"/>
    </row>
    <row r="801" spans="2:13" ht="12.75" customHeight="1" x14ac:dyDescent="0.25">
      <c r="B801" s="13"/>
      <c r="D801" s="13"/>
      <c r="E801" s="13"/>
      <c r="F801" s="14"/>
      <c r="G801" s="14"/>
      <c r="H801" s="13"/>
      <c r="I801" s="13"/>
      <c r="J801" s="14"/>
      <c r="K801" s="13"/>
      <c r="M801" s="13"/>
    </row>
    <row r="802" spans="2:13" ht="12.75" customHeight="1" x14ac:dyDescent="0.25">
      <c r="B802" s="13"/>
      <c r="D802" s="13"/>
      <c r="E802" s="13"/>
      <c r="F802" s="14"/>
      <c r="G802" s="14"/>
      <c r="H802" s="13"/>
      <c r="I802" s="13"/>
      <c r="J802" s="14"/>
      <c r="K802" s="13"/>
      <c r="M802" s="13"/>
    </row>
    <row r="803" spans="2:13" ht="12.75" customHeight="1" x14ac:dyDescent="0.25">
      <c r="B803" s="13"/>
      <c r="D803" s="13"/>
      <c r="E803" s="13"/>
      <c r="F803" s="14"/>
      <c r="G803" s="14"/>
      <c r="H803" s="13"/>
      <c r="I803" s="13"/>
      <c r="J803" s="14"/>
      <c r="K803" s="13"/>
      <c r="M803" s="13"/>
    </row>
    <row r="804" spans="2:13" ht="12.75" customHeight="1" x14ac:dyDescent="0.25">
      <c r="B804" s="13"/>
      <c r="D804" s="13"/>
      <c r="E804" s="13"/>
      <c r="F804" s="14"/>
      <c r="G804" s="14"/>
      <c r="H804" s="13"/>
      <c r="I804" s="13"/>
      <c r="J804" s="14"/>
      <c r="K804" s="13"/>
      <c r="M804" s="13"/>
    </row>
    <row r="805" spans="2:13" ht="12.75" customHeight="1" x14ac:dyDescent="0.25">
      <c r="B805" s="13"/>
      <c r="D805" s="13"/>
      <c r="E805" s="13"/>
      <c r="F805" s="14"/>
      <c r="G805" s="14"/>
      <c r="H805" s="13"/>
      <c r="I805" s="13"/>
      <c r="J805" s="14"/>
      <c r="K805" s="13"/>
      <c r="M805" s="13"/>
    </row>
    <row r="806" spans="2:13" ht="12.75" customHeight="1" x14ac:dyDescent="0.25">
      <c r="B806" s="13"/>
      <c r="D806" s="13"/>
      <c r="E806" s="13"/>
      <c r="F806" s="14"/>
      <c r="G806" s="14"/>
      <c r="H806" s="13"/>
      <c r="I806" s="13"/>
      <c r="J806" s="14"/>
      <c r="K806" s="13"/>
      <c r="M806" s="13"/>
    </row>
    <row r="807" spans="2:13" ht="12.75" customHeight="1" x14ac:dyDescent="0.25">
      <c r="B807" s="13"/>
      <c r="D807" s="13"/>
      <c r="E807" s="13"/>
      <c r="F807" s="14"/>
      <c r="G807" s="14"/>
      <c r="H807" s="13"/>
      <c r="I807" s="13"/>
      <c r="J807" s="14"/>
      <c r="K807" s="13"/>
      <c r="M807" s="13"/>
    </row>
    <row r="808" spans="2:13" ht="12.75" customHeight="1" x14ac:dyDescent="0.25">
      <c r="B808" s="13"/>
      <c r="D808" s="13"/>
      <c r="E808" s="13"/>
      <c r="F808" s="14"/>
      <c r="G808" s="14"/>
      <c r="H808" s="13"/>
      <c r="I808" s="13"/>
      <c r="J808" s="14"/>
      <c r="K808" s="13"/>
      <c r="M808" s="13"/>
    </row>
    <row r="809" spans="2:13" ht="12.75" customHeight="1" x14ac:dyDescent="0.25">
      <c r="B809" s="13"/>
      <c r="D809" s="13"/>
      <c r="E809" s="13"/>
      <c r="F809" s="14"/>
      <c r="G809" s="14"/>
      <c r="H809" s="13"/>
      <c r="I809" s="13"/>
      <c r="J809" s="14"/>
      <c r="K809" s="13"/>
      <c r="M809" s="13"/>
    </row>
    <row r="810" spans="2:13" ht="12.75" customHeight="1" x14ac:dyDescent="0.25">
      <c r="B810" s="13"/>
      <c r="D810" s="13"/>
      <c r="E810" s="13"/>
      <c r="F810" s="14"/>
      <c r="G810" s="14"/>
      <c r="H810" s="13"/>
      <c r="I810" s="13"/>
      <c r="J810" s="14"/>
      <c r="K810" s="13"/>
      <c r="M810" s="13"/>
    </row>
    <row r="811" spans="2:13" ht="12.75" customHeight="1" x14ac:dyDescent="0.25">
      <c r="B811" s="13"/>
      <c r="D811" s="13"/>
      <c r="E811" s="13"/>
      <c r="F811" s="14"/>
      <c r="G811" s="14"/>
      <c r="H811" s="13"/>
      <c r="I811" s="13"/>
      <c r="J811" s="14"/>
      <c r="K811" s="13"/>
      <c r="M811" s="13"/>
    </row>
    <row r="812" spans="2:13" ht="12.75" customHeight="1" x14ac:dyDescent="0.25">
      <c r="B812" s="13"/>
      <c r="D812" s="13"/>
      <c r="E812" s="13"/>
      <c r="F812" s="14"/>
      <c r="G812" s="14"/>
      <c r="H812" s="13"/>
      <c r="I812" s="13"/>
      <c r="J812" s="14"/>
      <c r="K812" s="13"/>
      <c r="M812" s="13"/>
    </row>
    <row r="813" spans="2:13" ht="12.75" customHeight="1" x14ac:dyDescent="0.25">
      <c r="B813" s="13"/>
      <c r="D813" s="13"/>
      <c r="E813" s="13"/>
      <c r="F813" s="14"/>
      <c r="G813" s="14"/>
      <c r="H813" s="13"/>
      <c r="I813" s="13"/>
      <c r="J813" s="14"/>
      <c r="K813" s="13"/>
      <c r="M813" s="13"/>
    </row>
    <row r="814" spans="2:13" ht="12.75" customHeight="1" x14ac:dyDescent="0.25">
      <c r="B814" s="13"/>
      <c r="D814" s="13"/>
      <c r="E814" s="13"/>
      <c r="F814" s="14"/>
      <c r="G814" s="14"/>
      <c r="H814" s="13"/>
      <c r="I814" s="13"/>
      <c r="J814" s="14"/>
      <c r="K814" s="13"/>
      <c r="M814" s="13"/>
    </row>
    <row r="815" spans="2:13" ht="12.75" customHeight="1" x14ac:dyDescent="0.25">
      <c r="B815" s="13"/>
      <c r="D815" s="13"/>
      <c r="E815" s="13"/>
      <c r="F815" s="14"/>
      <c r="G815" s="14"/>
      <c r="H815" s="13"/>
      <c r="I815" s="13"/>
      <c r="J815" s="14"/>
      <c r="K815" s="13"/>
      <c r="M815" s="13"/>
    </row>
    <row r="816" spans="2:13" ht="12.75" customHeight="1" x14ac:dyDescent="0.25">
      <c r="B816" s="13"/>
      <c r="D816" s="13"/>
      <c r="E816" s="13"/>
      <c r="F816" s="14"/>
      <c r="G816" s="14"/>
      <c r="H816" s="13"/>
      <c r="I816" s="13"/>
      <c r="J816" s="14"/>
      <c r="K816" s="13"/>
      <c r="M816" s="13"/>
    </row>
    <row r="817" spans="2:13" ht="12.75" customHeight="1" x14ac:dyDescent="0.25">
      <c r="B817" s="13"/>
      <c r="D817" s="13"/>
      <c r="E817" s="13"/>
      <c r="F817" s="14"/>
      <c r="G817" s="14"/>
      <c r="H817" s="13"/>
      <c r="I817" s="13"/>
      <c r="J817" s="14"/>
      <c r="K817" s="13"/>
      <c r="M817" s="13"/>
    </row>
    <row r="818" spans="2:13" ht="12.75" customHeight="1" x14ac:dyDescent="0.25">
      <c r="B818" s="13"/>
      <c r="D818" s="13"/>
      <c r="E818" s="13"/>
      <c r="F818" s="14"/>
      <c r="G818" s="14"/>
      <c r="H818" s="13"/>
      <c r="I818" s="13"/>
      <c r="J818" s="14"/>
      <c r="K818" s="13"/>
      <c r="M818" s="13"/>
    </row>
    <row r="819" spans="2:13" ht="12.75" customHeight="1" x14ac:dyDescent="0.25">
      <c r="B819" s="13"/>
      <c r="D819" s="13"/>
      <c r="E819" s="13"/>
      <c r="F819" s="14"/>
      <c r="G819" s="14"/>
      <c r="H819" s="13"/>
      <c r="I819" s="13"/>
      <c r="J819" s="14"/>
      <c r="K819" s="13"/>
      <c r="M819" s="13"/>
    </row>
    <row r="820" spans="2:13" ht="12.75" customHeight="1" x14ac:dyDescent="0.25">
      <c r="B820" s="13"/>
      <c r="D820" s="13"/>
      <c r="E820" s="13"/>
      <c r="F820" s="14"/>
      <c r="G820" s="14"/>
      <c r="H820" s="13"/>
      <c r="I820" s="13"/>
      <c r="J820" s="14"/>
      <c r="K820" s="13"/>
      <c r="M820" s="13"/>
    </row>
    <row r="821" spans="2:13" ht="12.75" customHeight="1" x14ac:dyDescent="0.25">
      <c r="B821" s="13"/>
      <c r="D821" s="13"/>
      <c r="E821" s="13"/>
      <c r="F821" s="14"/>
      <c r="G821" s="14"/>
      <c r="H821" s="13"/>
      <c r="I821" s="13"/>
      <c r="J821" s="14"/>
      <c r="K821" s="13"/>
      <c r="M821" s="13"/>
    </row>
    <row r="822" spans="2:13" ht="12.75" customHeight="1" x14ac:dyDescent="0.25">
      <c r="B822" s="13"/>
      <c r="D822" s="13"/>
      <c r="E822" s="13"/>
      <c r="F822" s="14"/>
      <c r="G822" s="14"/>
      <c r="H822" s="13"/>
      <c r="I822" s="13"/>
      <c r="J822" s="14"/>
      <c r="K822" s="13"/>
      <c r="M822" s="13"/>
    </row>
    <row r="823" spans="2:13" ht="12.75" customHeight="1" x14ac:dyDescent="0.25">
      <c r="B823" s="13"/>
      <c r="D823" s="13"/>
      <c r="E823" s="13"/>
      <c r="F823" s="14"/>
      <c r="G823" s="14"/>
      <c r="H823" s="13"/>
      <c r="I823" s="13"/>
      <c r="J823" s="14"/>
      <c r="K823" s="13"/>
      <c r="M823" s="13"/>
    </row>
    <row r="824" spans="2:13" ht="12.75" customHeight="1" x14ac:dyDescent="0.25">
      <c r="B824" s="13"/>
      <c r="D824" s="13"/>
      <c r="E824" s="13"/>
      <c r="F824" s="14"/>
      <c r="G824" s="14"/>
      <c r="H824" s="13"/>
      <c r="I824" s="13"/>
      <c r="J824" s="14"/>
      <c r="K824" s="13"/>
      <c r="M824" s="13"/>
    </row>
    <row r="825" spans="2:13" ht="12.75" customHeight="1" x14ac:dyDescent="0.25">
      <c r="B825" s="13"/>
      <c r="D825" s="13"/>
      <c r="E825" s="13"/>
      <c r="F825" s="14"/>
      <c r="G825" s="14"/>
      <c r="H825" s="13"/>
      <c r="I825" s="13"/>
      <c r="J825" s="14"/>
      <c r="K825" s="13"/>
      <c r="M825" s="13"/>
    </row>
    <row r="826" spans="2:13" ht="12.75" customHeight="1" x14ac:dyDescent="0.25">
      <c r="B826" s="13"/>
      <c r="D826" s="13"/>
      <c r="E826" s="13"/>
      <c r="F826" s="14"/>
      <c r="G826" s="14"/>
      <c r="H826" s="13"/>
      <c r="I826" s="13"/>
      <c r="J826" s="14"/>
      <c r="K826" s="13"/>
      <c r="M826" s="13"/>
    </row>
    <row r="827" spans="2:13" ht="12.75" customHeight="1" x14ac:dyDescent="0.25">
      <c r="B827" s="13"/>
      <c r="D827" s="13"/>
      <c r="E827" s="13"/>
      <c r="F827" s="14"/>
      <c r="G827" s="14"/>
      <c r="H827" s="13"/>
      <c r="I827" s="13"/>
      <c r="J827" s="14"/>
      <c r="K827" s="13"/>
      <c r="M827" s="13"/>
    </row>
    <row r="828" spans="2:13" ht="12.75" customHeight="1" x14ac:dyDescent="0.25">
      <c r="B828" s="13"/>
      <c r="D828" s="13"/>
      <c r="E828" s="13"/>
      <c r="F828" s="14"/>
      <c r="G828" s="14"/>
      <c r="H828" s="13"/>
      <c r="I828" s="13"/>
      <c r="J828" s="14"/>
      <c r="K828" s="13"/>
      <c r="M828" s="13"/>
    </row>
    <row r="829" spans="2:13" ht="12.75" customHeight="1" x14ac:dyDescent="0.25">
      <c r="B829" s="13"/>
      <c r="D829" s="13"/>
      <c r="E829" s="13"/>
      <c r="F829" s="14"/>
      <c r="G829" s="14"/>
      <c r="H829" s="13"/>
      <c r="I829" s="13"/>
      <c r="J829" s="14"/>
      <c r="K829" s="13"/>
      <c r="M829" s="13"/>
    </row>
    <row r="830" spans="2:13" ht="12.75" customHeight="1" x14ac:dyDescent="0.25">
      <c r="B830" s="13"/>
      <c r="D830" s="13"/>
      <c r="E830" s="13"/>
      <c r="F830" s="14"/>
      <c r="G830" s="14"/>
      <c r="H830" s="13"/>
      <c r="I830" s="13"/>
      <c r="J830" s="14"/>
      <c r="K830" s="13"/>
      <c r="M830" s="13"/>
    </row>
    <row r="831" spans="2:13" ht="12.75" customHeight="1" x14ac:dyDescent="0.25">
      <c r="B831" s="13"/>
      <c r="D831" s="13"/>
      <c r="E831" s="13"/>
      <c r="F831" s="14"/>
      <c r="G831" s="14"/>
      <c r="H831" s="13"/>
      <c r="I831" s="13"/>
      <c r="J831" s="14"/>
      <c r="K831" s="13"/>
      <c r="M831" s="13"/>
    </row>
    <row r="832" spans="2:13" ht="12.75" customHeight="1" x14ac:dyDescent="0.25">
      <c r="B832" s="13"/>
      <c r="D832" s="13"/>
      <c r="E832" s="13"/>
      <c r="F832" s="14"/>
      <c r="G832" s="14"/>
      <c r="H832" s="13"/>
      <c r="I832" s="13"/>
      <c r="J832" s="14"/>
      <c r="K832" s="13"/>
      <c r="M832" s="13"/>
    </row>
    <row r="833" spans="2:13" ht="12.75" customHeight="1" x14ac:dyDescent="0.25">
      <c r="B833" s="13"/>
      <c r="D833" s="13"/>
      <c r="E833" s="13"/>
      <c r="F833" s="14"/>
      <c r="G833" s="14"/>
      <c r="H833" s="13"/>
      <c r="I833" s="13"/>
      <c r="J833" s="14"/>
      <c r="K833" s="13"/>
      <c r="M833" s="13"/>
    </row>
    <row r="834" spans="2:13" ht="12.75" customHeight="1" x14ac:dyDescent="0.25">
      <c r="B834" s="13"/>
      <c r="D834" s="13"/>
      <c r="E834" s="13"/>
      <c r="F834" s="14"/>
      <c r="G834" s="14"/>
      <c r="H834" s="13"/>
      <c r="I834" s="13"/>
      <c r="J834" s="14"/>
      <c r="K834" s="13"/>
      <c r="M834" s="13"/>
    </row>
    <row r="835" spans="2:13" ht="12.75" customHeight="1" x14ac:dyDescent="0.25">
      <c r="B835" s="13"/>
      <c r="D835" s="13"/>
      <c r="E835" s="13"/>
      <c r="F835" s="14"/>
      <c r="G835" s="14"/>
      <c r="H835" s="13"/>
      <c r="I835" s="13"/>
      <c r="J835" s="14"/>
      <c r="K835" s="13"/>
      <c r="M835" s="13"/>
    </row>
    <row r="836" spans="2:13" ht="12.75" customHeight="1" x14ac:dyDescent="0.25">
      <c r="B836" s="13"/>
      <c r="D836" s="13"/>
      <c r="E836" s="13"/>
      <c r="F836" s="14"/>
      <c r="G836" s="14"/>
      <c r="H836" s="13"/>
      <c r="I836" s="13"/>
      <c r="J836" s="14"/>
      <c r="K836" s="13"/>
      <c r="M836" s="13"/>
    </row>
    <row r="837" spans="2:13" ht="12.75" customHeight="1" x14ac:dyDescent="0.25">
      <c r="B837" s="13"/>
      <c r="D837" s="13"/>
      <c r="E837" s="13"/>
      <c r="F837" s="14"/>
      <c r="G837" s="14"/>
      <c r="H837" s="13"/>
      <c r="I837" s="13"/>
      <c r="J837" s="14"/>
      <c r="K837" s="13"/>
      <c r="M837" s="13"/>
    </row>
    <row r="838" spans="2:13" ht="12.75" customHeight="1" x14ac:dyDescent="0.25">
      <c r="B838" s="13"/>
      <c r="D838" s="13"/>
      <c r="E838" s="13"/>
      <c r="F838" s="14"/>
      <c r="G838" s="14"/>
      <c r="H838" s="13"/>
      <c r="I838" s="13"/>
      <c r="J838" s="14"/>
      <c r="K838" s="13"/>
      <c r="M838" s="13"/>
    </row>
    <row r="839" spans="2:13" ht="12.75" customHeight="1" x14ac:dyDescent="0.25">
      <c r="B839" s="13"/>
      <c r="D839" s="13"/>
      <c r="E839" s="13"/>
      <c r="F839" s="14"/>
      <c r="G839" s="14"/>
      <c r="H839" s="13"/>
      <c r="I839" s="13"/>
      <c r="J839" s="14"/>
      <c r="K839" s="13"/>
      <c r="M839" s="13"/>
    </row>
    <row r="840" spans="2:13" ht="12.75" customHeight="1" x14ac:dyDescent="0.25">
      <c r="B840" s="13"/>
      <c r="D840" s="13"/>
      <c r="E840" s="13"/>
      <c r="F840" s="14"/>
      <c r="G840" s="14"/>
      <c r="H840" s="13"/>
      <c r="I840" s="13"/>
      <c r="J840" s="14"/>
      <c r="K840" s="13"/>
      <c r="M840" s="13"/>
    </row>
    <row r="841" spans="2:13" ht="12.75" customHeight="1" x14ac:dyDescent="0.25">
      <c r="B841" s="13"/>
      <c r="D841" s="13"/>
      <c r="E841" s="13"/>
      <c r="F841" s="14"/>
      <c r="G841" s="14"/>
      <c r="H841" s="13"/>
      <c r="I841" s="13"/>
      <c r="J841" s="14"/>
      <c r="K841" s="13"/>
      <c r="M841" s="13"/>
    </row>
    <row r="842" spans="2:13" ht="12.75" customHeight="1" x14ac:dyDescent="0.25">
      <c r="B842" s="13"/>
      <c r="D842" s="13"/>
      <c r="E842" s="13"/>
      <c r="F842" s="14"/>
      <c r="G842" s="14"/>
      <c r="H842" s="13"/>
      <c r="I842" s="13"/>
      <c r="J842" s="14"/>
      <c r="K842" s="13"/>
      <c r="M842" s="13"/>
    </row>
    <row r="843" spans="2:13" ht="12.75" customHeight="1" x14ac:dyDescent="0.25">
      <c r="B843" s="13"/>
      <c r="D843" s="13"/>
      <c r="E843" s="13"/>
      <c r="F843" s="14"/>
      <c r="G843" s="14"/>
      <c r="H843" s="13"/>
      <c r="I843" s="13"/>
      <c r="J843" s="14"/>
      <c r="K843" s="13"/>
      <c r="M843" s="13"/>
    </row>
    <row r="844" spans="2:13" ht="12.75" customHeight="1" x14ac:dyDescent="0.25">
      <c r="B844" s="13"/>
      <c r="D844" s="13"/>
      <c r="E844" s="13"/>
      <c r="F844" s="14"/>
      <c r="G844" s="14"/>
      <c r="H844" s="13"/>
      <c r="I844" s="13"/>
      <c r="J844" s="14"/>
      <c r="K844" s="13"/>
      <c r="M844" s="13"/>
    </row>
    <row r="845" spans="2:13" ht="12.75" customHeight="1" x14ac:dyDescent="0.25">
      <c r="B845" s="13"/>
      <c r="D845" s="13"/>
      <c r="E845" s="13"/>
      <c r="F845" s="14"/>
      <c r="G845" s="14"/>
      <c r="H845" s="13"/>
      <c r="I845" s="13"/>
      <c r="J845" s="14"/>
      <c r="K845" s="13"/>
      <c r="M845" s="13"/>
    </row>
    <row r="846" spans="2:13" ht="12.75" customHeight="1" x14ac:dyDescent="0.25">
      <c r="B846" s="13"/>
      <c r="D846" s="13"/>
      <c r="E846" s="13"/>
      <c r="F846" s="14"/>
      <c r="G846" s="14"/>
      <c r="H846" s="13"/>
      <c r="I846" s="13"/>
      <c r="J846" s="14"/>
      <c r="K846" s="13"/>
      <c r="M846" s="13"/>
    </row>
    <row r="847" spans="2:13" ht="12.75" customHeight="1" x14ac:dyDescent="0.25">
      <c r="B847" s="13"/>
      <c r="D847" s="13"/>
      <c r="E847" s="13"/>
      <c r="F847" s="14"/>
      <c r="G847" s="14"/>
      <c r="H847" s="13"/>
      <c r="I847" s="13"/>
      <c r="J847" s="14"/>
      <c r="K847" s="13"/>
      <c r="M847" s="13"/>
    </row>
    <row r="848" spans="2:13" ht="12.75" customHeight="1" x14ac:dyDescent="0.25">
      <c r="B848" s="13"/>
      <c r="D848" s="13"/>
      <c r="E848" s="13"/>
      <c r="F848" s="14"/>
      <c r="G848" s="14"/>
      <c r="H848" s="13"/>
      <c r="I848" s="13"/>
      <c r="J848" s="14"/>
      <c r="K848" s="13"/>
      <c r="M848" s="13"/>
    </row>
    <row r="849" spans="2:13" ht="12.75" customHeight="1" x14ac:dyDescent="0.25">
      <c r="B849" s="13"/>
      <c r="D849" s="13"/>
      <c r="E849" s="13"/>
      <c r="F849" s="14"/>
      <c r="G849" s="14"/>
      <c r="H849" s="13"/>
      <c r="I849" s="13"/>
      <c r="J849" s="14"/>
      <c r="K849" s="13"/>
      <c r="M849" s="13"/>
    </row>
    <row r="850" spans="2:13" ht="12.75" customHeight="1" x14ac:dyDescent="0.25">
      <c r="B850" s="13"/>
      <c r="D850" s="13"/>
      <c r="E850" s="13"/>
      <c r="F850" s="14"/>
      <c r="G850" s="14"/>
      <c r="H850" s="13"/>
      <c r="I850" s="13"/>
      <c r="J850" s="14"/>
      <c r="K850" s="13"/>
      <c r="M850" s="13"/>
    </row>
    <row r="851" spans="2:13" ht="12.75" customHeight="1" x14ac:dyDescent="0.25">
      <c r="B851" s="13"/>
      <c r="D851" s="13"/>
      <c r="E851" s="13"/>
      <c r="F851" s="14"/>
      <c r="G851" s="14"/>
      <c r="H851" s="13"/>
      <c r="I851" s="13"/>
      <c r="J851" s="14"/>
      <c r="K851" s="13"/>
      <c r="M851" s="13"/>
    </row>
    <row r="852" spans="2:13" ht="12.75" customHeight="1" x14ac:dyDescent="0.25">
      <c r="B852" s="13"/>
      <c r="D852" s="13"/>
      <c r="E852" s="13"/>
      <c r="F852" s="14"/>
      <c r="G852" s="14"/>
      <c r="H852" s="13"/>
      <c r="I852" s="13"/>
      <c r="J852" s="14"/>
      <c r="K852" s="13"/>
      <c r="M852" s="13"/>
    </row>
    <row r="853" spans="2:13" ht="12.75" customHeight="1" x14ac:dyDescent="0.25">
      <c r="B853" s="13"/>
      <c r="D853" s="13"/>
      <c r="E853" s="13"/>
      <c r="F853" s="14"/>
      <c r="G853" s="14"/>
      <c r="H853" s="13"/>
      <c r="I853" s="13"/>
      <c r="J853" s="14"/>
      <c r="K853" s="13"/>
      <c r="M853" s="13"/>
    </row>
    <row r="854" spans="2:13" ht="12.75" customHeight="1" x14ac:dyDescent="0.25">
      <c r="B854" s="13"/>
      <c r="D854" s="13"/>
      <c r="E854" s="13"/>
      <c r="F854" s="14"/>
      <c r="G854" s="14"/>
      <c r="H854" s="13"/>
      <c r="I854" s="13"/>
      <c r="J854" s="14"/>
      <c r="K854" s="13"/>
      <c r="M854" s="13"/>
    </row>
    <row r="855" spans="2:13" ht="12.75" customHeight="1" x14ac:dyDescent="0.25">
      <c r="B855" s="13"/>
      <c r="D855" s="13"/>
      <c r="E855" s="13"/>
      <c r="F855" s="14"/>
      <c r="G855" s="14"/>
      <c r="H855" s="13"/>
      <c r="I855" s="13"/>
      <c r="J855" s="14"/>
      <c r="K855" s="13"/>
      <c r="M855" s="13"/>
    </row>
    <row r="856" spans="2:13" ht="12.75" customHeight="1" x14ac:dyDescent="0.25">
      <c r="B856" s="13"/>
      <c r="D856" s="13"/>
      <c r="E856" s="13"/>
      <c r="F856" s="14"/>
      <c r="G856" s="14"/>
      <c r="H856" s="13"/>
      <c r="I856" s="13"/>
      <c r="J856" s="14"/>
      <c r="K856" s="13"/>
      <c r="M856" s="13"/>
    </row>
    <row r="857" spans="2:13" ht="12.75" customHeight="1" x14ac:dyDescent="0.25">
      <c r="B857" s="13"/>
      <c r="D857" s="13"/>
      <c r="E857" s="13"/>
      <c r="F857" s="14"/>
      <c r="G857" s="14"/>
      <c r="H857" s="13"/>
      <c r="I857" s="13"/>
      <c r="J857" s="14"/>
      <c r="K857" s="13"/>
      <c r="M857" s="13"/>
    </row>
    <row r="858" spans="2:13" ht="12.75" customHeight="1" x14ac:dyDescent="0.25">
      <c r="B858" s="13"/>
      <c r="D858" s="13"/>
      <c r="E858" s="13"/>
      <c r="F858" s="14"/>
      <c r="G858" s="14"/>
      <c r="H858" s="13"/>
      <c r="I858" s="13"/>
      <c r="J858" s="14"/>
      <c r="K858" s="13"/>
      <c r="M858" s="13"/>
    </row>
    <row r="859" spans="2:13" ht="12.75" customHeight="1" x14ac:dyDescent="0.25">
      <c r="B859" s="13"/>
      <c r="D859" s="13"/>
      <c r="E859" s="13"/>
      <c r="F859" s="14"/>
      <c r="G859" s="14"/>
      <c r="H859" s="13"/>
      <c r="I859" s="13"/>
      <c r="J859" s="14"/>
      <c r="K859" s="13"/>
      <c r="M859" s="13"/>
    </row>
    <row r="860" spans="2:13" ht="12.75" customHeight="1" x14ac:dyDescent="0.25">
      <c r="B860" s="13"/>
      <c r="D860" s="13"/>
      <c r="E860" s="13"/>
      <c r="F860" s="14"/>
      <c r="G860" s="14"/>
      <c r="H860" s="13"/>
      <c r="I860" s="13"/>
      <c r="J860" s="14"/>
      <c r="K860" s="13"/>
      <c r="M860" s="13"/>
    </row>
    <row r="861" spans="2:13" ht="12.75" customHeight="1" x14ac:dyDescent="0.25">
      <c r="B861" s="13"/>
      <c r="D861" s="13"/>
      <c r="E861" s="13"/>
      <c r="F861" s="14"/>
      <c r="G861" s="14"/>
      <c r="H861" s="13"/>
      <c r="I861" s="13"/>
      <c r="J861" s="14"/>
      <c r="K861" s="13"/>
      <c r="M861" s="13"/>
    </row>
    <row r="862" spans="2:13" ht="12.75" customHeight="1" x14ac:dyDescent="0.25">
      <c r="B862" s="13"/>
      <c r="D862" s="13"/>
      <c r="E862" s="13"/>
      <c r="F862" s="14"/>
      <c r="G862" s="14"/>
      <c r="H862" s="13"/>
      <c r="I862" s="13"/>
      <c r="J862" s="14"/>
      <c r="K862" s="13"/>
      <c r="M862" s="13"/>
    </row>
    <row r="863" spans="2:13" ht="12.75" customHeight="1" x14ac:dyDescent="0.25">
      <c r="B863" s="13"/>
      <c r="D863" s="13"/>
      <c r="E863" s="13"/>
      <c r="F863" s="14"/>
      <c r="G863" s="14"/>
      <c r="H863" s="13"/>
      <c r="I863" s="13"/>
      <c r="J863" s="14"/>
      <c r="K863" s="13"/>
      <c r="M863" s="13"/>
    </row>
    <row r="864" spans="2:13" ht="12.75" customHeight="1" x14ac:dyDescent="0.25">
      <c r="B864" s="13"/>
      <c r="D864" s="13"/>
      <c r="E864" s="13"/>
      <c r="F864" s="14"/>
      <c r="G864" s="14"/>
      <c r="H864" s="13"/>
      <c r="I864" s="13"/>
      <c r="J864" s="14"/>
      <c r="K864" s="13"/>
      <c r="M864" s="13"/>
    </row>
    <row r="865" spans="2:13" ht="12.75" customHeight="1" x14ac:dyDescent="0.25">
      <c r="B865" s="13"/>
      <c r="D865" s="13"/>
      <c r="E865" s="13"/>
      <c r="F865" s="14"/>
      <c r="G865" s="14"/>
      <c r="H865" s="13"/>
      <c r="I865" s="13"/>
      <c r="J865" s="14"/>
      <c r="K865" s="13"/>
      <c r="M865" s="13"/>
    </row>
    <row r="866" spans="2:13" ht="12.75" customHeight="1" x14ac:dyDescent="0.25">
      <c r="B866" s="13"/>
      <c r="D866" s="13"/>
      <c r="E866" s="13"/>
      <c r="F866" s="14"/>
      <c r="G866" s="14"/>
      <c r="H866" s="13"/>
      <c r="I866" s="13"/>
      <c r="J866" s="14"/>
      <c r="K866" s="13"/>
      <c r="M866" s="13"/>
    </row>
    <row r="867" spans="2:13" ht="12.75" customHeight="1" x14ac:dyDescent="0.25">
      <c r="B867" s="13"/>
      <c r="D867" s="13"/>
      <c r="E867" s="13"/>
      <c r="F867" s="14"/>
      <c r="G867" s="14"/>
      <c r="H867" s="13"/>
      <c r="I867" s="13"/>
      <c r="J867" s="14"/>
      <c r="K867" s="13"/>
      <c r="M867" s="13"/>
    </row>
    <row r="868" spans="2:13" ht="12.75" customHeight="1" x14ac:dyDescent="0.25">
      <c r="B868" s="13"/>
      <c r="D868" s="13"/>
      <c r="E868" s="13"/>
      <c r="F868" s="14"/>
      <c r="G868" s="14"/>
      <c r="H868" s="13"/>
      <c r="I868" s="13"/>
      <c r="J868" s="14"/>
      <c r="K868" s="13"/>
      <c r="M868" s="13"/>
    </row>
    <row r="869" spans="2:13" ht="12.75" customHeight="1" x14ac:dyDescent="0.25">
      <c r="B869" s="13"/>
      <c r="D869" s="13"/>
      <c r="E869" s="13"/>
      <c r="F869" s="14"/>
      <c r="G869" s="14"/>
      <c r="H869" s="13"/>
      <c r="I869" s="13"/>
      <c r="J869" s="14"/>
      <c r="K869" s="13"/>
      <c r="M869" s="13"/>
    </row>
    <row r="870" spans="2:13" ht="12.75" customHeight="1" x14ac:dyDescent="0.25">
      <c r="B870" s="13"/>
      <c r="D870" s="13"/>
      <c r="E870" s="13"/>
      <c r="F870" s="14"/>
      <c r="G870" s="14"/>
      <c r="H870" s="13"/>
      <c r="I870" s="13"/>
      <c r="J870" s="14"/>
      <c r="K870" s="13"/>
      <c r="M870" s="13"/>
    </row>
    <row r="871" spans="2:13" ht="12.75" customHeight="1" x14ac:dyDescent="0.25">
      <c r="B871" s="13"/>
      <c r="D871" s="13"/>
      <c r="E871" s="13"/>
      <c r="F871" s="14"/>
      <c r="G871" s="14"/>
      <c r="H871" s="13"/>
      <c r="I871" s="13"/>
      <c r="J871" s="14"/>
      <c r="K871" s="13"/>
      <c r="M871" s="13"/>
    </row>
    <row r="872" spans="2:13" ht="12.75" customHeight="1" x14ac:dyDescent="0.25">
      <c r="B872" s="13"/>
      <c r="D872" s="13"/>
      <c r="E872" s="13"/>
      <c r="F872" s="14"/>
      <c r="G872" s="14"/>
      <c r="H872" s="13"/>
      <c r="I872" s="13"/>
      <c r="J872" s="14"/>
      <c r="K872" s="13"/>
      <c r="M872" s="13"/>
    </row>
    <row r="873" spans="2:13" ht="12.75" customHeight="1" x14ac:dyDescent="0.25">
      <c r="B873" s="13"/>
      <c r="D873" s="13"/>
      <c r="E873" s="13"/>
      <c r="F873" s="14"/>
      <c r="G873" s="14"/>
      <c r="H873" s="13"/>
      <c r="I873" s="13"/>
      <c r="J873" s="14"/>
      <c r="K873" s="13"/>
      <c r="M873" s="13"/>
    </row>
    <row r="874" spans="2:13" ht="12.75" customHeight="1" x14ac:dyDescent="0.25">
      <c r="B874" s="13"/>
      <c r="D874" s="13"/>
      <c r="E874" s="13"/>
      <c r="F874" s="14"/>
      <c r="G874" s="14"/>
      <c r="H874" s="13"/>
      <c r="I874" s="13"/>
      <c r="J874" s="14"/>
      <c r="K874" s="13"/>
      <c r="M874" s="13"/>
    </row>
    <row r="875" spans="2:13" ht="12.75" customHeight="1" x14ac:dyDescent="0.25">
      <c r="B875" s="13"/>
      <c r="D875" s="13"/>
      <c r="E875" s="13"/>
      <c r="F875" s="14"/>
      <c r="G875" s="14"/>
      <c r="H875" s="13"/>
      <c r="I875" s="13"/>
      <c r="J875" s="14"/>
      <c r="K875" s="13"/>
      <c r="M875" s="13"/>
    </row>
    <row r="876" spans="2:13" ht="12.75" customHeight="1" x14ac:dyDescent="0.25">
      <c r="B876" s="13"/>
      <c r="D876" s="13"/>
      <c r="E876" s="13"/>
      <c r="F876" s="14"/>
      <c r="G876" s="14"/>
      <c r="H876" s="13"/>
      <c r="I876" s="13"/>
      <c r="J876" s="14"/>
      <c r="K876" s="13"/>
      <c r="M876" s="13"/>
    </row>
    <row r="877" spans="2:13" ht="12.75" customHeight="1" x14ac:dyDescent="0.25">
      <c r="B877" s="13"/>
      <c r="D877" s="13"/>
      <c r="E877" s="13"/>
      <c r="F877" s="14"/>
      <c r="G877" s="14"/>
      <c r="H877" s="13"/>
      <c r="I877" s="13"/>
      <c r="J877" s="14"/>
      <c r="K877" s="13"/>
      <c r="M877" s="13"/>
    </row>
    <row r="878" spans="2:13" ht="12.75" customHeight="1" x14ac:dyDescent="0.25">
      <c r="B878" s="13"/>
      <c r="D878" s="13"/>
      <c r="E878" s="13"/>
      <c r="F878" s="14"/>
      <c r="G878" s="14"/>
      <c r="H878" s="13"/>
      <c r="I878" s="13"/>
      <c r="J878" s="14"/>
      <c r="K878" s="13"/>
      <c r="M878" s="13"/>
    </row>
    <row r="879" spans="2:13" ht="12.75" customHeight="1" x14ac:dyDescent="0.25">
      <c r="B879" s="13"/>
      <c r="D879" s="13"/>
      <c r="E879" s="13"/>
      <c r="F879" s="14"/>
      <c r="G879" s="14"/>
      <c r="H879" s="13"/>
      <c r="I879" s="13"/>
      <c r="J879" s="14"/>
      <c r="K879" s="13"/>
      <c r="M879" s="13"/>
    </row>
    <row r="880" spans="2:13" ht="12.75" customHeight="1" x14ac:dyDescent="0.25">
      <c r="B880" s="13"/>
      <c r="D880" s="13"/>
      <c r="E880" s="13"/>
      <c r="F880" s="14"/>
      <c r="G880" s="14"/>
      <c r="H880" s="13"/>
      <c r="I880" s="13"/>
      <c r="J880" s="14"/>
      <c r="K880" s="13"/>
      <c r="M880" s="13"/>
    </row>
    <row r="881" spans="2:13" ht="12.75" customHeight="1" x14ac:dyDescent="0.25">
      <c r="B881" s="13"/>
      <c r="D881" s="13"/>
      <c r="E881" s="13"/>
      <c r="F881" s="14"/>
      <c r="G881" s="14"/>
      <c r="H881" s="13"/>
      <c r="I881" s="13"/>
      <c r="J881" s="14"/>
      <c r="K881" s="13"/>
      <c r="M881" s="13"/>
    </row>
    <row r="882" spans="2:13" ht="12.75" customHeight="1" x14ac:dyDescent="0.25">
      <c r="B882" s="13"/>
      <c r="D882" s="13"/>
      <c r="E882" s="13"/>
      <c r="F882" s="14"/>
      <c r="G882" s="14"/>
      <c r="H882" s="13"/>
      <c r="I882" s="13"/>
      <c r="J882" s="14"/>
      <c r="K882" s="13"/>
      <c r="M882" s="13"/>
    </row>
    <row r="883" spans="2:13" ht="12.75" customHeight="1" x14ac:dyDescent="0.25">
      <c r="B883" s="13"/>
      <c r="D883" s="13"/>
      <c r="E883" s="13"/>
      <c r="F883" s="14"/>
      <c r="G883" s="14"/>
      <c r="H883" s="13"/>
      <c r="I883" s="13"/>
      <c r="J883" s="14"/>
      <c r="K883" s="13"/>
      <c r="M883" s="13"/>
    </row>
    <row r="884" spans="2:13" ht="12.75" customHeight="1" x14ac:dyDescent="0.25">
      <c r="B884" s="13"/>
      <c r="D884" s="13"/>
      <c r="E884" s="13"/>
      <c r="F884" s="14"/>
      <c r="G884" s="14"/>
      <c r="H884" s="13"/>
      <c r="I884" s="13"/>
      <c r="J884" s="14"/>
      <c r="K884" s="13"/>
      <c r="M884" s="13"/>
    </row>
    <row r="885" spans="2:13" ht="12.75" customHeight="1" x14ac:dyDescent="0.25">
      <c r="B885" s="13"/>
      <c r="D885" s="13"/>
      <c r="E885" s="13"/>
      <c r="F885" s="14"/>
      <c r="G885" s="14"/>
      <c r="H885" s="13"/>
      <c r="I885" s="13"/>
      <c r="J885" s="14"/>
      <c r="K885" s="13"/>
      <c r="M885" s="13"/>
    </row>
    <row r="886" spans="2:13" ht="12.75" customHeight="1" x14ac:dyDescent="0.25">
      <c r="B886" s="13"/>
      <c r="D886" s="13"/>
      <c r="E886" s="13"/>
      <c r="F886" s="14"/>
      <c r="G886" s="14"/>
      <c r="H886" s="13"/>
      <c r="I886" s="13"/>
      <c r="J886" s="14"/>
      <c r="K886" s="13"/>
      <c r="M886" s="13"/>
    </row>
    <row r="887" spans="2:13" ht="12.75" customHeight="1" x14ac:dyDescent="0.25">
      <c r="B887" s="13"/>
      <c r="D887" s="13"/>
      <c r="E887" s="13"/>
      <c r="F887" s="14"/>
      <c r="G887" s="14"/>
      <c r="H887" s="13"/>
      <c r="I887" s="13"/>
      <c r="J887" s="14"/>
      <c r="K887" s="13"/>
      <c r="M887" s="13"/>
    </row>
    <row r="888" spans="2:13" ht="12.75" customHeight="1" x14ac:dyDescent="0.25">
      <c r="B888" s="13"/>
      <c r="D888" s="13"/>
      <c r="E888" s="13"/>
      <c r="F888" s="14"/>
      <c r="G888" s="14"/>
      <c r="H888" s="13"/>
      <c r="I888" s="13"/>
      <c r="J888" s="14"/>
      <c r="K888" s="13"/>
      <c r="M888" s="13"/>
    </row>
    <row r="889" spans="2:13" ht="12.75" customHeight="1" x14ac:dyDescent="0.25">
      <c r="B889" s="13"/>
      <c r="D889" s="13"/>
      <c r="E889" s="13"/>
      <c r="F889" s="14"/>
      <c r="G889" s="14"/>
      <c r="H889" s="13"/>
      <c r="I889" s="13"/>
      <c r="J889" s="14"/>
      <c r="K889" s="13"/>
      <c r="M889" s="13"/>
    </row>
    <row r="890" spans="2:13" ht="12.75" customHeight="1" x14ac:dyDescent="0.25">
      <c r="B890" s="13"/>
      <c r="D890" s="13"/>
      <c r="E890" s="13"/>
      <c r="F890" s="14"/>
      <c r="G890" s="14"/>
      <c r="H890" s="13"/>
      <c r="I890" s="13"/>
      <c r="J890" s="14"/>
      <c r="K890" s="13"/>
      <c r="M890" s="13"/>
    </row>
    <row r="891" spans="2:13" ht="12.75" customHeight="1" x14ac:dyDescent="0.25">
      <c r="B891" s="13"/>
      <c r="D891" s="13"/>
      <c r="E891" s="13"/>
      <c r="F891" s="14"/>
      <c r="G891" s="14"/>
      <c r="H891" s="13"/>
      <c r="I891" s="13"/>
      <c r="J891" s="14"/>
      <c r="K891" s="13"/>
      <c r="M891" s="13"/>
    </row>
    <row r="892" spans="2:13" ht="12.75" customHeight="1" x14ac:dyDescent="0.25">
      <c r="B892" s="13"/>
      <c r="D892" s="13"/>
      <c r="E892" s="13"/>
      <c r="F892" s="14"/>
      <c r="G892" s="14"/>
      <c r="H892" s="13"/>
      <c r="I892" s="13"/>
      <c r="J892" s="14"/>
      <c r="K892" s="13"/>
      <c r="M892" s="13"/>
    </row>
    <row r="893" spans="2:13" ht="12.75" customHeight="1" x14ac:dyDescent="0.25">
      <c r="B893" s="13"/>
      <c r="D893" s="13"/>
      <c r="E893" s="13"/>
      <c r="F893" s="14"/>
      <c r="G893" s="14"/>
      <c r="H893" s="13"/>
      <c r="I893" s="13"/>
      <c r="J893" s="14"/>
      <c r="K893" s="13"/>
      <c r="M893" s="13"/>
    </row>
    <row r="894" spans="2:13" ht="12.75" customHeight="1" x14ac:dyDescent="0.25">
      <c r="B894" s="13"/>
      <c r="D894" s="13"/>
      <c r="E894" s="13"/>
      <c r="F894" s="14"/>
      <c r="G894" s="14"/>
      <c r="H894" s="13"/>
      <c r="I894" s="13"/>
      <c r="J894" s="14"/>
      <c r="K894" s="13"/>
      <c r="M894" s="13"/>
    </row>
    <row r="895" spans="2:13" ht="12.75" customHeight="1" x14ac:dyDescent="0.25">
      <c r="B895" s="13"/>
      <c r="D895" s="13"/>
      <c r="E895" s="13"/>
      <c r="F895" s="14"/>
      <c r="G895" s="14"/>
      <c r="H895" s="13"/>
      <c r="I895" s="13"/>
      <c r="J895" s="14"/>
      <c r="K895" s="13"/>
      <c r="M895" s="13"/>
    </row>
    <row r="896" spans="2:13" ht="12.75" customHeight="1" x14ac:dyDescent="0.25">
      <c r="B896" s="13"/>
      <c r="D896" s="13"/>
      <c r="E896" s="13"/>
      <c r="F896" s="14"/>
      <c r="G896" s="14"/>
      <c r="H896" s="13"/>
      <c r="I896" s="13"/>
      <c r="J896" s="14"/>
      <c r="K896" s="13"/>
      <c r="M896" s="13"/>
    </row>
    <row r="897" spans="2:13" ht="12.75" customHeight="1" x14ac:dyDescent="0.25">
      <c r="B897" s="13"/>
      <c r="D897" s="13"/>
      <c r="E897" s="13"/>
      <c r="F897" s="14"/>
      <c r="G897" s="14"/>
      <c r="H897" s="13"/>
      <c r="I897" s="13"/>
      <c r="J897" s="14"/>
      <c r="K897" s="13"/>
      <c r="M897" s="13"/>
    </row>
    <row r="898" spans="2:13" ht="12.75" customHeight="1" x14ac:dyDescent="0.25">
      <c r="B898" s="13"/>
      <c r="D898" s="13"/>
      <c r="E898" s="13"/>
      <c r="F898" s="14"/>
      <c r="G898" s="14"/>
      <c r="H898" s="13"/>
      <c r="I898" s="13"/>
      <c r="J898" s="14"/>
      <c r="K898" s="13"/>
      <c r="M898" s="13"/>
    </row>
    <row r="899" spans="2:13" ht="12.75" customHeight="1" x14ac:dyDescent="0.25">
      <c r="B899" s="13"/>
      <c r="D899" s="13"/>
      <c r="E899" s="13"/>
      <c r="F899" s="14"/>
      <c r="G899" s="14"/>
      <c r="H899" s="13"/>
      <c r="I899" s="13"/>
      <c r="J899" s="14"/>
      <c r="K899" s="13"/>
      <c r="M899" s="13"/>
    </row>
    <row r="900" spans="2:13" ht="12.75" customHeight="1" x14ac:dyDescent="0.25">
      <c r="B900" s="13"/>
      <c r="D900" s="13"/>
      <c r="E900" s="13"/>
      <c r="F900" s="14"/>
      <c r="G900" s="14"/>
      <c r="H900" s="13"/>
      <c r="I900" s="13"/>
      <c r="J900" s="14"/>
      <c r="K900" s="13"/>
      <c r="M900" s="13"/>
    </row>
    <row r="901" spans="2:13" ht="12.75" customHeight="1" x14ac:dyDescent="0.25">
      <c r="B901" s="13"/>
      <c r="D901" s="13"/>
      <c r="E901" s="13"/>
      <c r="F901" s="14"/>
      <c r="G901" s="14"/>
      <c r="H901" s="13"/>
      <c r="I901" s="13"/>
      <c r="J901" s="14"/>
      <c r="K901" s="13"/>
      <c r="M901" s="13"/>
    </row>
    <row r="902" spans="2:13" ht="12.75" customHeight="1" x14ac:dyDescent="0.25">
      <c r="B902" s="13"/>
      <c r="D902" s="13"/>
      <c r="E902" s="13"/>
      <c r="F902" s="14"/>
      <c r="G902" s="14"/>
      <c r="H902" s="13"/>
      <c r="I902" s="13"/>
      <c r="J902" s="14"/>
      <c r="K902" s="13"/>
      <c r="M902" s="13"/>
    </row>
    <row r="903" spans="2:13" ht="12.75" customHeight="1" x14ac:dyDescent="0.25">
      <c r="B903" s="13"/>
      <c r="D903" s="13"/>
      <c r="E903" s="13"/>
      <c r="F903" s="14"/>
      <c r="G903" s="14"/>
      <c r="H903" s="13"/>
      <c r="I903" s="13"/>
      <c r="J903" s="14"/>
      <c r="K903" s="13"/>
      <c r="M903" s="13"/>
    </row>
    <row r="904" spans="2:13" ht="12.75" customHeight="1" x14ac:dyDescent="0.25">
      <c r="B904" s="13"/>
      <c r="D904" s="13"/>
      <c r="E904" s="13"/>
      <c r="F904" s="14"/>
      <c r="G904" s="14"/>
      <c r="H904" s="13"/>
      <c r="I904" s="13"/>
      <c r="J904" s="14"/>
      <c r="K904" s="13"/>
      <c r="M904" s="13"/>
    </row>
    <row r="905" spans="2:13" ht="12.75" customHeight="1" x14ac:dyDescent="0.25">
      <c r="B905" s="13"/>
      <c r="D905" s="13"/>
      <c r="E905" s="13"/>
      <c r="F905" s="14"/>
      <c r="G905" s="14"/>
      <c r="H905" s="13"/>
      <c r="I905" s="13"/>
      <c r="J905" s="14"/>
      <c r="K905" s="13"/>
      <c r="M905" s="13"/>
    </row>
    <row r="906" spans="2:13" ht="12.75" customHeight="1" x14ac:dyDescent="0.25">
      <c r="B906" s="13"/>
      <c r="D906" s="13"/>
      <c r="E906" s="13"/>
      <c r="F906" s="14"/>
      <c r="G906" s="14"/>
      <c r="H906" s="13"/>
      <c r="I906" s="13"/>
      <c r="J906" s="14"/>
      <c r="K906" s="13"/>
      <c r="M906" s="13"/>
    </row>
    <row r="907" spans="2:13" ht="12.75" customHeight="1" x14ac:dyDescent="0.25">
      <c r="B907" s="13"/>
      <c r="D907" s="13"/>
      <c r="E907" s="13"/>
      <c r="F907" s="14"/>
      <c r="G907" s="14"/>
      <c r="H907" s="13"/>
      <c r="I907" s="13"/>
      <c r="J907" s="14"/>
      <c r="K907" s="13"/>
      <c r="M907" s="13"/>
    </row>
    <row r="908" spans="2:13" ht="12.75" customHeight="1" x14ac:dyDescent="0.25">
      <c r="B908" s="13"/>
      <c r="D908" s="13"/>
      <c r="E908" s="13"/>
      <c r="F908" s="14"/>
      <c r="G908" s="14"/>
      <c r="H908" s="13"/>
      <c r="I908" s="13"/>
      <c r="J908" s="14"/>
      <c r="K908" s="13"/>
      <c r="M908" s="13"/>
    </row>
    <row r="909" spans="2:13" ht="12.75" customHeight="1" x14ac:dyDescent="0.25">
      <c r="B909" s="13"/>
      <c r="D909" s="13"/>
      <c r="E909" s="13"/>
      <c r="F909" s="14"/>
      <c r="G909" s="14"/>
      <c r="H909" s="13"/>
      <c r="I909" s="13"/>
      <c r="J909" s="14"/>
      <c r="K909" s="13"/>
      <c r="M909" s="13"/>
    </row>
    <row r="910" spans="2:13" ht="12.75" customHeight="1" x14ac:dyDescent="0.25">
      <c r="B910" s="13"/>
      <c r="D910" s="13"/>
      <c r="E910" s="13"/>
      <c r="F910" s="14"/>
      <c r="G910" s="14"/>
      <c r="H910" s="13"/>
      <c r="I910" s="13"/>
      <c r="J910" s="14"/>
      <c r="K910" s="13"/>
      <c r="M910" s="13"/>
    </row>
    <row r="911" spans="2:13" ht="12.75" customHeight="1" x14ac:dyDescent="0.25">
      <c r="B911" s="13"/>
      <c r="D911" s="13"/>
      <c r="E911" s="13"/>
      <c r="F911" s="14"/>
      <c r="G911" s="14"/>
      <c r="H911" s="13"/>
      <c r="I911" s="13"/>
      <c r="J911" s="14"/>
      <c r="K911" s="13"/>
      <c r="M911" s="13"/>
    </row>
    <row r="912" spans="2:13" ht="12.75" customHeight="1" x14ac:dyDescent="0.25">
      <c r="B912" s="13"/>
      <c r="D912" s="13"/>
      <c r="E912" s="13"/>
      <c r="F912" s="14"/>
      <c r="G912" s="14"/>
      <c r="H912" s="13"/>
      <c r="I912" s="13"/>
      <c r="J912" s="14"/>
      <c r="K912" s="13"/>
      <c r="M912" s="13"/>
    </row>
    <row r="913" spans="2:13" ht="12.75" customHeight="1" x14ac:dyDescent="0.25">
      <c r="B913" s="13"/>
      <c r="D913" s="13"/>
      <c r="E913" s="13"/>
      <c r="F913" s="14"/>
      <c r="G913" s="14"/>
      <c r="H913" s="13"/>
      <c r="I913" s="13"/>
      <c r="J913" s="14"/>
      <c r="K913" s="13"/>
      <c r="M913" s="13"/>
    </row>
    <row r="914" spans="2:13" ht="12.75" customHeight="1" x14ac:dyDescent="0.25">
      <c r="B914" s="13"/>
      <c r="D914" s="13"/>
      <c r="E914" s="13"/>
      <c r="F914" s="14"/>
      <c r="G914" s="14"/>
      <c r="H914" s="13"/>
      <c r="I914" s="13"/>
      <c r="J914" s="14"/>
      <c r="K914" s="13"/>
      <c r="M914" s="13"/>
    </row>
    <row r="915" spans="2:13" ht="12.75" customHeight="1" x14ac:dyDescent="0.25">
      <c r="B915" s="13"/>
      <c r="D915" s="13"/>
      <c r="E915" s="13"/>
      <c r="F915" s="14"/>
      <c r="G915" s="14"/>
      <c r="H915" s="13"/>
      <c r="I915" s="13"/>
      <c r="J915" s="14"/>
      <c r="K915" s="13"/>
      <c r="M915" s="13"/>
    </row>
    <row r="916" spans="2:13" ht="12.75" customHeight="1" x14ac:dyDescent="0.25">
      <c r="B916" s="13"/>
      <c r="D916" s="13"/>
      <c r="E916" s="13"/>
      <c r="F916" s="14"/>
      <c r="G916" s="14"/>
      <c r="H916" s="13"/>
      <c r="I916" s="13"/>
      <c r="J916" s="14"/>
      <c r="K916" s="13"/>
      <c r="M916" s="13"/>
    </row>
    <row r="917" spans="2:13" ht="12.75" customHeight="1" x14ac:dyDescent="0.25">
      <c r="B917" s="13"/>
      <c r="D917" s="13"/>
      <c r="E917" s="13"/>
      <c r="F917" s="14"/>
      <c r="G917" s="14"/>
      <c r="H917" s="13"/>
      <c r="I917" s="13"/>
      <c r="J917" s="14"/>
      <c r="K917" s="13"/>
      <c r="M917" s="13"/>
    </row>
    <row r="918" spans="2:13" ht="12.75" customHeight="1" x14ac:dyDescent="0.25">
      <c r="B918" s="13"/>
      <c r="D918" s="13"/>
      <c r="E918" s="13"/>
      <c r="F918" s="14"/>
      <c r="G918" s="14"/>
      <c r="H918" s="13"/>
      <c r="I918" s="13"/>
      <c r="J918" s="14"/>
      <c r="K918" s="13"/>
      <c r="M918" s="13"/>
    </row>
    <row r="919" spans="2:13" ht="12.75" customHeight="1" x14ac:dyDescent="0.25">
      <c r="B919" s="13"/>
      <c r="D919" s="13"/>
      <c r="E919" s="13"/>
      <c r="F919" s="14"/>
      <c r="G919" s="14"/>
      <c r="H919" s="13"/>
      <c r="I919" s="13"/>
      <c r="J919" s="14"/>
      <c r="K919" s="13"/>
      <c r="M919" s="13"/>
    </row>
    <row r="920" spans="2:13" ht="12.75" customHeight="1" x14ac:dyDescent="0.25">
      <c r="B920" s="13"/>
      <c r="D920" s="13"/>
      <c r="E920" s="13"/>
      <c r="F920" s="14"/>
      <c r="G920" s="14"/>
      <c r="H920" s="13"/>
      <c r="I920" s="13"/>
      <c r="J920" s="14"/>
      <c r="K920" s="13"/>
      <c r="M920" s="13"/>
    </row>
    <row r="921" spans="2:13" ht="12.75" customHeight="1" x14ac:dyDescent="0.25">
      <c r="B921" s="13"/>
      <c r="D921" s="13"/>
      <c r="E921" s="13"/>
      <c r="F921" s="14"/>
      <c r="G921" s="14"/>
      <c r="H921" s="13"/>
      <c r="I921" s="13"/>
      <c r="J921" s="14"/>
      <c r="K921" s="13"/>
      <c r="M921" s="13"/>
    </row>
    <row r="922" spans="2:13" ht="12.75" customHeight="1" x14ac:dyDescent="0.25">
      <c r="B922" s="13"/>
      <c r="D922" s="13"/>
      <c r="E922" s="13"/>
      <c r="F922" s="14"/>
      <c r="G922" s="14"/>
      <c r="H922" s="13"/>
      <c r="I922" s="13"/>
      <c r="J922" s="14"/>
      <c r="K922" s="13"/>
      <c r="M922" s="13"/>
    </row>
    <row r="923" spans="2:13" ht="12.75" customHeight="1" x14ac:dyDescent="0.25">
      <c r="B923" s="13"/>
      <c r="D923" s="13"/>
      <c r="E923" s="13"/>
      <c r="F923" s="14"/>
      <c r="G923" s="14"/>
      <c r="H923" s="13"/>
      <c r="I923" s="13"/>
      <c r="J923" s="14"/>
      <c r="K923" s="13"/>
      <c r="M923" s="13"/>
    </row>
    <row r="924" spans="2:13" ht="12.75" customHeight="1" x14ac:dyDescent="0.25">
      <c r="B924" s="13"/>
      <c r="D924" s="13"/>
      <c r="E924" s="13"/>
      <c r="F924" s="14"/>
      <c r="G924" s="14"/>
      <c r="H924" s="13"/>
      <c r="I924" s="13"/>
      <c r="J924" s="14"/>
      <c r="K924" s="13"/>
      <c r="M924" s="13"/>
    </row>
    <row r="925" spans="2:13" ht="12.75" customHeight="1" x14ac:dyDescent="0.25">
      <c r="B925" s="13"/>
      <c r="D925" s="13"/>
      <c r="E925" s="13"/>
      <c r="F925" s="14"/>
      <c r="G925" s="14"/>
      <c r="H925" s="13"/>
      <c r="I925" s="13"/>
      <c r="J925" s="14"/>
      <c r="K925" s="13"/>
      <c r="M925" s="13"/>
    </row>
    <row r="926" spans="2:13" ht="12.75" customHeight="1" x14ac:dyDescent="0.25">
      <c r="B926" s="13"/>
      <c r="D926" s="13"/>
      <c r="E926" s="13"/>
      <c r="F926" s="14"/>
      <c r="G926" s="14"/>
      <c r="H926" s="13"/>
      <c r="I926" s="13"/>
      <c r="J926" s="14"/>
      <c r="K926" s="13"/>
      <c r="M926" s="13"/>
    </row>
    <row r="927" spans="2:13" ht="12.75" customHeight="1" x14ac:dyDescent="0.25">
      <c r="B927" s="13"/>
      <c r="D927" s="13"/>
      <c r="E927" s="13"/>
      <c r="F927" s="14"/>
      <c r="G927" s="14"/>
      <c r="H927" s="13"/>
      <c r="I927" s="13"/>
      <c r="J927" s="14"/>
      <c r="K927" s="13"/>
      <c r="M927" s="13"/>
    </row>
    <row r="928" spans="2:13" ht="12.75" customHeight="1" x14ac:dyDescent="0.25">
      <c r="B928" s="13"/>
      <c r="D928" s="13"/>
      <c r="E928" s="13"/>
      <c r="F928" s="14"/>
      <c r="G928" s="14"/>
      <c r="H928" s="13"/>
      <c r="I928" s="13"/>
      <c r="J928" s="14"/>
      <c r="K928" s="13"/>
      <c r="M928" s="13"/>
    </row>
    <row r="929" spans="2:13" ht="12.75" customHeight="1" x14ac:dyDescent="0.25">
      <c r="B929" s="13"/>
      <c r="D929" s="13"/>
      <c r="E929" s="13"/>
      <c r="F929" s="14"/>
      <c r="G929" s="14"/>
      <c r="H929" s="13"/>
      <c r="I929" s="13"/>
      <c r="J929" s="14"/>
      <c r="K929" s="13"/>
      <c r="M929" s="13"/>
    </row>
    <row r="930" spans="2:13" ht="12.75" customHeight="1" x14ac:dyDescent="0.25">
      <c r="B930" s="13"/>
      <c r="D930" s="13"/>
      <c r="E930" s="13"/>
      <c r="F930" s="14"/>
      <c r="G930" s="14"/>
      <c r="H930" s="13"/>
      <c r="I930" s="13"/>
      <c r="J930" s="14"/>
      <c r="K930" s="13"/>
      <c r="M930" s="13"/>
    </row>
    <row r="931" spans="2:13" ht="12.75" customHeight="1" x14ac:dyDescent="0.25">
      <c r="B931" s="13"/>
      <c r="D931" s="13"/>
      <c r="E931" s="13"/>
      <c r="F931" s="14"/>
      <c r="G931" s="14"/>
      <c r="H931" s="13"/>
      <c r="I931" s="13"/>
      <c r="J931" s="14"/>
      <c r="K931" s="13"/>
      <c r="M931" s="13"/>
    </row>
    <row r="932" spans="2:13" ht="12.75" customHeight="1" x14ac:dyDescent="0.25">
      <c r="B932" s="13"/>
      <c r="D932" s="13"/>
      <c r="E932" s="13"/>
      <c r="F932" s="14"/>
      <c r="G932" s="14"/>
      <c r="H932" s="13"/>
      <c r="I932" s="13"/>
      <c r="J932" s="14"/>
      <c r="K932" s="13"/>
      <c r="M932" s="13"/>
    </row>
    <row r="933" spans="2:13" ht="12.75" customHeight="1" x14ac:dyDescent="0.25">
      <c r="B933" s="13"/>
      <c r="D933" s="13"/>
      <c r="E933" s="13"/>
      <c r="F933" s="14"/>
      <c r="G933" s="14"/>
      <c r="H933" s="13"/>
      <c r="I933" s="13"/>
      <c r="J933" s="14"/>
      <c r="K933" s="13"/>
      <c r="M933" s="13"/>
    </row>
    <row r="934" spans="2:13" ht="12.75" customHeight="1" x14ac:dyDescent="0.25">
      <c r="B934" s="13"/>
      <c r="D934" s="13"/>
      <c r="E934" s="13"/>
      <c r="F934" s="14"/>
      <c r="G934" s="14"/>
      <c r="H934" s="13"/>
      <c r="I934" s="13"/>
      <c r="J934" s="14"/>
      <c r="K934" s="13"/>
      <c r="M934" s="13"/>
    </row>
    <row r="935" spans="2:13" ht="12.75" customHeight="1" x14ac:dyDescent="0.25">
      <c r="B935" s="13"/>
      <c r="D935" s="13"/>
      <c r="E935" s="13"/>
      <c r="F935" s="14"/>
      <c r="G935" s="14"/>
      <c r="H935" s="13"/>
      <c r="I935" s="13"/>
      <c r="J935" s="14"/>
      <c r="K935" s="13"/>
      <c r="M935" s="13"/>
    </row>
    <row r="936" spans="2:13" ht="12.75" customHeight="1" x14ac:dyDescent="0.25">
      <c r="B936" s="13"/>
      <c r="D936" s="13"/>
      <c r="E936" s="13"/>
      <c r="F936" s="14"/>
      <c r="G936" s="14"/>
      <c r="H936" s="13"/>
      <c r="I936" s="13"/>
      <c r="J936" s="14"/>
      <c r="K936" s="13"/>
      <c r="M936" s="13"/>
    </row>
    <row r="937" spans="2:13" ht="12.75" customHeight="1" x14ac:dyDescent="0.25">
      <c r="B937" s="13"/>
      <c r="D937" s="13"/>
      <c r="E937" s="13"/>
      <c r="F937" s="14"/>
      <c r="G937" s="14"/>
      <c r="H937" s="13"/>
      <c r="I937" s="13"/>
      <c r="J937" s="14"/>
      <c r="K937" s="13"/>
      <c r="M937" s="13"/>
    </row>
    <row r="938" spans="2:13" ht="12.75" customHeight="1" x14ac:dyDescent="0.25">
      <c r="B938" s="13"/>
      <c r="D938" s="13"/>
      <c r="E938" s="13"/>
      <c r="F938" s="14"/>
      <c r="G938" s="14"/>
      <c r="H938" s="13"/>
      <c r="I938" s="13"/>
      <c r="J938" s="14"/>
      <c r="K938" s="13"/>
      <c r="M938" s="13"/>
    </row>
    <row r="939" spans="2:13" ht="12.75" customHeight="1" x14ac:dyDescent="0.25">
      <c r="B939" s="13"/>
      <c r="D939" s="13"/>
      <c r="E939" s="13"/>
      <c r="F939" s="14"/>
      <c r="G939" s="14"/>
      <c r="H939" s="13"/>
      <c r="I939" s="13"/>
      <c r="J939" s="14"/>
      <c r="K939" s="13"/>
      <c r="M939" s="13"/>
    </row>
    <row r="940" spans="2:13" ht="12.75" customHeight="1" x14ac:dyDescent="0.25">
      <c r="B940" s="13"/>
      <c r="D940" s="13"/>
      <c r="E940" s="13"/>
      <c r="F940" s="14"/>
      <c r="G940" s="14"/>
      <c r="H940" s="13"/>
      <c r="I940" s="13"/>
      <c r="J940" s="14"/>
      <c r="K940" s="13"/>
      <c r="M940" s="13"/>
    </row>
    <row r="941" spans="2:13" ht="12.75" customHeight="1" x14ac:dyDescent="0.25">
      <c r="B941" s="13"/>
      <c r="D941" s="13"/>
      <c r="E941" s="13"/>
      <c r="F941" s="14"/>
      <c r="G941" s="14"/>
      <c r="H941" s="13"/>
      <c r="I941" s="13"/>
      <c r="J941" s="14"/>
      <c r="K941" s="13"/>
      <c r="M941" s="13"/>
    </row>
    <row r="942" spans="2:13" ht="12.75" customHeight="1" x14ac:dyDescent="0.25">
      <c r="B942" s="13"/>
      <c r="D942" s="13"/>
      <c r="E942" s="13"/>
      <c r="F942" s="14"/>
      <c r="G942" s="14"/>
      <c r="H942" s="13"/>
      <c r="I942" s="13"/>
      <c r="J942" s="14"/>
      <c r="K942" s="13"/>
      <c r="M942" s="13"/>
    </row>
    <row r="943" spans="2:13" ht="12.75" customHeight="1" x14ac:dyDescent="0.25">
      <c r="B943" s="13"/>
      <c r="D943" s="13"/>
      <c r="E943" s="13"/>
      <c r="F943" s="14"/>
      <c r="G943" s="14"/>
      <c r="H943" s="13"/>
      <c r="I943" s="13"/>
      <c r="J943" s="14"/>
      <c r="K943" s="13"/>
      <c r="M943" s="13"/>
    </row>
    <row r="944" spans="2:13" ht="12.75" customHeight="1" x14ac:dyDescent="0.25">
      <c r="B944" s="13"/>
      <c r="D944" s="13"/>
      <c r="E944" s="13"/>
      <c r="F944" s="14"/>
      <c r="G944" s="14"/>
      <c r="H944" s="13"/>
      <c r="I944" s="13"/>
      <c r="J944" s="14"/>
      <c r="K944" s="13"/>
      <c r="M944" s="13"/>
    </row>
    <row r="945" spans="2:13" ht="12.75" customHeight="1" x14ac:dyDescent="0.25">
      <c r="B945" s="13"/>
      <c r="D945" s="13"/>
      <c r="E945" s="13"/>
      <c r="F945" s="14"/>
      <c r="G945" s="14"/>
      <c r="H945" s="13"/>
      <c r="I945" s="13"/>
      <c r="J945" s="14"/>
      <c r="K945" s="13"/>
      <c r="M945" s="13"/>
    </row>
    <row r="946" spans="2:13" ht="12.75" customHeight="1" x14ac:dyDescent="0.25">
      <c r="B946" s="13"/>
      <c r="D946" s="13"/>
      <c r="E946" s="13"/>
      <c r="F946" s="14"/>
      <c r="G946" s="14"/>
      <c r="H946" s="13"/>
      <c r="I946" s="13"/>
      <c r="J946" s="14"/>
      <c r="K946" s="13"/>
      <c r="M946" s="13"/>
    </row>
    <row r="947" spans="2:13" ht="12.75" customHeight="1" x14ac:dyDescent="0.25">
      <c r="B947" s="13"/>
      <c r="D947" s="13"/>
      <c r="E947" s="13"/>
      <c r="F947" s="14"/>
      <c r="G947" s="14"/>
      <c r="H947" s="13"/>
      <c r="I947" s="13"/>
      <c r="J947" s="14"/>
      <c r="K947" s="13"/>
      <c r="M947" s="13"/>
    </row>
    <row r="948" spans="2:13" ht="12.75" customHeight="1" x14ac:dyDescent="0.25">
      <c r="B948" s="13"/>
      <c r="D948" s="13"/>
      <c r="E948" s="13"/>
      <c r="F948" s="14"/>
      <c r="G948" s="14"/>
      <c r="H948" s="13"/>
      <c r="I948" s="13"/>
      <c r="J948" s="14"/>
      <c r="K948" s="13"/>
      <c r="M948" s="13"/>
    </row>
    <row r="949" spans="2:13" ht="12.75" customHeight="1" x14ac:dyDescent="0.25">
      <c r="B949" s="13"/>
      <c r="D949" s="13"/>
      <c r="E949" s="13"/>
      <c r="F949" s="14"/>
      <c r="G949" s="14"/>
      <c r="H949" s="13"/>
      <c r="I949" s="13"/>
      <c r="J949" s="14"/>
      <c r="K949" s="13"/>
      <c r="M949" s="13"/>
    </row>
    <row r="950" spans="2:13" ht="12.75" customHeight="1" x14ac:dyDescent="0.25">
      <c r="B950" s="13"/>
      <c r="D950" s="13"/>
      <c r="E950" s="13"/>
      <c r="F950" s="14"/>
      <c r="G950" s="14"/>
      <c r="H950" s="13"/>
      <c r="I950" s="13"/>
      <c r="J950" s="14"/>
      <c r="K950" s="13"/>
      <c r="M950" s="13"/>
    </row>
    <row r="951" spans="2:13" ht="12.75" customHeight="1" x14ac:dyDescent="0.25">
      <c r="B951" s="13"/>
      <c r="D951" s="13"/>
      <c r="E951" s="13"/>
      <c r="F951" s="14"/>
      <c r="G951" s="14"/>
      <c r="H951" s="13"/>
      <c r="I951" s="13"/>
      <c r="J951" s="14"/>
      <c r="K951" s="13"/>
      <c r="M951" s="13"/>
    </row>
    <row r="952" spans="2:13" ht="12.75" customHeight="1" x14ac:dyDescent="0.25">
      <c r="B952" s="13"/>
      <c r="D952" s="13"/>
      <c r="E952" s="13"/>
      <c r="F952" s="14"/>
      <c r="G952" s="14"/>
      <c r="H952" s="13"/>
      <c r="I952" s="13"/>
      <c r="J952" s="14"/>
      <c r="K952" s="13"/>
      <c r="M952" s="13"/>
    </row>
    <row r="953" spans="2:13" ht="12.75" customHeight="1" x14ac:dyDescent="0.25">
      <c r="B953" s="13"/>
      <c r="D953" s="13"/>
      <c r="E953" s="13"/>
      <c r="F953" s="14"/>
      <c r="G953" s="14"/>
      <c r="H953" s="13"/>
      <c r="I953" s="13"/>
      <c r="J953" s="14"/>
      <c r="K953" s="13"/>
      <c r="M953" s="13"/>
    </row>
    <row r="954" spans="2:13" ht="12.75" customHeight="1" x14ac:dyDescent="0.25">
      <c r="B954" s="13"/>
      <c r="D954" s="13"/>
      <c r="E954" s="13"/>
      <c r="F954" s="14"/>
      <c r="G954" s="14"/>
      <c r="H954" s="13"/>
      <c r="I954" s="13"/>
      <c r="J954" s="14"/>
      <c r="K954" s="13"/>
      <c r="M954" s="13"/>
    </row>
    <row r="955" spans="2:13" ht="12.75" customHeight="1" x14ac:dyDescent="0.25">
      <c r="B955" s="13"/>
      <c r="D955" s="13"/>
      <c r="E955" s="13"/>
      <c r="F955" s="14"/>
      <c r="G955" s="14"/>
      <c r="H955" s="13"/>
      <c r="I955" s="13"/>
      <c r="J955" s="14"/>
      <c r="K955" s="13"/>
      <c r="M955" s="13"/>
    </row>
    <row r="956" spans="2:13" ht="12.75" customHeight="1" x14ac:dyDescent="0.25">
      <c r="B956" s="13"/>
      <c r="D956" s="13"/>
      <c r="E956" s="13"/>
      <c r="F956" s="14"/>
      <c r="G956" s="14"/>
      <c r="H956" s="13"/>
      <c r="I956" s="13"/>
      <c r="J956" s="14"/>
      <c r="K956" s="13"/>
      <c r="M956" s="13"/>
    </row>
    <row r="957" spans="2:13" ht="12.75" customHeight="1" x14ac:dyDescent="0.25">
      <c r="B957" s="13"/>
      <c r="D957" s="13"/>
      <c r="E957" s="13"/>
      <c r="F957" s="14"/>
      <c r="G957" s="14"/>
      <c r="H957" s="13"/>
      <c r="I957" s="13"/>
      <c r="J957" s="14"/>
      <c r="K957" s="13"/>
      <c r="M957" s="13"/>
    </row>
    <row r="958" spans="2:13" ht="12.75" customHeight="1" x14ac:dyDescent="0.25">
      <c r="B958" s="13"/>
      <c r="D958" s="13"/>
      <c r="E958" s="13"/>
      <c r="F958" s="14"/>
      <c r="G958" s="14"/>
      <c r="H958" s="13"/>
      <c r="I958" s="13"/>
      <c r="J958" s="14"/>
      <c r="K958" s="13"/>
      <c r="M958" s="13"/>
    </row>
    <row r="959" spans="2:13" ht="12.75" customHeight="1" x14ac:dyDescent="0.25">
      <c r="B959" s="13"/>
      <c r="D959" s="13"/>
      <c r="E959" s="13"/>
      <c r="F959" s="14"/>
      <c r="G959" s="14"/>
      <c r="H959" s="13"/>
      <c r="I959" s="13"/>
      <c r="J959" s="14"/>
      <c r="K959" s="13"/>
      <c r="M959" s="13"/>
    </row>
    <row r="960" spans="2:13" ht="12.75" customHeight="1" x14ac:dyDescent="0.25">
      <c r="B960" s="13"/>
      <c r="D960" s="13"/>
      <c r="E960" s="13"/>
      <c r="F960" s="14"/>
      <c r="G960" s="14"/>
      <c r="H960" s="13"/>
      <c r="I960" s="13"/>
      <c r="J960" s="14"/>
      <c r="K960" s="13"/>
      <c r="M960" s="13"/>
    </row>
    <row r="961" spans="2:13" ht="12.75" customHeight="1" x14ac:dyDescent="0.25">
      <c r="B961" s="13"/>
      <c r="D961" s="13"/>
      <c r="E961" s="13"/>
      <c r="F961" s="14"/>
      <c r="G961" s="14"/>
      <c r="H961" s="13"/>
      <c r="I961" s="13"/>
      <c r="J961" s="14"/>
      <c r="K961" s="13"/>
      <c r="M961" s="13"/>
    </row>
    <row r="962" spans="2:13" ht="12.75" customHeight="1" x14ac:dyDescent="0.25">
      <c r="B962" s="13"/>
      <c r="D962" s="13"/>
      <c r="E962" s="13"/>
      <c r="F962" s="14"/>
      <c r="G962" s="14"/>
      <c r="H962" s="13"/>
      <c r="I962" s="13"/>
      <c r="J962" s="14"/>
      <c r="K962" s="13"/>
      <c r="M962" s="13"/>
    </row>
    <row r="963" spans="2:13" ht="12.75" customHeight="1" x14ac:dyDescent="0.25">
      <c r="B963" s="13"/>
      <c r="D963" s="13"/>
      <c r="E963" s="13"/>
      <c r="F963" s="14"/>
      <c r="G963" s="14"/>
      <c r="H963" s="13"/>
      <c r="I963" s="13"/>
      <c r="J963" s="14"/>
      <c r="K963" s="13"/>
      <c r="M963" s="13"/>
    </row>
    <row r="964" spans="2:13" ht="12.75" customHeight="1" x14ac:dyDescent="0.25">
      <c r="B964" s="13"/>
      <c r="D964" s="13"/>
      <c r="E964" s="13"/>
      <c r="F964" s="14"/>
      <c r="G964" s="14"/>
      <c r="H964" s="13"/>
      <c r="I964" s="13"/>
      <c r="J964" s="14"/>
      <c r="K964" s="13"/>
      <c r="M964" s="13"/>
    </row>
    <row r="965" spans="2:13" ht="12.75" customHeight="1" x14ac:dyDescent="0.25">
      <c r="B965" s="13"/>
      <c r="D965" s="13"/>
      <c r="E965" s="13"/>
      <c r="F965" s="14"/>
      <c r="G965" s="14"/>
      <c r="H965" s="13"/>
      <c r="I965" s="13"/>
      <c r="J965" s="14"/>
      <c r="K965" s="13"/>
      <c r="M965" s="13"/>
    </row>
    <row r="966" spans="2:13" ht="12.75" customHeight="1" x14ac:dyDescent="0.25">
      <c r="B966" s="13"/>
      <c r="D966" s="13"/>
      <c r="E966" s="13"/>
      <c r="F966" s="14"/>
      <c r="G966" s="14"/>
      <c r="H966" s="13"/>
      <c r="I966" s="13"/>
      <c r="J966" s="14"/>
      <c r="K966" s="13"/>
      <c r="M966" s="13"/>
    </row>
    <row r="967" spans="2:13" ht="12.75" customHeight="1" x14ac:dyDescent="0.25">
      <c r="B967" s="13"/>
      <c r="D967" s="13"/>
      <c r="E967" s="13"/>
      <c r="F967" s="14"/>
      <c r="G967" s="14"/>
      <c r="H967" s="13"/>
      <c r="I967" s="13"/>
      <c r="J967" s="14"/>
      <c r="K967" s="13"/>
      <c r="M967" s="13"/>
    </row>
    <row r="968" spans="2:13" ht="12.75" customHeight="1" x14ac:dyDescent="0.25">
      <c r="B968" s="13"/>
      <c r="D968" s="13"/>
      <c r="E968" s="13"/>
      <c r="F968" s="14"/>
      <c r="G968" s="14"/>
      <c r="H968" s="13"/>
      <c r="I968" s="13"/>
      <c r="J968" s="14"/>
      <c r="K968" s="13"/>
      <c r="M968" s="13"/>
    </row>
    <row r="969" spans="2:13" ht="12.75" customHeight="1" x14ac:dyDescent="0.25">
      <c r="B969" s="13"/>
      <c r="D969" s="13"/>
      <c r="E969" s="13"/>
      <c r="F969" s="14"/>
      <c r="G969" s="14"/>
      <c r="H969" s="13"/>
      <c r="I969" s="13"/>
      <c r="J969" s="14"/>
      <c r="K969" s="13"/>
      <c r="M969" s="13"/>
    </row>
    <row r="970" spans="2:13" ht="12.75" customHeight="1" x14ac:dyDescent="0.25">
      <c r="B970" s="13"/>
      <c r="D970" s="13"/>
      <c r="E970" s="13"/>
      <c r="F970" s="14"/>
      <c r="G970" s="14"/>
      <c r="H970" s="13"/>
      <c r="I970" s="13"/>
      <c r="J970" s="14"/>
      <c r="K970" s="13"/>
      <c r="M970" s="13"/>
    </row>
    <row r="971" spans="2:13" ht="12.75" customHeight="1" x14ac:dyDescent="0.25">
      <c r="B971" s="13"/>
      <c r="D971" s="13"/>
      <c r="E971" s="13"/>
      <c r="F971" s="14"/>
      <c r="G971" s="14"/>
      <c r="H971" s="13"/>
      <c r="I971" s="13"/>
      <c r="J971" s="14"/>
      <c r="K971" s="13"/>
      <c r="M971" s="13"/>
    </row>
    <row r="972" spans="2:13" ht="12.75" customHeight="1" x14ac:dyDescent="0.25">
      <c r="B972" s="13"/>
      <c r="D972" s="13"/>
      <c r="E972" s="13"/>
      <c r="F972" s="14"/>
      <c r="G972" s="14"/>
      <c r="H972" s="13"/>
      <c r="I972" s="13"/>
      <c r="J972" s="14"/>
      <c r="K972" s="13"/>
      <c r="M972" s="13"/>
    </row>
    <row r="973" spans="2:13" ht="12.75" customHeight="1" x14ac:dyDescent="0.25">
      <c r="B973" s="13"/>
      <c r="D973" s="13"/>
      <c r="E973" s="13"/>
      <c r="F973" s="14"/>
      <c r="G973" s="14"/>
      <c r="H973" s="13"/>
      <c r="I973" s="13"/>
      <c r="J973" s="14"/>
      <c r="K973" s="13"/>
      <c r="M973" s="13"/>
    </row>
    <row r="974" spans="2:13" ht="12.75" customHeight="1" x14ac:dyDescent="0.25">
      <c r="B974" s="13"/>
      <c r="D974" s="13"/>
      <c r="E974" s="13"/>
      <c r="F974" s="14"/>
      <c r="G974" s="14"/>
      <c r="H974" s="13"/>
      <c r="I974" s="13"/>
      <c r="J974" s="14"/>
      <c r="K974" s="13"/>
      <c r="M974" s="13"/>
    </row>
    <row r="975" spans="2:13" ht="12.75" customHeight="1" x14ac:dyDescent="0.25">
      <c r="B975" s="13"/>
      <c r="D975" s="13"/>
      <c r="E975" s="13"/>
      <c r="F975" s="14"/>
      <c r="G975" s="14"/>
      <c r="H975" s="13"/>
      <c r="I975" s="13"/>
      <c r="J975" s="14"/>
      <c r="K975" s="13"/>
      <c r="M975" s="13"/>
    </row>
    <row r="976" spans="2:13" ht="12.75" customHeight="1" x14ac:dyDescent="0.25">
      <c r="B976" s="13"/>
      <c r="D976" s="13"/>
      <c r="E976" s="13"/>
      <c r="F976" s="14"/>
      <c r="G976" s="14"/>
      <c r="H976" s="13"/>
      <c r="I976" s="13"/>
      <c r="J976" s="14"/>
      <c r="K976" s="13"/>
      <c r="M976" s="13"/>
    </row>
    <row r="977" spans="2:13" ht="12.75" customHeight="1" x14ac:dyDescent="0.25">
      <c r="B977" s="13"/>
      <c r="D977" s="13"/>
      <c r="E977" s="13"/>
      <c r="F977" s="14"/>
      <c r="G977" s="14"/>
      <c r="H977" s="13"/>
      <c r="I977" s="13"/>
      <c r="J977" s="14"/>
      <c r="K977" s="13"/>
      <c r="M977" s="13"/>
    </row>
    <row r="978" spans="2:13" ht="12.75" customHeight="1" x14ac:dyDescent="0.25">
      <c r="B978" s="13"/>
      <c r="D978" s="13"/>
      <c r="E978" s="13"/>
      <c r="F978" s="14"/>
      <c r="G978" s="14"/>
      <c r="H978" s="13"/>
      <c r="I978" s="13"/>
      <c r="J978" s="14"/>
      <c r="K978" s="13"/>
      <c r="M978" s="13"/>
    </row>
    <row r="979" spans="2:13" ht="12.75" customHeight="1" x14ac:dyDescent="0.25">
      <c r="B979" s="13"/>
      <c r="D979" s="13"/>
      <c r="E979" s="13"/>
      <c r="F979" s="14"/>
      <c r="G979" s="14"/>
      <c r="H979" s="13"/>
      <c r="I979" s="13"/>
      <c r="J979" s="14"/>
      <c r="K979" s="13"/>
      <c r="M979" s="13"/>
    </row>
    <row r="980" spans="2:13" ht="12.75" customHeight="1" x14ac:dyDescent="0.25">
      <c r="B980" s="13"/>
      <c r="D980" s="13"/>
      <c r="E980" s="13"/>
      <c r="F980" s="14"/>
      <c r="G980" s="14"/>
      <c r="H980" s="13"/>
      <c r="I980" s="13"/>
      <c r="J980" s="14"/>
      <c r="K980" s="13"/>
      <c r="M980" s="13"/>
    </row>
    <row r="981" spans="2:13" ht="12.75" customHeight="1" x14ac:dyDescent="0.25">
      <c r="B981" s="13"/>
      <c r="D981" s="13"/>
      <c r="E981" s="13"/>
      <c r="F981" s="14"/>
      <c r="G981" s="14"/>
      <c r="H981" s="13"/>
      <c r="I981" s="13"/>
      <c r="J981" s="14"/>
      <c r="K981" s="13"/>
      <c r="M981" s="13"/>
    </row>
    <row r="982" spans="2:13" ht="12.75" customHeight="1" x14ac:dyDescent="0.25">
      <c r="B982" s="13"/>
      <c r="D982" s="13"/>
      <c r="E982" s="13"/>
      <c r="F982" s="14"/>
      <c r="G982" s="14"/>
      <c r="H982" s="13"/>
      <c r="I982" s="13"/>
      <c r="J982" s="14"/>
      <c r="K982" s="13"/>
      <c r="M982" s="13"/>
    </row>
    <row r="983" spans="2:13" ht="12.75" customHeight="1" x14ac:dyDescent="0.25">
      <c r="B983" s="13"/>
      <c r="D983" s="13"/>
      <c r="E983" s="13"/>
      <c r="F983" s="14"/>
      <c r="G983" s="14"/>
      <c r="H983" s="13"/>
      <c r="I983" s="13"/>
      <c r="J983" s="14"/>
      <c r="K983" s="13"/>
      <c r="M983" s="13"/>
    </row>
    <row r="984" spans="2:13" ht="12.75" customHeight="1" x14ac:dyDescent="0.25">
      <c r="B984" s="13"/>
      <c r="D984" s="13"/>
      <c r="E984" s="13"/>
      <c r="F984" s="14"/>
      <c r="G984" s="14"/>
      <c r="H984" s="13"/>
      <c r="I984" s="13"/>
      <c r="J984" s="14"/>
      <c r="K984" s="13"/>
      <c r="M984" s="13"/>
    </row>
    <row r="985" spans="2:13" ht="12.75" customHeight="1" x14ac:dyDescent="0.25">
      <c r="B985" s="13"/>
      <c r="D985" s="13"/>
      <c r="E985" s="13"/>
      <c r="F985" s="14"/>
      <c r="G985" s="14"/>
      <c r="H985" s="13"/>
      <c r="I985" s="13"/>
      <c r="J985" s="14"/>
      <c r="K985" s="13"/>
      <c r="M985" s="13"/>
    </row>
    <row r="986" spans="2:13" ht="12.75" customHeight="1" x14ac:dyDescent="0.25">
      <c r="B986" s="13"/>
      <c r="D986" s="13"/>
      <c r="E986" s="13"/>
      <c r="F986" s="14"/>
      <c r="G986" s="14"/>
      <c r="H986" s="13"/>
      <c r="I986" s="13"/>
      <c r="J986" s="14"/>
      <c r="K986" s="13"/>
      <c r="M986" s="13"/>
    </row>
    <row r="987" spans="2:13" ht="12.75" customHeight="1" x14ac:dyDescent="0.25">
      <c r="B987" s="13"/>
      <c r="D987" s="13"/>
      <c r="E987" s="13"/>
      <c r="F987" s="14"/>
      <c r="G987" s="14"/>
      <c r="H987" s="13"/>
      <c r="I987" s="13"/>
      <c r="J987" s="14"/>
      <c r="K987" s="13"/>
      <c r="M987" s="13"/>
    </row>
    <row r="988" spans="2:13" ht="12.75" customHeight="1" x14ac:dyDescent="0.25">
      <c r="B988" s="13"/>
      <c r="D988" s="13"/>
      <c r="E988" s="13"/>
      <c r="F988" s="14"/>
      <c r="G988" s="14"/>
      <c r="H988" s="13"/>
      <c r="I988" s="13"/>
      <c r="J988" s="14"/>
      <c r="K988" s="13"/>
      <c r="M988" s="13"/>
    </row>
    <row r="989" spans="2:13" ht="12.75" customHeight="1" x14ac:dyDescent="0.25">
      <c r="B989" s="13"/>
      <c r="D989" s="13"/>
      <c r="E989" s="13"/>
      <c r="F989" s="14"/>
      <c r="G989" s="14"/>
      <c r="H989" s="13"/>
      <c r="I989" s="13"/>
      <c r="J989" s="14"/>
      <c r="K989" s="13"/>
      <c r="M989" s="13"/>
    </row>
    <row r="990" spans="2:13" ht="12.75" customHeight="1" x14ac:dyDescent="0.25">
      <c r="B990" s="13"/>
      <c r="D990" s="13"/>
      <c r="E990" s="13"/>
      <c r="F990" s="14"/>
      <c r="G990" s="14"/>
      <c r="H990" s="13"/>
      <c r="I990" s="13"/>
      <c r="J990" s="14"/>
      <c r="K990" s="13"/>
      <c r="M990" s="13"/>
    </row>
    <row r="991" spans="2:13" ht="12.75" customHeight="1" x14ac:dyDescent="0.25">
      <c r="B991" s="13"/>
      <c r="D991" s="13"/>
      <c r="E991" s="13"/>
      <c r="F991" s="14"/>
      <c r="G991" s="14"/>
      <c r="H991" s="13"/>
      <c r="I991" s="13"/>
      <c r="J991" s="14"/>
      <c r="K991" s="13"/>
      <c r="M991" s="13"/>
    </row>
    <row r="992" spans="2:13" ht="12.75" customHeight="1" x14ac:dyDescent="0.25">
      <c r="B992" s="13"/>
      <c r="D992" s="13"/>
      <c r="E992" s="13"/>
      <c r="F992" s="14"/>
      <c r="G992" s="14"/>
      <c r="H992" s="13"/>
      <c r="I992" s="13"/>
      <c r="J992" s="14"/>
      <c r="K992" s="13"/>
      <c r="M992" s="13"/>
    </row>
    <row r="993" spans="2:13" ht="12.75" customHeight="1" x14ac:dyDescent="0.25">
      <c r="B993" s="13"/>
      <c r="D993" s="13"/>
      <c r="E993" s="13"/>
      <c r="F993" s="14"/>
      <c r="G993" s="14"/>
      <c r="H993" s="13"/>
      <c r="I993" s="13"/>
      <c r="J993" s="14"/>
      <c r="K993" s="13"/>
      <c r="M993" s="13"/>
    </row>
    <row r="994" spans="2:13" ht="12.75" customHeight="1" x14ac:dyDescent="0.25">
      <c r="B994" s="13"/>
      <c r="D994" s="13"/>
      <c r="E994" s="13"/>
      <c r="F994" s="14"/>
      <c r="G994" s="14"/>
      <c r="H994" s="13"/>
      <c r="I994" s="13"/>
      <c r="J994" s="14"/>
      <c r="K994" s="13"/>
      <c r="M994" s="13"/>
    </row>
    <row r="995" spans="2:13" ht="12.75" customHeight="1" x14ac:dyDescent="0.25">
      <c r="B995" s="13"/>
      <c r="D995" s="13"/>
      <c r="E995" s="13"/>
      <c r="F995" s="14"/>
      <c r="G995" s="14"/>
      <c r="H995" s="13"/>
      <c r="I995" s="13"/>
      <c r="J995" s="14"/>
      <c r="K995" s="13"/>
      <c r="M995" s="13"/>
    </row>
    <row r="996" spans="2:13" ht="12.75" customHeight="1" x14ac:dyDescent="0.25">
      <c r="B996" s="13"/>
      <c r="D996" s="13"/>
      <c r="E996" s="13"/>
      <c r="F996" s="14"/>
      <c r="G996" s="14"/>
      <c r="H996" s="13"/>
      <c r="I996" s="13"/>
      <c r="J996" s="14"/>
      <c r="K996" s="13"/>
      <c r="M996" s="13"/>
    </row>
    <row r="997" spans="2:13" ht="12.75" customHeight="1" x14ac:dyDescent="0.25">
      <c r="B997" s="13"/>
      <c r="D997" s="13"/>
      <c r="E997" s="13"/>
      <c r="F997" s="14"/>
      <c r="G997" s="14"/>
      <c r="H997" s="13"/>
      <c r="I997" s="13"/>
      <c r="J997" s="14"/>
      <c r="K997" s="13"/>
      <c r="M997" s="13"/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70"/>
  <sheetViews>
    <sheetView tabSelected="1" topLeftCell="B40" zoomScale="115" zoomScaleNormal="115" workbookViewId="0">
      <selection sqref="A1:H70"/>
    </sheetView>
  </sheetViews>
  <sheetFormatPr defaultRowHeight="13.2" x14ac:dyDescent="0.25"/>
  <cols>
    <col min="1" max="1" width="37.33203125" style="46" customWidth="1"/>
    <col min="2" max="2" width="10.44140625" style="46" customWidth="1"/>
    <col min="3" max="3" width="19" style="46" customWidth="1"/>
    <col min="4" max="4" width="13.6640625" style="46" customWidth="1"/>
    <col min="5" max="5" width="8.88671875" style="46"/>
    <col min="6" max="6" width="54.109375" style="46" customWidth="1"/>
    <col min="7" max="7" width="16.109375" style="46" customWidth="1"/>
    <col min="8" max="8" width="21.109375" style="46" customWidth="1"/>
  </cols>
  <sheetData>
    <row r="1" spans="1:8" ht="53.4" customHeight="1" x14ac:dyDescent="0.25">
      <c r="A1" s="313" t="s">
        <v>306</v>
      </c>
      <c r="B1" s="313" t="s">
        <v>106</v>
      </c>
      <c r="C1" s="313" t="s">
        <v>304</v>
      </c>
      <c r="D1" s="313" t="s">
        <v>3</v>
      </c>
      <c r="E1" s="313" t="s">
        <v>305</v>
      </c>
      <c r="F1" s="313" t="s">
        <v>307</v>
      </c>
      <c r="G1" s="314" t="s">
        <v>309</v>
      </c>
      <c r="H1" s="315" t="s">
        <v>308</v>
      </c>
    </row>
    <row r="2" spans="1:8" ht="15.6" x14ac:dyDescent="0.25">
      <c r="A2" s="309" t="str">
        <f>Threats!B1</f>
        <v>Threats to The Level of Service</v>
      </c>
      <c r="B2" s="310" t="str">
        <f>Threats!C1</f>
        <v>T1</v>
      </c>
      <c r="C2" s="109">
        <f>'AHP Likelihood Calculation'!AE35</f>
        <v>0.24294982396184614</v>
      </c>
      <c r="D2" s="308">
        <f>AHP_Impact_Calculation!AE35</f>
        <v>0.24294982396184614</v>
      </c>
      <c r="E2" s="311">
        <f>C2*D2</f>
        <v>5.9024616963092032E-2</v>
      </c>
      <c r="F2" s="312" t="str">
        <f>'Linear Programming Optimization'!I3</f>
        <v>P1-Install USB</v>
      </c>
      <c r="G2" s="316">
        <f>'Linear Programming Optimization'!E3</f>
        <v>2.4500000000000003E-5</v>
      </c>
      <c r="H2" s="307">
        <f>'Linear Programming Optimization'!M3</f>
        <v>2000</v>
      </c>
    </row>
    <row r="3" spans="1:8" ht="15.6" x14ac:dyDescent="0.25">
      <c r="A3" s="309" t="str">
        <f>Threats!B2</f>
        <v>Threats to The Level of Service</v>
      </c>
      <c r="B3" s="310" t="str">
        <f>Threats!C2</f>
        <v>T2</v>
      </c>
      <c r="C3" s="109">
        <f>'AHP Likelihood Calculation'!AE36</f>
        <v>2.3492987243136903E-2</v>
      </c>
      <c r="D3" s="308">
        <f>AHP_Impact_Calculation!AE36</f>
        <v>2.3492987243136903E-2</v>
      </c>
      <c r="E3" s="311">
        <f t="shared" ref="E3:E24" si="0">C3*D3</f>
        <v>5.5192044960619322E-4</v>
      </c>
      <c r="F3" s="312" t="str">
        <f>'Linear Programming Optimization'!I4</f>
        <v>P2-Replicate Servers</v>
      </c>
      <c r="G3" s="316">
        <f>'Linear Programming Optimization'!E4</f>
        <v>5.6400000000000009E-5</v>
      </c>
      <c r="H3" s="307">
        <f>'Linear Programming Optimization'!M4</f>
        <v>6232.0324785681942</v>
      </c>
    </row>
    <row r="4" spans="1:8" ht="15.6" x14ac:dyDescent="0.25">
      <c r="A4" s="309" t="str">
        <f>Threats!B3</f>
        <v>Threats to The Level of Service</v>
      </c>
      <c r="B4" s="310" t="str">
        <f>Threats!C3</f>
        <v>T3</v>
      </c>
      <c r="C4" s="109">
        <f>'AHP Likelihood Calculation'!AE37</f>
        <v>8.9952409245753914E-2</v>
      </c>
      <c r="D4" s="308">
        <f>AHP_Impact_Calculation!AE37</f>
        <v>8.9952409245753914E-2</v>
      </c>
      <c r="E4" s="311">
        <f t="shared" si="0"/>
        <v>8.0914359291155945E-3</v>
      </c>
      <c r="F4" s="312" t="str">
        <f>'Linear Programming Optimization'!I5</f>
        <v>P18-Regular Software Patches</v>
      </c>
      <c r="G4" s="316">
        <f>'Linear Programming Optimization'!E5</f>
        <v>0</v>
      </c>
      <c r="H4" s="307">
        <f>'Linear Programming Optimization'!M5</f>
        <v>0</v>
      </c>
    </row>
    <row r="5" spans="1:8" ht="15.6" x14ac:dyDescent="0.25">
      <c r="A5" s="309" t="str">
        <f>Threats!B4</f>
        <v>Threats to The Level of Service</v>
      </c>
      <c r="B5" s="310" t="str">
        <f>Threats!C4</f>
        <v>T4</v>
      </c>
      <c r="C5" s="109">
        <f>'AHP Likelihood Calculation'!AE38</f>
        <v>6.7227326913070706E-2</v>
      </c>
      <c r="D5" s="308">
        <f>AHP_Impact_Calculation!AE38</f>
        <v>6.7227326913070706E-2</v>
      </c>
      <c r="E5" s="311">
        <f t="shared" si="0"/>
        <v>4.5195134838768806E-3</v>
      </c>
      <c r="F5" s="312" t="str">
        <f>'Linear Programming Optimization'!I6</f>
        <v>P4-Education and Assessment of Security Personal</v>
      </c>
      <c r="G5" s="316">
        <f>'Linear Programming Optimization'!E6</f>
        <v>0</v>
      </c>
      <c r="H5" s="307">
        <f>'Linear Programming Optimization'!M6</f>
        <v>0</v>
      </c>
    </row>
    <row r="6" spans="1:8" ht="15.6" x14ac:dyDescent="0.25">
      <c r="A6" s="309" t="str">
        <f>Threats!B5</f>
        <v>Threats to The Level of Service</v>
      </c>
      <c r="B6" s="310" t="str">
        <f>Threats!C5</f>
        <v>T5</v>
      </c>
      <c r="C6" s="109">
        <f>'AHP Likelihood Calculation'!AE39</f>
        <v>4.4492642577803276E-2</v>
      </c>
      <c r="D6" s="308">
        <f>AHP_Impact_Calculation!AE39</f>
        <v>4.4492642577803276E-2</v>
      </c>
      <c r="E6" s="311">
        <f t="shared" si="0"/>
        <v>1.9795952435561529E-3</v>
      </c>
      <c r="F6" s="312" t="str">
        <f>'Linear Programming Optimization'!I7</f>
        <v>P5-Functional Isolation</v>
      </c>
      <c r="G6" s="316">
        <f>'Linear Programming Optimization'!E7</f>
        <v>0</v>
      </c>
      <c r="H6" s="307">
        <f>'Linear Programming Optimization'!M7</f>
        <v>0</v>
      </c>
    </row>
    <row r="7" spans="1:8" ht="15.6" x14ac:dyDescent="0.25">
      <c r="A7" s="309" t="str">
        <f>Threats!B6</f>
        <v>Threats to The Level of Service</v>
      </c>
      <c r="B7" s="310" t="str">
        <f>Threats!C6</f>
        <v>T6</v>
      </c>
      <c r="C7" s="109">
        <f>'AHP Likelihood Calculation'!AE40</f>
        <v>0.10407757204157696</v>
      </c>
      <c r="D7" s="308">
        <f>AHP_Impact_Calculation!AE40</f>
        <v>0.10407757204157696</v>
      </c>
      <c r="E7" s="311">
        <f t="shared" si="0"/>
        <v>1.0832141002069641E-2</v>
      </c>
      <c r="F7" s="312" t="str">
        <f>'Linear Programming Optimization'!I8</f>
        <v>P33-Limit Transfer of Executables</v>
      </c>
      <c r="G7" s="316">
        <f>'Linear Programming Optimization'!E8</f>
        <v>0</v>
      </c>
      <c r="H7" s="307">
        <f>'Linear Programming Optimization'!M8</f>
        <v>0</v>
      </c>
    </row>
    <row r="8" spans="1:8" ht="15.6" x14ac:dyDescent="0.25">
      <c r="A8" s="309" t="str">
        <f>Threats!B7</f>
        <v>Threats to The Level of Service</v>
      </c>
      <c r="B8" s="310" t="str">
        <f>Threats!C7</f>
        <v>T7</v>
      </c>
      <c r="C8" s="109">
        <f>'AHP Likelihood Calculation'!AE41</f>
        <v>1.6665052229327772E-2</v>
      </c>
      <c r="D8" s="308">
        <f>AHP_Impact_Calculation!AE41</f>
        <v>1.6665052229327772E-2</v>
      </c>
      <c r="E8" s="311">
        <f t="shared" si="0"/>
        <v>2.7772396580622255E-4</v>
      </c>
      <c r="F8" s="312" t="str">
        <f>'Linear Programming Optimization'!I9</f>
        <v>P9-FHM System</v>
      </c>
      <c r="G8" s="316">
        <f>'Linear Programming Optimization'!E9</f>
        <v>2.6600000000000001E-4</v>
      </c>
      <c r="H8" s="307">
        <f>'Linear Programming Optimization'!M9</f>
        <v>7324.9161056878711</v>
      </c>
    </row>
    <row r="9" spans="1:8" ht="15.6" x14ac:dyDescent="0.25">
      <c r="A9" s="309" t="str">
        <f>Threats!B8</f>
        <v>Threats to The Level of Service</v>
      </c>
      <c r="B9" s="310" t="str">
        <f>Threats!C8</f>
        <v>T8</v>
      </c>
      <c r="C9" s="109">
        <f>'AHP Likelihood Calculation'!AE42</f>
        <v>1.2039520225759709E-2</v>
      </c>
      <c r="D9" s="308">
        <f>AHP_Impact_Calculation!AE42</f>
        <v>1.2039520225759709E-2</v>
      </c>
      <c r="E9" s="311">
        <f t="shared" si="0"/>
        <v>1.4495004726647711E-4</v>
      </c>
      <c r="F9" s="312" t="str">
        <f>'Linear Programming Optimization'!I10</f>
        <v>P8-Disaster Recovery on Cloud</v>
      </c>
      <c r="G9" s="316">
        <f>'Linear Programming Optimization'!E10</f>
        <v>1.3300000000000001E-4</v>
      </c>
      <c r="H9" s="307">
        <f>'Linear Programming Optimization'!M10</f>
        <v>6000</v>
      </c>
    </row>
    <row r="10" spans="1:8" ht="15.6" x14ac:dyDescent="0.25">
      <c r="A10" s="309" t="str">
        <f>Threats!B9</f>
        <v>Threats to The Level of Service</v>
      </c>
      <c r="B10" s="310" t="str">
        <f>Threats!C9</f>
        <v>T9</v>
      </c>
      <c r="C10" s="109">
        <f>'AHP Likelihood Calculation'!AE43</f>
        <v>2.3550794265172554E-2</v>
      </c>
      <c r="D10" s="308">
        <f>AHP_Impact_Calculation!AE43</f>
        <v>2.3550794265172554E-2</v>
      </c>
      <c r="E10" s="311">
        <f t="shared" si="0"/>
        <v>5.5463991052048442E-4</v>
      </c>
      <c r="F10" s="312" t="str">
        <f>'Linear Programming Optimization'!I11</f>
        <v>P10-Increase Bandwidth</v>
      </c>
      <c r="G10" s="316">
        <f>'Linear Programming Optimization'!E11</f>
        <v>6.0000000000000008E-5</v>
      </c>
      <c r="H10" s="307">
        <f>'Linear Programming Optimization'!M11</f>
        <v>1139.5020299105122</v>
      </c>
    </row>
    <row r="11" spans="1:8" ht="15.6" x14ac:dyDescent="0.25">
      <c r="A11" s="309" t="str">
        <f>Threats!B10</f>
        <v>Threats to the Information Base</v>
      </c>
      <c r="B11" s="310" t="str">
        <f>Threats!C10</f>
        <v>T10</v>
      </c>
      <c r="C11" s="109">
        <f>'AHP Likelihood Calculation'!AE44</f>
        <v>0.40694214873374096</v>
      </c>
      <c r="D11" s="308">
        <f>AHP_Impact_Calculation!AE44</f>
        <v>0.40694214873374096</v>
      </c>
      <c r="E11" s="311">
        <f t="shared" si="0"/>
        <v>0.16560191241603414</v>
      </c>
      <c r="F11" s="312" t="str">
        <f>'Linear Programming Optimization'!I12</f>
        <v>P13-Backup Tapes</v>
      </c>
      <c r="G11" s="316">
        <f>'Linear Programming Optimization'!E12</f>
        <v>3.5999999999999997E-4</v>
      </c>
      <c r="H11" s="307">
        <f>'Linear Programming Optimization'!M12</f>
        <v>500</v>
      </c>
    </row>
    <row r="12" spans="1:8" ht="15.6" x14ac:dyDescent="0.25">
      <c r="A12" s="309" t="str">
        <f>Threats!B11</f>
        <v>Threats to the Information Base</v>
      </c>
      <c r="B12" s="310" t="str">
        <f>Threats!C11</f>
        <v>T11</v>
      </c>
      <c r="C12" s="109">
        <f>'AHP Likelihood Calculation'!AE45</f>
        <v>0.17768889001972171</v>
      </c>
      <c r="D12" s="308">
        <f>AHP_Impact_Calculation!AE45</f>
        <v>0.17768889001972171</v>
      </c>
      <c r="E12" s="311">
        <f t="shared" si="0"/>
        <v>3.1573341636440759E-2</v>
      </c>
      <c r="F12" s="312" t="str">
        <f>'Linear Programming Optimization'!I13</f>
        <v>P6-AntiVirus</v>
      </c>
      <c r="G12" s="316">
        <f>'Linear Programming Optimization'!E13</f>
        <v>2.2319999999999998E-4</v>
      </c>
      <c r="H12" s="307">
        <f>'Linear Programming Optimization'!M13</f>
        <v>3750</v>
      </c>
    </row>
    <row r="13" spans="1:8" ht="15.6" x14ac:dyDescent="0.25">
      <c r="A13" s="309" t="str">
        <f>Threats!B12</f>
        <v>Threats to the Information Base</v>
      </c>
      <c r="B13" s="310" t="str">
        <f>Threats!C12</f>
        <v>T12</v>
      </c>
      <c r="C13" s="109">
        <f>'AHP Likelihood Calculation'!AE46</f>
        <v>0.11184513982686167</v>
      </c>
      <c r="D13" s="308">
        <f>AHP_Impact_Calculation!AE46</f>
        <v>0.11184513982686167</v>
      </c>
      <c r="E13" s="311">
        <f t="shared" si="0"/>
        <v>1.2509335302890239E-2</v>
      </c>
      <c r="F13" s="312" t="str">
        <f>'Linear Programming Optimization'!I14</f>
        <v>P3-Add validation to forms</v>
      </c>
      <c r="G13" s="316">
        <f>'Linear Programming Optimization'!E14</f>
        <v>5.4999999999999995E-5</v>
      </c>
      <c r="H13" s="307">
        <f>'Linear Programming Optimization'!M14</f>
        <v>1139.5020299105122</v>
      </c>
    </row>
    <row r="14" spans="1:8" ht="15.6" x14ac:dyDescent="0.25">
      <c r="A14" s="309" t="str">
        <f>Threats!B13</f>
        <v>Threats to the Information Base</v>
      </c>
      <c r="B14" s="310" t="str">
        <f>Threats!C13</f>
        <v>T13</v>
      </c>
      <c r="C14" s="109">
        <f>'AHP Likelihood Calculation'!AE47</f>
        <v>0.22973688733893208</v>
      </c>
      <c r="D14" s="308">
        <f>AHP_Impact_Calculation!AE47</f>
        <v>0.22973688733893208</v>
      </c>
      <c r="E14" s="311">
        <f t="shared" si="0"/>
        <v>5.2779037404181169E-2</v>
      </c>
      <c r="F14" s="312" t="str">
        <f>'Linear Programming Optimization'!I15</f>
        <v>P27-Identity and Access Management System</v>
      </c>
      <c r="G14" s="316">
        <f>'Linear Programming Optimization'!E15</f>
        <v>1.9239999999999997E-3</v>
      </c>
      <c r="H14" s="307">
        <f>'Linear Programming Optimization'!M15</f>
        <v>558.00811964204854</v>
      </c>
    </row>
    <row r="15" spans="1:8" ht="15.6" x14ac:dyDescent="0.25">
      <c r="A15" s="309" t="str">
        <f>Threats!B14</f>
        <v>Threats to the Information Base</v>
      </c>
      <c r="B15" s="310" t="str">
        <f>Threats!C14</f>
        <v>T14</v>
      </c>
      <c r="C15" s="109">
        <f>'AHP Likelihood Calculation'!AE48</f>
        <v>0.51245937275318221</v>
      </c>
      <c r="D15" s="308">
        <f>AHP_Impact_Calculation!AE48</f>
        <v>0.51245937275318221</v>
      </c>
      <c r="E15" s="311">
        <f t="shared" si="0"/>
        <v>0.26261460872258496</v>
      </c>
      <c r="F15" s="312" t="str">
        <f>'Linear Programming Optimization'!I16</f>
        <v>P6-AntiVirus</v>
      </c>
      <c r="G15" s="316">
        <f>'Linear Programming Optimization'!E16</f>
        <v>2.5830000000000002E-3</v>
      </c>
      <c r="H15" s="307">
        <f>'Linear Programming Optimization'!M16</f>
        <v>3750</v>
      </c>
    </row>
    <row r="16" spans="1:8" ht="15.6" x14ac:dyDescent="0.25">
      <c r="A16" s="309" t="str">
        <f>Threats!B15</f>
        <v>Threats to Information Leakage</v>
      </c>
      <c r="B16" s="310" t="str">
        <f>Threats!C15</f>
        <v>T15</v>
      </c>
      <c r="C16" s="109">
        <f>'AHP Likelihood Calculation'!AE49</f>
        <v>7.4867094505672055E-2</v>
      </c>
      <c r="D16" s="308">
        <f>AHP_Impact_Calculation!AE49</f>
        <v>7.4867094505672055E-2</v>
      </c>
      <c r="E16" s="311">
        <f t="shared" si="0"/>
        <v>5.6050818397212305E-3</v>
      </c>
      <c r="F16" s="312" t="str">
        <f>'Linear Programming Optimization'!I17</f>
        <v>P17-Strong Passwords</v>
      </c>
      <c r="G16" s="316">
        <f>'Linear Programming Optimization'!E17</f>
        <v>0</v>
      </c>
      <c r="H16" s="307">
        <f>'Linear Programming Optimization'!M17</f>
        <v>0</v>
      </c>
    </row>
    <row r="17" spans="1:8" ht="15.6" x14ac:dyDescent="0.25">
      <c r="A17" s="309" t="str">
        <f>Threats!B16</f>
        <v>Threats to Information Leakage</v>
      </c>
      <c r="B17" s="310" t="str">
        <f>Threats!C16</f>
        <v>T16</v>
      </c>
      <c r="C17" s="109">
        <f>'AHP Likelihood Calculation'!AE50</f>
        <v>4.5447950777646989E-2</v>
      </c>
      <c r="D17" s="308">
        <f>AHP_Impact_Calculation!AE50</f>
        <v>4.5447950777646989E-2</v>
      </c>
      <c r="E17" s="311">
        <f t="shared" si="0"/>
        <v>2.0655162298874236E-3</v>
      </c>
      <c r="F17" s="312" t="str">
        <f>'Linear Programming Optimization'!I18</f>
        <v>P22-Increase Physical Security</v>
      </c>
      <c r="G17" s="316">
        <f>'Linear Programming Optimization'!E18</f>
        <v>3.0000000000000001E-5</v>
      </c>
      <c r="H17" s="307">
        <f>'Linear Programming Optimization'!M18</f>
        <v>534.87550747762805</v>
      </c>
    </row>
    <row r="18" spans="1:8" ht="15.6" x14ac:dyDescent="0.25">
      <c r="A18" s="309" t="str">
        <f>Threats!B17</f>
        <v>Threats to Information Leakage</v>
      </c>
      <c r="B18" s="310" t="str">
        <f>Threats!C17</f>
        <v>T17</v>
      </c>
      <c r="C18" s="109">
        <f>'AHP Likelihood Calculation'!AE51</f>
        <v>0.21629323947169812</v>
      </c>
      <c r="D18" s="308">
        <f>AHP_Impact_Calculation!AE51</f>
        <v>0.21629323947169812</v>
      </c>
      <c r="E18" s="311">
        <f t="shared" si="0"/>
        <v>4.6782765441161354E-2</v>
      </c>
      <c r="F18" s="312" t="str">
        <f>'Linear Programming Optimization'!I19</f>
        <v>P29-Intrusion Detection System</v>
      </c>
      <c r="G18" s="316">
        <f>'Linear Programming Optimization'!E19</f>
        <v>5.8650000000000011E-4</v>
      </c>
      <c r="H18" s="307">
        <f>'Linear Programming Optimization'!M19</f>
        <v>2558.0081196420483</v>
      </c>
    </row>
    <row r="19" spans="1:8" ht="15.6" x14ac:dyDescent="0.25">
      <c r="A19" s="309" t="str">
        <f>Threats!B18</f>
        <v>Threats to Information Leakage</v>
      </c>
      <c r="B19" s="310" t="str">
        <f>Threats!C18</f>
        <v>T18</v>
      </c>
      <c r="C19" s="109">
        <f>'AHP Likelihood Calculation'!AE52</f>
        <v>0.45317725502279582</v>
      </c>
      <c r="D19" s="308">
        <f>AHP_Impact_Calculation!AE52</f>
        <v>0.45317725502279582</v>
      </c>
      <c r="E19" s="311">
        <f t="shared" si="0"/>
        <v>0.20536962446999613</v>
      </c>
      <c r="F19" s="312" t="str">
        <f>'Linear Programming Optimization'!I20</f>
        <v>P30-Digital Signatures</v>
      </c>
      <c r="G19" s="316">
        <f>'Linear Programming Optimization'!E20</f>
        <v>5.3639999999999992E-4</v>
      </c>
      <c r="H19" s="307">
        <f>'Linear Programming Optimization'!M20</f>
        <v>1139.5020299105122</v>
      </c>
    </row>
    <row r="20" spans="1:8" ht="15.6" x14ac:dyDescent="0.25">
      <c r="A20" s="309" t="str">
        <f>Threats!B19</f>
        <v>Threats to Information Leakage</v>
      </c>
      <c r="B20" s="310" t="str">
        <f>Threats!C19</f>
        <v>T19</v>
      </c>
      <c r="C20" s="109">
        <f>'AHP Likelihood Calculation'!AE53</f>
        <v>0.21743299520100839</v>
      </c>
      <c r="D20" s="308">
        <f>AHP_Impact_Calculation!AE53</f>
        <v>0.21743299520100839</v>
      </c>
      <c r="E20" s="311">
        <f t="shared" si="0"/>
        <v>4.7277107402081742E-2</v>
      </c>
      <c r="F20" s="312" t="str">
        <f>'Linear Programming Optimization'!I21</f>
        <v>P28-Cryptologic Solutions(Digital Signatures)</v>
      </c>
      <c r="G20" s="316">
        <f>'Linear Programming Optimization'!E21</f>
        <v>1.1390000000000003E-3</v>
      </c>
      <c r="H20" s="307">
        <f>'Linear Programming Optimization'!M21</f>
        <v>2139.5020299105122</v>
      </c>
    </row>
    <row r="21" spans="1:8" ht="15.6" x14ac:dyDescent="0.25">
      <c r="A21" s="309" t="str">
        <f>Threats!B20</f>
        <v>Threats to Information Leakage</v>
      </c>
      <c r="B21" s="310" t="str">
        <f>Threats!C20</f>
        <v>T20</v>
      </c>
      <c r="C21" s="109">
        <f>'AHP Likelihood Calculation'!AE54</f>
        <v>0.26530677630192651</v>
      </c>
      <c r="D21" s="308">
        <f>AHP_Impact_Calculation!AE54</f>
        <v>0.26530677630192651</v>
      </c>
      <c r="E21" s="311">
        <f t="shared" si="0"/>
        <v>7.0387685551720466E-2</v>
      </c>
      <c r="F21" s="312" t="str">
        <f>'Linear Programming Optimization'!I22</f>
        <v>P24-Auditing</v>
      </c>
      <c r="G21" s="316">
        <f>'Linear Programming Optimization'!E22</f>
        <v>6.1600000000000001E-4</v>
      </c>
      <c r="H21" s="307">
        <f>'Linear Programming Optimization'!M22</f>
        <v>2558.0081196420483</v>
      </c>
    </row>
    <row r="22" spans="1:8" ht="15.6" x14ac:dyDescent="0.25">
      <c r="A22" s="309" t="str">
        <f>Threats!B21</f>
        <v>Threats to Information Leakage</v>
      </c>
      <c r="B22" s="310" t="str">
        <f>Threats!C21</f>
        <v>T21</v>
      </c>
      <c r="C22" s="109">
        <f>'AHP Likelihood Calculation'!AE55</f>
        <v>0.36894730890401811</v>
      </c>
      <c r="D22" s="308">
        <f>AHP_Impact_Calculation!AE55</f>
        <v>0.36894730890401811</v>
      </c>
      <c r="E22" s="311">
        <f t="shared" si="0"/>
        <v>0.13612211674751695</v>
      </c>
      <c r="F22" s="312" t="str">
        <f>'Linear Programming Optimization'!I23</f>
        <v>P24-Auditing</v>
      </c>
      <c r="G22" s="316">
        <f>'Linear Programming Optimization'!E23</f>
        <v>2.2100000000000002E-3</v>
      </c>
      <c r="H22" s="307">
        <f>'Linear Programming Optimization'!M23</f>
        <v>2558.0081196420483</v>
      </c>
    </row>
    <row r="23" spans="1:8" ht="15.6" x14ac:dyDescent="0.25">
      <c r="A23" s="309" t="str">
        <f>Threats!B22</f>
        <v>Threats to Information Leakage</v>
      </c>
      <c r="B23" s="310" t="str">
        <f>Threats!C22</f>
        <v>T22</v>
      </c>
      <c r="C23" s="109">
        <f>'AHP Likelihood Calculation'!AE56</f>
        <v>0.2963720090039843</v>
      </c>
      <c r="D23" s="308">
        <f>AHP_Impact_Calculation!AE56</f>
        <v>0.2963720090039843</v>
      </c>
      <c r="E23" s="311">
        <f t="shared" si="0"/>
        <v>8.7836367721057754E-2</v>
      </c>
      <c r="F23" s="312" t="str">
        <f>'Linear Programming Optimization'!I24</f>
        <v>P28-Cryptologic Solutions(Encryption)</v>
      </c>
      <c r="G23" s="316">
        <f>'Linear Programming Optimization'!E24</f>
        <v>1.155E-3</v>
      </c>
      <c r="H23" s="307">
        <f>'Linear Programming Optimization'!M24</f>
        <v>139.50202991051214</v>
      </c>
    </row>
    <row r="24" spans="1:8" ht="15.6" x14ac:dyDescent="0.25">
      <c r="A24" s="309" t="str">
        <f>Threats!B23</f>
        <v>Threats to Information Leakage</v>
      </c>
      <c r="B24" s="310" t="str">
        <f>Threats!C23</f>
        <v>T23</v>
      </c>
      <c r="C24" s="109">
        <f>'AHP Likelihood Calculation'!AE57</f>
        <v>0.25176576042163923</v>
      </c>
      <c r="D24" s="308">
        <f>AHP_Impact_Calculation!AE57</f>
        <v>0.25176576042163923</v>
      </c>
      <c r="E24" s="311">
        <f t="shared" si="0"/>
        <v>6.3385998120686238E-2</v>
      </c>
      <c r="F24" s="312" t="str">
        <f>'Linear Programming Optimization'!I25</f>
        <v>P20-Turn off AutoRun</v>
      </c>
      <c r="G24" s="316">
        <f>'Linear Programming Optimization'!E25</f>
        <v>0</v>
      </c>
      <c r="H24" s="307">
        <f>'Linear Programming Optimization'!M25</f>
        <v>0</v>
      </c>
    </row>
    <row r="25" spans="1:8" ht="15.6" x14ac:dyDescent="0.25">
      <c r="A25" s="309" t="str">
        <f>Threats!B1</f>
        <v>Threats to The Level of Service</v>
      </c>
      <c r="B25" s="310" t="str">
        <f>Threats!C1</f>
        <v>T1</v>
      </c>
      <c r="C25" s="109">
        <f>'AHP Likelihood Calculation'!AE35</f>
        <v>0.24294982396184614</v>
      </c>
      <c r="D25" s="308">
        <f>AHP_Impact_Calculation!AE35</f>
        <v>0.24294982396184614</v>
      </c>
      <c r="E25" s="311">
        <f>C25*D25</f>
        <v>5.9024616963092032E-2</v>
      </c>
      <c r="F25" s="312" t="str">
        <f>'Linear Programming Optimization'!Q3</f>
        <v>Non</v>
      </c>
      <c r="G25" s="316">
        <f>'Linear Programming Optimization'!F3</f>
        <v>0</v>
      </c>
      <c r="H25" s="307">
        <f>'Linear Programming Optimization'!U3</f>
        <v>0</v>
      </c>
    </row>
    <row r="26" spans="1:8" ht="15.6" x14ac:dyDescent="0.25">
      <c r="A26" s="309" t="str">
        <f>Threats!B2</f>
        <v>Threats to The Level of Service</v>
      </c>
      <c r="B26" s="310" t="str">
        <f>Threats!C2</f>
        <v>T2</v>
      </c>
      <c r="C26" s="109">
        <f>'AHP Likelihood Calculation'!AE36</f>
        <v>2.3492987243136903E-2</v>
      </c>
      <c r="D26" s="308">
        <f>AHP_Impact_Calculation!AE36</f>
        <v>2.3492987243136903E-2</v>
      </c>
      <c r="E26" s="311">
        <f t="shared" ref="E26:E47" si="1">C26*D26</f>
        <v>5.5192044960619322E-4</v>
      </c>
      <c r="F26" s="312" t="str">
        <f>'Linear Programming Optimization'!Q4</f>
        <v>P8-Disaster Recovery on Cloud</v>
      </c>
      <c r="G26" s="316">
        <f>'Linear Programming Optimization'!F4</f>
        <v>8.460000000000001E-5</v>
      </c>
      <c r="H26" s="307">
        <f>'Linear Programming Optimization'!U4</f>
        <v>8487.5507477628034</v>
      </c>
    </row>
    <row r="27" spans="1:8" ht="15.6" x14ac:dyDescent="0.25">
      <c r="A27" s="309" t="str">
        <f>Threats!B3</f>
        <v>Threats to The Level of Service</v>
      </c>
      <c r="B27" s="310" t="str">
        <f>Threats!C3</f>
        <v>T3</v>
      </c>
      <c r="C27" s="109">
        <f>'AHP Likelihood Calculation'!AE37</f>
        <v>8.9952409245753914E-2</v>
      </c>
      <c r="D27" s="308">
        <f>AHP_Impact_Calculation!AE37</f>
        <v>8.9952409245753914E-2</v>
      </c>
      <c r="E27" s="311">
        <f t="shared" si="1"/>
        <v>8.0914359291155945E-3</v>
      </c>
      <c r="F27" s="312" t="str">
        <f>'Linear Programming Optimization'!Q5</f>
        <v>P23-Service Level Software Agreement</v>
      </c>
      <c r="G27" s="316">
        <f>'Linear Programming Optimization'!F5</f>
        <v>1.08E-4</v>
      </c>
      <c r="H27" s="307">
        <f>'Linear Programming Optimization'!U5</f>
        <v>313.87956729865232</v>
      </c>
    </row>
    <row r="28" spans="1:8" ht="15.6" x14ac:dyDescent="0.25">
      <c r="A28" s="309" t="str">
        <f>Threats!B4</f>
        <v>Threats to The Level of Service</v>
      </c>
      <c r="B28" s="310" t="str">
        <f>Threats!C4</f>
        <v>T4</v>
      </c>
      <c r="C28" s="109">
        <f>'AHP Likelihood Calculation'!AE38</f>
        <v>6.7227326913070706E-2</v>
      </c>
      <c r="D28" s="308">
        <f>AHP_Impact_Calculation!AE38</f>
        <v>6.7227326913070706E-2</v>
      </c>
      <c r="E28" s="311">
        <f t="shared" si="1"/>
        <v>4.5195134838768806E-3</v>
      </c>
      <c r="F28" s="312" t="str">
        <f>'Linear Programming Optimization'!Q6</f>
        <v>P15-Improvement in Data Distribution and Governance</v>
      </c>
      <c r="G28" s="316">
        <f>'Linear Programming Optimization'!F6</f>
        <v>8.3200000000000003E-5</v>
      </c>
      <c r="H28" s="307">
        <f>'Linear Programming Optimization'!U6</f>
        <v>1.3950309422653624E-4</v>
      </c>
    </row>
    <row r="29" spans="1:8" ht="15.6" x14ac:dyDescent="0.25">
      <c r="A29" s="309" t="str">
        <f>Threats!B5</f>
        <v>Threats to The Level of Service</v>
      </c>
      <c r="B29" s="310" t="str">
        <f>Threats!C5</f>
        <v>T5</v>
      </c>
      <c r="C29" s="109">
        <f>'AHP Likelihood Calculation'!AE39</f>
        <v>4.4492642577803276E-2</v>
      </c>
      <c r="D29" s="308">
        <f>AHP_Impact_Calculation!AE39</f>
        <v>4.4492642577803276E-2</v>
      </c>
      <c r="E29" s="311">
        <f t="shared" si="1"/>
        <v>1.9795952435561529E-3</v>
      </c>
      <c r="F29" s="312" t="str">
        <f>'Linear Programming Optimization'!Q7</f>
        <v>P26-Mandatory vacations</v>
      </c>
      <c r="G29" s="316">
        <f>'Linear Programming Optimization'!F7</f>
        <v>0</v>
      </c>
      <c r="H29" s="307">
        <f>'Linear Programming Optimization'!U7</f>
        <v>0</v>
      </c>
    </row>
    <row r="30" spans="1:8" ht="15.6" x14ac:dyDescent="0.25">
      <c r="A30" s="309" t="str">
        <f>Threats!B6</f>
        <v>Threats to The Level of Service</v>
      </c>
      <c r="B30" s="310" t="str">
        <f>Threats!C6</f>
        <v>T6</v>
      </c>
      <c r="C30" s="109">
        <f>'AHP Likelihood Calculation'!AE40</f>
        <v>0.10407757204157696</v>
      </c>
      <c r="D30" s="308">
        <f>AHP_Impact_Calculation!AE40</f>
        <v>0.10407757204157696</v>
      </c>
      <c r="E30" s="311">
        <f t="shared" si="1"/>
        <v>1.0832141002069641E-2</v>
      </c>
      <c r="F30" s="312" t="str">
        <f>'Linear Programming Optimization'!Q8</f>
        <v>P19-Use of 64 bit OS's</v>
      </c>
      <c r="G30" s="316">
        <f>'Linear Programming Optimization'!F8</f>
        <v>0</v>
      </c>
      <c r="H30" s="307">
        <f>'Linear Programming Optimization'!U8</f>
        <v>0</v>
      </c>
    </row>
    <row r="31" spans="1:8" ht="15.6" x14ac:dyDescent="0.25">
      <c r="A31" s="309" t="str">
        <f>Threats!B7</f>
        <v>Threats to The Level of Service</v>
      </c>
      <c r="B31" s="310" t="str">
        <f>Threats!C7</f>
        <v>T7</v>
      </c>
      <c r="C31" s="109">
        <f>'AHP Likelihood Calculation'!AE41</f>
        <v>1.6665052229327772E-2</v>
      </c>
      <c r="D31" s="308">
        <f>AHP_Impact_Calculation!AE41</f>
        <v>1.6665052229327772E-2</v>
      </c>
      <c r="E31" s="311">
        <f t="shared" si="1"/>
        <v>2.7772396580622255E-4</v>
      </c>
      <c r="F31" s="312" t="str">
        <f>'Linear Programming Optimization'!Q9</f>
        <v>P8-Disaster Recovery on Cloud</v>
      </c>
      <c r="G31" s="316">
        <f>'Linear Programming Optimization'!F9</f>
        <v>1.1400000000000001E-4</v>
      </c>
      <c r="H31" s="307">
        <f>'Linear Programming Optimization'!U9</f>
        <v>6000</v>
      </c>
    </row>
    <row r="32" spans="1:8" ht="15.6" x14ac:dyDescent="0.25">
      <c r="A32" s="309" t="str">
        <f>Threats!B8</f>
        <v>Threats to The Level of Service</v>
      </c>
      <c r="B32" s="310" t="str">
        <f>Threats!C8</f>
        <v>T8</v>
      </c>
      <c r="C32" s="109">
        <f>'AHP Likelihood Calculation'!AE42</f>
        <v>1.2039520225759709E-2</v>
      </c>
      <c r="D32" s="308">
        <f>AHP_Impact_Calculation!AE42</f>
        <v>1.2039520225759709E-2</v>
      </c>
      <c r="E32" s="311">
        <f t="shared" si="1"/>
        <v>1.4495004726647711E-4</v>
      </c>
      <c r="F32" s="312" t="str">
        <f>'Linear Programming Optimization'!Q10</f>
        <v>P9-FHM System</v>
      </c>
      <c r="G32" s="316">
        <f>'Linear Programming Optimization'!F10</f>
        <v>5.7000000000000003E-5</v>
      </c>
      <c r="H32" s="307">
        <f>'Linear Programming Optimization'!U10</f>
        <v>7324.9161056878711</v>
      </c>
    </row>
    <row r="33" spans="1:8" ht="15.6" x14ac:dyDescent="0.25">
      <c r="A33" s="309" t="str">
        <f>Threats!B9</f>
        <v>Threats to The Level of Service</v>
      </c>
      <c r="B33" s="310" t="str">
        <f>Threats!C9</f>
        <v>T9</v>
      </c>
      <c r="C33" s="109">
        <f>'AHP Likelihood Calculation'!AE43</f>
        <v>2.3550794265172554E-2</v>
      </c>
      <c r="D33" s="308">
        <f>AHP_Impact_Calculation!AE43</f>
        <v>2.3550794265172554E-2</v>
      </c>
      <c r="E33" s="311">
        <f t="shared" si="1"/>
        <v>5.5463991052048442E-4</v>
      </c>
      <c r="F33" s="312" t="str">
        <f>'Linear Programming Optimization'!Q11</f>
        <v>P12-Traffic Management</v>
      </c>
      <c r="G33" s="316">
        <f>'Linear Programming Optimization'!F11</f>
        <v>4.5000000000000003E-5</v>
      </c>
      <c r="H33" s="307">
        <f>'Linear Programming Optimization'!U11</f>
        <v>8487.5507477628034</v>
      </c>
    </row>
    <row r="34" spans="1:8" ht="15.6" x14ac:dyDescent="0.25">
      <c r="A34" s="309" t="str">
        <f>Threats!B10</f>
        <v>Threats to the Information Base</v>
      </c>
      <c r="B34" s="310" t="str">
        <f>Threats!C10</f>
        <v>T10</v>
      </c>
      <c r="C34" s="109">
        <f>'AHP Likelihood Calculation'!AE44</f>
        <v>0.40694214873374096</v>
      </c>
      <c r="D34" s="308">
        <f>AHP_Impact_Calculation!AE44</f>
        <v>0.40694214873374096</v>
      </c>
      <c r="E34" s="311">
        <f t="shared" si="1"/>
        <v>0.16560191241603414</v>
      </c>
      <c r="F34" s="312" t="str">
        <f>'Linear Programming Optimization'!Q12</f>
        <v>Non</v>
      </c>
      <c r="G34" s="316">
        <f>'Linear Programming Optimization'!F12</f>
        <v>0</v>
      </c>
      <c r="H34" s="307">
        <f>'Linear Programming Optimization'!U12</f>
        <v>0</v>
      </c>
    </row>
    <row r="35" spans="1:8" ht="15.6" x14ac:dyDescent="0.25">
      <c r="A35" s="309" t="str">
        <f>Threats!B11</f>
        <v>Threats to the Information Base</v>
      </c>
      <c r="B35" s="310" t="str">
        <f>Threats!C11</f>
        <v>T11</v>
      </c>
      <c r="C35" s="109">
        <f>'AHP Likelihood Calculation'!AE45</f>
        <v>0.17768889001972171</v>
      </c>
      <c r="D35" s="308">
        <f>AHP_Impact_Calculation!AE45</f>
        <v>0.17768889001972171</v>
      </c>
      <c r="E35" s="311">
        <f t="shared" si="1"/>
        <v>3.1573341636440759E-2</v>
      </c>
      <c r="F35" s="312" t="str">
        <f>'Linear Programming Optimization'!Q13</f>
        <v>P7-Anti spam</v>
      </c>
      <c r="G35" s="316">
        <f>'Linear Programming Optimization'!F13</f>
        <v>1.4880000000000001E-4</v>
      </c>
      <c r="H35" s="307">
        <f>'Linear Programming Optimization'!U13</f>
        <v>2500</v>
      </c>
    </row>
    <row r="36" spans="1:8" ht="15.6" x14ac:dyDescent="0.25">
      <c r="A36" s="309" t="str">
        <f>Threats!B12</f>
        <v>Threats to the Information Base</v>
      </c>
      <c r="B36" s="310" t="str">
        <f>Threats!C12</f>
        <v>T12</v>
      </c>
      <c r="C36" s="109">
        <f>'AHP Likelihood Calculation'!AE46</f>
        <v>0.11184513982686167</v>
      </c>
      <c r="D36" s="308">
        <f>AHP_Impact_Calculation!AE46</f>
        <v>0.11184513982686167</v>
      </c>
      <c r="E36" s="311">
        <f t="shared" si="1"/>
        <v>1.2509335302890239E-2</v>
      </c>
      <c r="F36" s="312" t="str">
        <f>'Linear Programming Optimization'!Q14</f>
        <v>P15-Improvement in Data Distribution and Governance Systems</v>
      </c>
      <c r="G36" s="316">
        <f>'Linear Programming Optimization'!F14</f>
        <v>5.4999999999999995E-5</v>
      </c>
      <c r="H36" s="307">
        <f>'Linear Programming Optimization'!U14</f>
        <v>889.28129914272768</v>
      </c>
    </row>
    <row r="37" spans="1:8" ht="15.6" x14ac:dyDescent="0.25">
      <c r="A37" s="309" t="str">
        <f>Threats!B13</f>
        <v>Threats to the Information Base</v>
      </c>
      <c r="B37" s="310" t="str">
        <f>Threats!C13</f>
        <v>T13</v>
      </c>
      <c r="C37" s="109">
        <f>'AHP Likelihood Calculation'!AE47</f>
        <v>0.22973688733893208</v>
      </c>
      <c r="D37" s="308">
        <f>AHP_Impact_Calculation!AE47</f>
        <v>0.22973688733893208</v>
      </c>
      <c r="E37" s="311">
        <f t="shared" si="1"/>
        <v>5.2779037404181169E-2</v>
      </c>
      <c r="F37" s="312" t="str">
        <f>'Linear Programming Optimization'!Q15</f>
        <v>Non</v>
      </c>
      <c r="G37" s="316">
        <f>'Linear Programming Optimization'!F15</f>
        <v>0</v>
      </c>
      <c r="H37" s="307">
        <f>'Linear Programming Optimization'!U15</f>
        <v>0</v>
      </c>
    </row>
    <row r="38" spans="1:8" ht="15.6" x14ac:dyDescent="0.25">
      <c r="A38" s="309" t="str">
        <f>Threats!B14</f>
        <v>Threats to the Information Base</v>
      </c>
      <c r="B38" s="310" t="str">
        <f>Threats!C14</f>
        <v>T14</v>
      </c>
      <c r="C38" s="109">
        <f>'AHP Likelihood Calculation'!AE48</f>
        <v>0.51245937275318221</v>
      </c>
      <c r="D38" s="308">
        <f>AHP_Impact_Calculation!AE48</f>
        <v>0.51245937275318221</v>
      </c>
      <c r="E38" s="311">
        <f t="shared" si="1"/>
        <v>0.26261460872258496</v>
      </c>
      <c r="F38" s="312" t="str">
        <f>'Linear Programming Optimization'!Q16</f>
        <v>P7-Anti spam</v>
      </c>
      <c r="G38" s="316">
        <f>'Linear Programming Optimization'!F16</f>
        <v>2.5830000000000002E-3</v>
      </c>
      <c r="H38" s="307">
        <f>'Linear Programming Optimization'!U16</f>
        <v>2500</v>
      </c>
    </row>
    <row r="39" spans="1:8" ht="15.6" x14ac:dyDescent="0.25">
      <c r="A39" s="309" t="str">
        <f>Threats!B15</f>
        <v>Threats to Information Leakage</v>
      </c>
      <c r="B39" s="310" t="str">
        <f>Threats!C15</f>
        <v>T15</v>
      </c>
      <c r="C39" s="109">
        <f>'AHP Likelihood Calculation'!AE49</f>
        <v>7.4867094505672055E-2</v>
      </c>
      <c r="D39" s="308">
        <f>AHP_Impact_Calculation!AE49</f>
        <v>7.4867094505672055E-2</v>
      </c>
      <c r="E39" s="311">
        <f t="shared" si="1"/>
        <v>5.6050818397212305E-3</v>
      </c>
      <c r="F39" s="312" t="str">
        <f>'Linear Programming Optimization'!Q17</f>
        <v>P14-Firewall</v>
      </c>
      <c r="G39" s="316">
        <f>'Linear Programming Optimization'!F17</f>
        <v>8.3520000000000003E-4</v>
      </c>
      <c r="H39" s="307">
        <f>'Linear Programming Optimization'!U17</f>
        <v>139.50202991051214</v>
      </c>
    </row>
    <row r="40" spans="1:8" ht="15.6" x14ac:dyDescent="0.25">
      <c r="A40" s="309" t="str">
        <f>Threats!B16</f>
        <v>Threats to Information Leakage</v>
      </c>
      <c r="B40" s="310" t="str">
        <f>Threats!C16</f>
        <v>T16</v>
      </c>
      <c r="C40" s="109">
        <f>'AHP Likelihood Calculation'!AE50</f>
        <v>4.5447950777646989E-2</v>
      </c>
      <c r="D40" s="308">
        <f>AHP_Impact_Calculation!AE50</f>
        <v>4.5447950777646989E-2</v>
      </c>
      <c r="E40" s="311">
        <f t="shared" si="1"/>
        <v>2.0655162298874236E-3</v>
      </c>
      <c r="F40" s="312" t="str">
        <f>'Linear Programming Optimization'!Q18</f>
        <v>P33-Limit Transfer of Executables</v>
      </c>
      <c r="G40" s="316">
        <f>'Linear Programming Optimization'!F18</f>
        <v>0</v>
      </c>
      <c r="H40" s="307">
        <f>'Linear Programming Optimization'!U18</f>
        <v>0</v>
      </c>
    </row>
    <row r="41" spans="1:8" ht="15.6" x14ac:dyDescent="0.25">
      <c r="A41" s="309" t="str">
        <f>Threats!B17</f>
        <v>Threats to Information Leakage</v>
      </c>
      <c r="B41" s="310" t="str">
        <f>Threats!C17</f>
        <v>T17</v>
      </c>
      <c r="C41" s="109">
        <f>'AHP Likelihood Calculation'!AE51</f>
        <v>0.21629323947169812</v>
      </c>
      <c r="D41" s="308">
        <f>AHP_Impact_Calculation!AE51</f>
        <v>0.21629323947169812</v>
      </c>
      <c r="E41" s="311">
        <f t="shared" si="1"/>
        <v>4.6782765441161354E-2</v>
      </c>
      <c r="F41" s="312" t="str">
        <f>'Linear Programming Optimization'!Q19</f>
        <v>P31-Trusted Communication Channels</v>
      </c>
      <c r="G41" s="316">
        <f>'Linear Programming Optimization'!F19</f>
        <v>5.8650000000000011E-4</v>
      </c>
      <c r="H41" s="307">
        <f>'Linear Programming Optimization'!U19</f>
        <v>2558.0081196420483</v>
      </c>
    </row>
    <row r="42" spans="1:8" ht="15.6" x14ac:dyDescent="0.25">
      <c r="A42" s="309" t="str">
        <f>Threats!B18</f>
        <v>Threats to Information Leakage</v>
      </c>
      <c r="B42" s="310" t="str">
        <f>Threats!C18</f>
        <v>T18</v>
      </c>
      <c r="C42" s="109">
        <f>'AHP Likelihood Calculation'!AE52</f>
        <v>0.45317725502279582</v>
      </c>
      <c r="D42" s="308">
        <f>AHP_Impact_Calculation!AE52</f>
        <v>0.45317725502279582</v>
      </c>
      <c r="E42" s="311">
        <f t="shared" si="1"/>
        <v>0.20536962446999613</v>
      </c>
      <c r="F42" s="312" t="str">
        <f>'Linear Programming Optimization'!Q20</f>
        <v>P27-Identity and Access Management System</v>
      </c>
      <c r="G42" s="316">
        <f>'Linear Programming Optimization'!F20</f>
        <v>1.3409999999999997E-3</v>
      </c>
      <c r="H42" s="307">
        <f>'Linear Programming Optimization'!U20</f>
        <v>2558.0081196420483</v>
      </c>
    </row>
    <row r="43" spans="1:8" ht="15.6" x14ac:dyDescent="0.25">
      <c r="A43" s="309" t="str">
        <f>Threats!B19</f>
        <v>Threats to Information Leakage</v>
      </c>
      <c r="B43" s="310" t="str">
        <f>Threats!C19</f>
        <v>T19</v>
      </c>
      <c r="C43" s="109">
        <f>'AHP Likelihood Calculation'!AE53</f>
        <v>0.21743299520100839</v>
      </c>
      <c r="D43" s="308">
        <f>AHP_Impact_Calculation!AE53</f>
        <v>0.21743299520100839</v>
      </c>
      <c r="E43" s="311">
        <f t="shared" si="1"/>
        <v>4.7277107402081742E-2</v>
      </c>
      <c r="F43" s="312" t="str">
        <f>'Linear Programming Optimization'!Q21</f>
        <v>Non</v>
      </c>
      <c r="G43" s="316">
        <f>'Linear Programming Optimization'!F21</f>
        <v>0</v>
      </c>
      <c r="H43" s="307">
        <f>'Linear Programming Optimization'!U21</f>
        <v>0</v>
      </c>
    </row>
    <row r="44" spans="1:8" ht="15.6" x14ac:dyDescent="0.25">
      <c r="A44" s="309" t="str">
        <f>Threats!B20</f>
        <v>Threats to Information Leakage</v>
      </c>
      <c r="B44" s="310" t="str">
        <f>Threats!C20</f>
        <v>T20</v>
      </c>
      <c r="C44" s="109">
        <f>'AHP Likelihood Calculation'!AE54</f>
        <v>0.26530677630192651</v>
      </c>
      <c r="D44" s="308">
        <f>AHP_Impact_Calculation!AE54</f>
        <v>0.26530677630192651</v>
      </c>
      <c r="E44" s="311">
        <f t="shared" si="1"/>
        <v>7.0387685551720466E-2</v>
      </c>
      <c r="F44" s="312" t="str">
        <f>'Linear Programming Optimization'!Q22</f>
        <v>Non</v>
      </c>
      <c r="G44" s="316">
        <f>'Linear Programming Optimization'!F22</f>
        <v>0</v>
      </c>
      <c r="H44" s="307">
        <f>'Linear Programming Optimization'!U22</f>
        <v>0</v>
      </c>
    </row>
    <row r="45" spans="1:8" ht="15.6" x14ac:dyDescent="0.25">
      <c r="A45" s="309" t="str">
        <f>Threats!B21</f>
        <v>Threats to Information Leakage</v>
      </c>
      <c r="B45" s="310" t="str">
        <f>Threats!C21</f>
        <v>T21</v>
      </c>
      <c r="C45" s="109">
        <f>'AHP Likelihood Calculation'!AE55</f>
        <v>0.36894730890401811</v>
      </c>
      <c r="D45" s="308">
        <f>AHP_Impact_Calculation!AE55</f>
        <v>0.36894730890401811</v>
      </c>
      <c r="E45" s="311">
        <f t="shared" si="1"/>
        <v>0.13612211674751695</v>
      </c>
      <c r="F45" s="312" t="str">
        <f>'Linear Programming Optimization'!Q23</f>
        <v>Non</v>
      </c>
      <c r="G45" s="316">
        <f>'Linear Programming Optimization'!F23</f>
        <v>0</v>
      </c>
      <c r="H45" s="307">
        <f>'Linear Programming Optimization'!U23</f>
        <v>0</v>
      </c>
    </row>
    <row r="46" spans="1:8" ht="15.6" x14ac:dyDescent="0.25">
      <c r="A46" s="309" t="str">
        <f>Threats!B22</f>
        <v>Threats to Information Leakage</v>
      </c>
      <c r="B46" s="310" t="str">
        <f>Threats!C22</f>
        <v>T22</v>
      </c>
      <c r="C46" s="109">
        <f>'AHP Likelihood Calculation'!AE56</f>
        <v>0.2963720090039843</v>
      </c>
      <c r="D46" s="308">
        <f>AHP_Impact_Calculation!AE56</f>
        <v>0.2963720090039843</v>
      </c>
      <c r="E46" s="311">
        <f t="shared" si="1"/>
        <v>8.7836367721057754E-2</v>
      </c>
      <c r="F46" s="312" t="str">
        <f>'Linear Programming Optimization'!Q24</f>
        <v>P32-Integrity Check</v>
      </c>
      <c r="G46" s="316">
        <f>'Linear Programming Optimization'!F24</f>
        <v>1.155E-3</v>
      </c>
      <c r="H46" s="307">
        <f>'Linear Programming Optimization'!U24</f>
        <v>139.50202991051214</v>
      </c>
    </row>
    <row r="47" spans="1:8" ht="15.6" x14ac:dyDescent="0.25">
      <c r="A47" s="309" t="str">
        <f>Threats!B23</f>
        <v>Threats to Information Leakage</v>
      </c>
      <c r="B47" s="310" t="str">
        <f>Threats!C23</f>
        <v>T23</v>
      </c>
      <c r="C47" s="109">
        <f>'AHP Likelihood Calculation'!AE57</f>
        <v>0.25176576042163923</v>
      </c>
      <c r="D47" s="308">
        <f>AHP_Impact_Calculation!AE57</f>
        <v>0.25176576042163923</v>
      </c>
      <c r="E47" s="311">
        <f t="shared" si="1"/>
        <v>6.3385998120686238E-2</v>
      </c>
      <c r="F47" s="312" t="str">
        <f>'Linear Programming Optimization'!Q25</f>
        <v>P21-Load Unload Drivers</v>
      </c>
      <c r="G47" s="316">
        <f>'Linear Programming Optimization'!F25</f>
        <v>0</v>
      </c>
      <c r="H47" s="307">
        <f>'Linear Programming Optimization'!U25</f>
        <v>0</v>
      </c>
    </row>
    <row r="48" spans="1:8" ht="15.6" x14ac:dyDescent="0.25">
      <c r="A48" s="309" t="str">
        <f>Threats!B1</f>
        <v>Threats to The Level of Service</v>
      </c>
      <c r="B48" s="310" t="str">
        <f>Threats!C1</f>
        <v>T1</v>
      </c>
      <c r="C48" s="109">
        <f>'AHP Likelihood Calculation'!AE35</f>
        <v>0.24294982396184614</v>
      </c>
      <c r="D48" s="308">
        <f>AHP_Impact_Calculation!AE35</f>
        <v>0.24294982396184614</v>
      </c>
      <c r="E48" s="311">
        <f>C48*D48</f>
        <v>5.9024616963092032E-2</v>
      </c>
      <c r="F48" s="312" t="str">
        <f>'Linear Programming Optimization'!Y3</f>
        <v>Non</v>
      </c>
      <c r="G48" s="316">
        <f>'Linear Programming Optimization'!G3</f>
        <v>0</v>
      </c>
      <c r="H48" s="307">
        <f>'Linear Programming Optimization'!AC3</f>
        <v>0</v>
      </c>
    </row>
    <row r="49" spans="1:8" ht="15.6" x14ac:dyDescent="0.25">
      <c r="A49" s="309" t="str">
        <f>Threats!B2</f>
        <v>Threats to The Level of Service</v>
      </c>
      <c r="B49" s="310" t="str">
        <f>Threats!C2</f>
        <v>T2</v>
      </c>
      <c r="C49" s="109">
        <f>'AHP Likelihood Calculation'!AE36</f>
        <v>2.3492987243136903E-2</v>
      </c>
      <c r="D49" s="308">
        <f>AHP_Impact_Calculation!AE36</f>
        <v>2.3492987243136903E-2</v>
      </c>
      <c r="E49" s="311">
        <f t="shared" ref="E49:E70" si="2">C49*D49</f>
        <v>5.5192044960619322E-4</v>
      </c>
      <c r="F49" s="312" t="str">
        <f>'Linear Programming Optimization'!Y4</f>
        <v>Non</v>
      </c>
      <c r="G49" s="316">
        <f>'Linear Programming Optimization'!G4</f>
        <v>0</v>
      </c>
      <c r="H49" s="307">
        <f>'Linear Programming Optimization'!AC4</f>
        <v>0</v>
      </c>
    </row>
    <row r="50" spans="1:8" ht="15.6" x14ac:dyDescent="0.25">
      <c r="A50" s="309" t="str">
        <f>Threats!B3</f>
        <v>Threats to The Level of Service</v>
      </c>
      <c r="B50" s="310" t="str">
        <f>Threats!C3</f>
        <v>T3</v>
      </c>
      <c r="C50" s="109">
        <f>'AHP Likelihood Calculation'!AE37</f>
        <v>8.9952409245753914E-2</v>
      </c>
      <c r="D50" s="308">
        <f>AHP_Impact_Calculation!AE37</f>
        <v>8.9952409245753914E-2</v>
      </c>
      <c r="E50" s="311">
        <f t="shared" si="2"/>
        <v>8.0914359291155945E-3</v>
      </c>
      <c r="F50" s="312" t="str">
        <f>'Linear Programming Optimization'!Y5</f>
        <v>Non</v>
      </c>
      <c r="G50" s="316">
        <f>'Linear Programming Optimization'!G5</f>
        <v>0</v>
      </c>
      <c r="H50" s="307">
        <f>'Linear Programming Optimization'!AC5</f>
        <v>0</v>
      </c>
    </row>
    <row r="51" spans="1:8" ht="15.6" x14ac:dyDescent="0.25">
      <c r="A51" s="309" t="str">
        <f>Threats!B4</f>
        <v>Threats to The Level of Service</v>
      </c>
      <c r="B51" s="310" t="str">
        <f>Threats!C4</f>
        <v>T4</v>
      </c>
      <c r="C51" s="109">
        <f>'AHP Likelihood Calculation'!AE38</f>
        <v>6.7227326913070706E-2</v>
      </c>
      <c r="D51" s="308">
        <f>AHP_Impact_Calculation!AE38</f>
        <v>6.7227326913070706E-2</v>
      </c>
      <c r="E51" s="311">
        <f t="shared" si="2"/>
        <v>4.5195134838768806E-3</v>
      </c>
      <c r="F51" s="312" t="str">
        <f>'Linear Programming Optimization'!Y6</f>
        <v>Non</v>
      </c>
      <c r="G51" s="316">
        <f>'Linear Programming Optimization'!G6</f>
        <v>0</v>
      </c>
      <c r="H51" s="307">
        <f>'Linear Programming Optimization'!AC6</f>
        <v>0</v>
      </c>
    </row>
    <row r="52" spans="1:8" ht="15.6" x14ac:dyDescent="0.25">
      <c r="A52" s="309" t="str">
        <f>Threats!B5</f>
        <v>Threats to The Level of Service</v>
      </c>
      <c r="B52" s="310" t="str">
        <f>Threats!C5</f>
        <v>T5</v>
      </c>
      <c r="C52" s="109">
        <f>'AHP Likelihood Calculation'!AE39</f>
        <v>4.4492642577803276E-2</v>
      </c>
      <c r="D52" s="308">
        <f>AHP_Impact_Calculation!AE39</f>
        <v>4.4492642577803276E-2</v>
      </c>
      <c r="E52" s="311">
        <f t="shared" si="2"/>
        <v>1.9795952435561529E-3</v>
      </c>
      <c r="F52" s="312" t="str">
        <f>'Linear Programming Optimization'!Y7</f>
        <v>P25-Pre Employment Screening</v>
      </c>
      <c r="G52" s="316">
        <f>'Linear Programming Optimization'!G7</f>
        <v>0</v>
      </c>
      <c r="H52" s="307">
        <f>'Linear Programming Optimization'!AC7</f>
        <v>0</v>
      </c>
    </row>
    <row r="53" spans="1:8" ht="15.6" x14ac:dyDescent="0.25">
      <c r="A53" s="309" t="str">
        <f>Threats!B6</f>
        <v>Threats to The Level of Service</v>
      </c>
      <c r="B53" s="310" t="str">
        <f>Threats!C6</f>
        <v>T6</v>
      </c>
      <c r="C53" s="109">
        <f>'AHP Likelihood Calculation'!AE40</f>
        <v>0.10407757204157696</v>
      </c>
      <c r="D53" s="308">
        <f>AHP_Impact_Calculation!AE40</f>
        <v>0.10407757204157696</v>
      </c>
      <c r="E53" s="311">
        <f t="shared" si="2"/>
        <v>1.0832141002069641E-2</v>
      </c>
      <c r="F53" s="312" t="str">
        <f>'Linear Programming Optimization'!Y8</f>
        <v>Non</v>
      </c>
      <c r="G53" s="316">
        <f>'Linear Programming Optimization'!G8</f>
        <v>0</v>
      </c>
      <c r="H53" s="307">
        <f>'Linear Programming Optimization'!AC8</f>
        <v>0</v>
      </c>
    </row>
    <row r="54" spans="1:8" ht="15.6" x14ac:dyDescent="0.25">
      <c r="A54" s="309" t="str">
        <f>Threats!B7</f>
        <v>Threats to The Level of Service</v>
      </c>
      <c r="B54" s="310" t="str">
        <f>Threats!C7</f>
        <v>T7</v>
      </c>
      <c r="C54" s="109">
        <f>'AHP Likelihood Calculation'!AE41</f>
        <v>1.6665052229327772E-2</v>
      </c>
      <c r="D54" s="308">
        <f>AHP_Impact_Calculation!AE41</f>
        <v>1.6665052229327772E-2</v>
      </c>
      <c r="E54" s="311">
        <f t="shared" si="2"/>
        <v>2.7772396580622255E-4</v>
      </c>
      <c r="F54" s="312" t="str">
        <f>'Linear Programming Optimization'!Y9</f>
        <v>Non</v>
      </c>
      <c r="G54" s="316">
        <f>'Linear Programming Optimization'!G9</f>
        <v>0</v>
      </c>
      <c r="H54" s="307">
        <f>'Linear Programming Optimization'!AC9</f>
        <v>0</v>
      </c>
    </row>
    <row r="55" spans="1:8" ht="15.6" x14ac:dyDescent="0.25">
      <c r="A55" s="309" t="str">
        <f>Threats!B8</f>
        <v>Threats to The Level of Service</v>
      </c>
      <c r="B55" s="310" t="str">
        <f>Threats!C8</f>
        <v>T8</v>
      </c>
      <c r="C55" s="109">
        <f>'AHP Likelihood Calculation'!AE42</f>
        <v>1.2039520225759709E-2</v>
      </c>
      <c r="D55" s="308">
        <f>AHP_Impact_Calculation!AE42</f>
        <v>1.2039520225759709E-2</v>
      </c>
      <c r="E55" s="311">
        <f t="shared" si="2"/>
        <v>1.4495004726647711E-4</v>
      </c>
      <c r="F55" s="312" t="str">
        <f>'Linear Programming Optimization'!Y10</f>
        <v>Non</v>
      </c>
      <c r="G55" s="316">
        <f>'Linear Programming Optimization'!G10</f>
        <v>0</v>
      </c>
      <c r="H55" s="307">
        <f>'Linear Programming Optimization'!AC10</f>
        <v>0</v>
      </c>
    </row>
    <row r="56" spans="1:8" ht="15.6" x14ac:dyDescent="0.25">
      <c r="A56" s="309" t="str">
        <f>Threats!B9</f>
        <v>Threats to The Level of Service</v>
      </c>
      <c r="B56" s="310" t="str">
        <f>Threats!C9</f>
        <v>T9</v>
      </c>
      <c r="C56" s="109">
        <f>'AHP Likelihood Calculation'!AE43</f>
        <v>2.3550794265172554E-2</v>
      </c>
      <c r="D56" s="308">
        <f>AHP_Impact_Calculation!AE43</f>
        <v>2.3550794265172554E-2</v>
      </c>
      <c r="E56" s="311">
        <f t="shared" si="2"/>
        <v>5.5463991052048442E-4</v>
      </c>
      <c r="F56" s="312" t="str">
        <f>'Linear Programming Optimization'!Y11</f>
        <v>P11-Bandwidth Throtting Techniques</v>
      </c>
      <c r="G56" s="316">
        <f>'Linear Programming Optimization'!G11</f>
        <v>4.5000000000000003E-5</v>
      </c>
      <c r="H56" s="307">
        <f>'Linear Programming Optimization'!AC11</f>
        <v>2558.0081196420483</v>
      </c>
    </row>
    <row r="57" spans="1:8" ht="15.6" x14ac:dyDescent="0.25">
      <c r="A57" s="309" t="str">
        <f>Threats!B10</f>
        <v>Threats to the Information Base</v>
      </c>
      <c r="B57" s="310" t="str">
        <f>Threats!C10</f>
        <v>T10</v>
      </c>
      <c r="C57" s="109">
        <f>'AHP Likelihood Calculation'!AE44</f>
        <v>0.40694214873374096</v>
      </c>
      <c r="D57" s="308">
        <f>AHP_Impact_Calculation!AE44</f>
        <v>0.40694214873374096</v>
      </c>
      <c r="E57" s="311">
        <f t="shared" si="2"/>
        <v>0.16560191241603414</v>
      </c>
      <c r="F57" s="312" t="str">
        <f>'Linear Programming Optimization'!Y12</f>
        <v>Non</v>
      </c>
      <c r="G57" s="316">
        <f>'Linear Programming Optimization'!G12</f>
        <v>0</v>
      </c>
      <c r="H57" s="307">
        <f>'Linear Programming Optimization'!AC12</f>
        <v>0</v>
      </c>
    </row>
    <row r="58" spans="1:8" ht="15.6" x14ac:dyDescent="0.25">
      <c r="A58" s="309" t="str">
        <f>Threats!B11</f>
        <v>Threats to the Information Base</v>
      </c>
      <c r="B58" s="310" t="str">
        <f>Threats!C11</f>
        <v>T11</v>
      </c>
      <c r="C58" s="109">
        <f>'AHP Likelihood Calculation'!AE45</f>
        <v>0.17768889001972171</v>
      </c>
      <c r="D58" s="308">
        <f>AHP_Impact_Calculation!AE45</f>
        <v>0.17768889001972171</v>
      </c>
      <c r="E58" s="311">
        <f t="shared" si="2"/>
        <v>3.1573341636440759E-2</v>
      </c>
      <c r="F58" s="312" t="str">
        <f>'Linear Programming Optimization'!Y13</f>
        <v>Non</v>
      </c>
      <c r="G58" s="316">
        <f>'Linear Programming Optimization'!G13</f>
        <v>0</v>
      </c>
      <c r="H58" s="307">
        <f>'Linear Programming Optimization'!AC13</f>
        <v>0</v>
      </c>
    </row>
    <row r="59" spans="1:8" ht="15.6" x14ac:dyDescent="0.25">
      <c r="A59" s="309" t="str">
        <f>Threats!B12</f>
        <v>Threats to the Information Base</v>
      </c>
      <c r="B59" s="310" t="str">
        <f>Threats!C12</f>
        <v>T12</v>
      </c>
      <c r="C59" s="109">
        <f>'AHP Likelihood Calculation'!AE46</f>
        <v>0.11184513982686167</v>
      </c>
      <c r="D59" s="308">
        <f>AHP_Impact_Calculation!AE46</f>
        <v>0.11184513982686167</v>
      </c>
      <c r="E59" s="311">
        <f t="shared" si="2"/>
        <v>1.2509335302890239E-2</v>
      </c>
      <c r="F59" s="312" t="str">
        <f>'Linear Programming Optimization'!Y14</f>
        <v>Non</v>
      </c>
      <c r="G59" s="316">
        <f>'Linear Programming Optimization'!G14</f>
        <v>0</v>
      </c>
      <c r="H59" s="307">
        <f>'Linear Programming Optimization'!AC14</f>
        <v>0</v>
      </c>
    </row>
    <row r="60" spans="1:8" ht="15.6" x14ac:dyDescent="0.25">
      <c r="A60" s="309" t="str">
        <f>Threats!B13</f>
        <v>Threats to the Information Base</v>
      </c>
      <c r="B60" s="310" t="str">
        <f>Threats!C13</f>
        <v>T13</v>
      </c>
      <c r="C60" s="109">
        <f>'AHP Likelihood Calculation'!AE47</f>
        <v>0.22973688733893208</v>
      </c>
      <c r="D60" s="308">
        <f>AHP_Impact_Calculation!AE47</f>
        <v>0.22973688733893208</v>
      </c>
      <c r="E60" s="311">
        <f t="shared" si="2"/>
        <v>5.2779037404181169E-2</v>
      </c>
      <c r="F60" s="312" t="str">
        <f>'Linear Programming Optimization'!Y15</f>
        <v>Non</v>
      </c>
      <c r="G60" s="316">
        <f>'Linear Programming Optimization'!G15</f>
        <v>0</v>
      </c>
      <c r="H60" s="307">
        <f>'Linear Programming Optimization'!AC15</f>
        <v>0</v>
      </c>
    </row>
    <row r="61" spans="1:8" ht="15.6" x14ac:dyDescent="0.25">
      <c r="A61" s="309" t="str">
        <f>Threats!B14</f>
        <v>Threats to the Information Base</v>
      </c>
      <c r="B61" s="310" t="str">
        <f>Threats!C14</f>
        <v>T14</v>
      </c>
      <c r="C61" s="109">
        <f>'AHP Likelihood Calculation'!AE48</f>
        <v>0.51245937275318221</v>
      </c>
      <c r="D61" s="308">
        <f>AHP_Impact_Calculation!AE48</f>
        <v>0.51245937275318221</v>
      </c>
      <c r="E61" s="311">
        <f t="shared" si="2"/>
        <v>0.26261460872258496</v>
      </c>
      <c r="F61" s="312" t="str">
        <f>'Linear Programming Optimization'!Y16</f>
        <v>Non</v>
      </c>
      <c r="G61" s="316">
        <f>'Linear Programming Optimization'!G16</f>
        <v>0</v>
      </c>
      <c r="H61" s="307">
        <f>'Linear Programming Optimization'!AC16</f>
        <v>0</v>
      </c>
    </row>
    <row r="62" spans="1:8" ht="15.6" x14ac:dyDescent="0.25">
      <c r="A62" s="309" t="str">
        <f>Threats!B15</f>
        <v>Threats to Information Leakage</v>
      </c>
      <c r="B62" s="310" t="str">
        <f>Threats!C15</f>
        <v>T15</v>
      </c>
      <c r="C62" s="109">
        <f>'AHP Likelihood Calculation'!AE49</f>
        <v>7.4867094505672055E-2</v>
      </c>
      <c r="D62" s="308">
        <f>AHP_Impact_Calculation!AE49</f>
        <v>7.4867094505672055E-2</v>
      </c>
      <c r="E62" s="311">
        <f t="shared" si="2"/>
        <v>5.6050818397212305E-3</v>
      </c>
      <c r="F62" s="312" t="str">
        <f>'Linear Programming Optimization'!Y17</f>
        <v>Non</v>
      </c>
      <c r="G62" s="316">
        <f>'Linear Programming Optimization'!G17</f>
        <v>0</v>
      </c>
      <c r="H62" s="307">
        <f>'Linear Programming Optimization'!AC17</f>
        <v>0</v>
      </c>
    </row>
    <row r="63" spans="1:8" ht="15.6" x14ac:dyDescent="0.25">
      <c r="A63" s="309" t="str">
        <f>Threats!B16</f>
        <v>Threats to Information Leakage</v>
      </c>
      <c r="B63" s="310" t="str">
        <f>Threats!C16</f>
        <v>T16</v>
      </c>
      <c r="C63" s="109">
        <f>'AHP Likelihood Calculation'!AE50</f>
        <v>4.5447950777646989E-2</v>
      </c>
      <c r="D63" s="308">
        <f>AHP_Impact_Calculation!AE50</f>
        <v>4.5447950777646989E-2</v>
      </c>
      <c r="E63" s="311">
        <f t="shared" si="2"/>
        <v>2.0655162298874236E-3</v>
      </c>
      <c r="F63" s="312" t="str">
        <f>'Linear Programming Optimization'!Y18</f>
        <v>Non</v>
      </c>
      <c r="G63" s="316">
        <f>'Linear Programming Optimization'!G18</f>
        <v>0</v>
      </c>
      <c r="H63" s="307">
        <f>'Linear Programming Optimization'!AC18</f>
        <v>0</v>
      </c>
    </row>
    <row r="64" spans="1:8" ht="15.6" x14ac:dyDescent="0.25">
      <c r="A64" s="309" t="str">
        <f>Threats!B17</f>
        <v>Threats to Information Leakage</v>
      </c>
      <c r="B64" s="310" t="str">
        <f>Threats!C17</f>
        <v>T17</v>
      </c>
      <c r="C64" s="109">
        <f>'AHP Likelihood Calculation'!AE51</f>
        <v>0.21629323947169812</v>
      </c>
      <c r="D64" s="308">
        <f>AHP_Impact_Calculation!AE51</f>
        <v>0.21629323947169812</v>
      </c>
      <c r="E64" s="311">
        <f t="shared" si="2"/>
        <v>4.6782765441161354E-2</v>
      </c>
      <c r="F64" s="312" t="str">
        <f>'Linear Programming Optimization'!Y19</f>
        <v>Non</v>
      </c>
      <c r="G64" s="316">
        <f>'Linear Programming Optimization'!G19</f>
        <v>0</v>
      </c>
      <c r="H64" s="307">
        <f>'Linear Programming Optimization'!AC19</f>
        <v>0</v>
      </c>
    </row>
    <row r="65" spans="1:8" ht="15.6" x14ac:dyDescent="0.25">
      <c r="A65" s="309" t="str">
        <f>Threats!B18</f>
        <v>Threats to Information Leakage</v>
      </c>
      <c r="B65" s="310" t="str">
        <f>Threats!C18</f>
        <v>T18</v>
      </c>
      <c r="C65" s="109">
        <f>'AHP Likelihood Calculation'!AE52</f>
        <v>0.45317725502279582</v>
      </c>
      <c r="D65" s="308">
        <f>AHP_Impact_Calculation!AE52</f>
        <v>0.45317725502279582</v>
      </c>
      <c r="E65" s="311">
        <f t="shared" si="2"/>
        <v>0.20536962446999613</v>
      </c>
      <c r="F65" s="312" t="str">
        <f>'Linear Programming Optimization'!Y20</f>
        <v>P16-Pretty Good Privacy</v>
      </c>
      <c r="G65" s="316">
        <f>'Linear Programming Optimization'!G20</f>
        <v>8.0459999999999982E-4</v>
      </c>
      <c r="H65" s="307">
        <f>'Linear Programming Optimization'!AC20</f>
        <v>8487.5507477628034</v>
      </c>
    </row>
    <row r="66" spans="1:8" ht="15.6" x14ac:dyDescent="0.25">
      <c r="A66" s="309" t="str">
        <f>Threats!B19</f>
        <v>Threats to Information Leakage</v>
      </c>
      <c r="B66" s="310" t="str">
        <f>Threats!C19</f>
        <v>T19</v>
      </c>
      <c r="C66" s="109">
        <f>'AHP Likelihood Calculation'!AE53</f>
        <v>0.21743299520100839</v>
      </c>
      <c r="D66" s="308">
        <f>AHP_Impact_Calculation!AE53</f>
        <v>0.21743299520100839</v>
      </c>
      <c r="E66" s="311">
        <f t="shared" si="2"/>
        <v>4.7277107402081742E-2</v>
      </c>
      <c r="F66" s="312" t="str">
        <f>'Linear Programming Optimization'!Y21</f>
        <v>Non</v>
      </c>
      <c r="G66" s="316">
        <f>'Linear Programming Optimization'!G21</f>
        <v>0</v>
      </c>
      <c r="H66" s="307">
        <f>'Linear Programming Optimization'!AC21</f>
        <v>0</v>
      </c>
    </row>
    <row r="67" spans="1:8" ht="15.6" x14ac:dyDescent="0.25">
      <c r="A67" s="309" t="str">
        <f>Threats!B20</f>
        <v>Threats to Information Leakage</v>
      </c>
      <c r="B67" s="310" t="str">
        <f>Threats!C20</f>
        <v>T20</v>
      </c>
      <c r="C67" s="109">
        <f>'AHP Likelihood Calculation'!AE54</f>
        <v>0.26530677630192651</v>
      </c>
      <c r="D67" s="308">
        <f>AHP_Impact_Calculation!AE54</f>
        <v>0.26530677630192651</v>
      </c>
      <c r="E67" s="311">
        <f t="shared" si="2"/>
        <v>7.0387685551720466E-2</v>
      </c>
      <c r="F67" s="312" t="str">
        <f>'Linear Programming Optimization'!Y22</f>
        <v>Non</v>
      </c>
      <c r="G67" s="316">
        <f>'Linear Programming Optimization'!G22</f>
        <v>0</v>
      </c>
      <c r="H67" s="307">
        <f>'Linear Programming Optimization'!AC22</f>
        <v>0</v>
      </c>
    </row>
    <row r="68" spans="1:8" ht="15.6" x14ac:dyDescent="0.25">
      <c r="A68" s="309" t="str">
        <f>Threats!B21</f>
        <v>Threats to Information Leakage</v>
      </c>
      <c r="B68" s="310" t="str">
        <f>Threats!C21</f>
        <v>T21</v>
      </c>
      <c r="C68" s="109">
        <f>'AHP Likelihood Calculation'!AE55</f>
        <v>0.36894730890401811</v>
      </c>
      <c r="D68" s="308">
        <f>AHP_Impact_Calculation!AE55</f>
        <v>0.36894730890401811</v>
      </c>
      <c r="E68" s="311">
        <f t="shared" si="2"/>
        <v>0.13612211674751695</v>
      </c>
      <c r="F68" s="312" t="str">
        <f>'Linear Programming Optimization'!Y23</f>
        <v>Non</v>
      </c>
      <c r="G68" s="316">
        <f>'Linear Programming Optimization'!G23</f>
        <v>0</v>
      </c>
      <c r="H68" s="307">
        <f>'Linear Programming Optimization'!AC23</f>
        <v>0</v>
      </c>
    </row>
    <row r="69" spans="1:8" ht="15.6" x14ac:dyDescent="0.25">
      <c r="A69" s="309" t="str">
        <f>Threats!B22</f>
        <v>Threats to Information Leakage</v>
      </c>
      <c r="B69" s="310" t="str">
        <f>Threats!C22</f>
        <v>T22</v>
      </c>
      <c r="C69" s="109">
        <f>'AHP Likelihood Calculation'!AE56</f>
        <v>0.2963720090039843</v>
      </c>
      <c r="D69" s="308">
        <f>AHP_Impact_Calculation!AE56</f>
        <v>0.2963720090039843</v>
      </c>
      <c r="E69" s="311">
        <f t="shared" si="2"/>
        <v>8.7836367721057754E-2</v>
      </c>
      <c r="F69" s="312" t="str">
        <f>'Linear Programming Optimization'!Y24</f>
        <v>Non</v>
      </c>
      <c r="G69" s="316">
        <f>'Linear Programming Optimization'!G24</f>
        <v>0</v>
      </c>
      <c r="H69" s="307">
        <f>'Linear Programming Optimization'!AC24</f>
        <v>0</v>
      </c>
    </row>
    <row r="70" spans="1:8" ht="15.6" x14ac:dyDescent="0.25">
      <c r="A70" s="309" t="str">
        <f>Threats!B23</f>
        <v>Threats to Information Leakage</v>
      </c>
      <c r="B70" s="310" t="str">
        <f>Threats!C23</f>
        <v>T23</v>
      </c>
      <c r="C70" s="109">
        <f>'AHP Likelihood Calculation'!AE57</f>
        <v>0.25176576042163923</v>
      </c>
      <c r="D70" s="308">
        <f>AHP_Impact_Calculation!AE57</f>
        <v>0.25176576042163923</v>
      </c>
      <c r="E70" s="311">
        <f t="shared" si="2"/>
        <v>6.3385998120686238E-2</v>
      </c>
      <c r="F70" s="312" t="str">
        <f>'Linear Programming Optimization'!Y25</f>
        <v>P22-Increase Physical Security</v>
      </c>
      <c r="G70" s="316">
        <f>'Linear Programming Optimization'!G25</f>
        <v>2.1560000000000001E-4</v>
      </c>
      <c r="H70" s="307">
        <f>'Linear Programming Optimization'!AC25</f>
        <v>534.87550747762805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About-HowTo</vt:lpstr>
      <vt:lpstr>Threats</vt:lpstr>
      <vt:lpstr>RI Values for AHP Consistency</vt:lpstr>
      <vt:lpstr>AHP Likelihood Calculation</vt:lpstr>
      <vt:lpstr>AHP_Impact_Calculation</vt:lpstr>
      <vt:lpstr>Linear Programming Optimization</vt:lpstr>
      <vt:lpstr>Summary</vt:lpstr>
      <vt:lpstr>Sheet1</vt:lpstr>
      <vt:lpstr>Sheet2</vt:lpstr>
      <vt:lpstr>Threat-Model-For-Case-Study</vt:lpstr>
      <vt:lpstr>Precautions for the Case Study</vt:lpstr>
      <vt:lpstr>__Solver__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Ferda</dc:creator>
  <cp:lastModifiedBy>Windows User</cp:lastModifiedBy>
  <dcterms:created xsi:type="dcterms:W3CDTF">2017-11-11T20:17:20Z</dcterms:created>
  <dcterms:modified xsi:type="dcterms:W3CDTF">2017-12-18T22:21:43Z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WorkbookGuid">
    <vt:lpwstr>caccbc80-39fa-44a1-bcb0-f3c67a5dbb76</vt:lpwstr>
  </property>
</Properties>
</file>