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-plane\"/>
    </mc:Choice>
  </mc:AlternateContent>
  <xr:revisionPtr revIDLastSave="0" documentId="13_ncr:1_{FE0822B6-8E03-43A6-976E-2596BA1D7FFF}" xr6:coauthVersionLast="47" xr6:coauthVersionMax="47" xr10:uidLastSave="{00000000-0000-0000-0000-000000000000}"/>
  <bookViews>
    <workbookView xWindow="345" yWindow="421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 s="1"/>
  <c r="X4" i="1"/>
  <c r="N4" i="1"/>
  <c r="N3" i="1"/>
  <c r="X3" i="1" s="1"/>
  <c r="X2" i="1"/>
  <c r="G2" i="1"/>
  <c r="E2" i="1"/>
  <c r="D2" i="1"/>
  <c r="U3" i="1"/>
  <c r="N2" i="1"/>
  <c r="O2" i="1" s="1"/>
  <c r="D11" i="1" l="1"/>
  <c r="C11" i="1"/>
  <c r="Q28" i="1"/>
  <c r="P28" i="1"/>
  <c r="P17" i="1"/>
  <c r="AA3" i="1"/>
  <c r="AA2" i="1"/>
  <c r="O3" i="1"/>
  <c r="M17" i="1"/>
  <c r="M28" i="1" l="1"/>
  <c r="N28" i="1"/>
  <c r="X13" i="1" l="1"/>
  <c r="O4" i="1"/>
  <c r="O13" i="1" s="1"/>
  <c r="A2" i="1" s="1"/>
  <c r="AA4" i="1"/>
  <c r="O17" i="1" s="1"/>
</calcChain>
</file>

<file path=xl/sharedStrings.xml><?xml version="1.0" encoding="utf-8"?>
<sst xmlns="http://schemas.openxmlformats.org/spreadsheetml/2006/main" count="92" uniqueCount="86">
  <si>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</si>
  <si>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</si>
  <si>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</si>
  <si>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</si>
  <si>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</si>
  <si>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</si>
  <si>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</si>
  <si>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</si>
  <si>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</si>
  <si>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</si>
  <si>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</si>
  <si>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</si>
  <si>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</si>
  <si>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</si>
  <si>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</si>
  <si>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</si>
  <si>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</si>
  <si>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</si>
  <si>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</si>
  <si>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</si>
  <si>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</si>
  <si>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</si>
  <si>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</si>
  <si>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</si>
  <si>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</si>
  <si>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</si>
  <si>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</si>
  <si>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</si>
  <si>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</si>
  <si>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</si>
  <si>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</si>
  <si>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</si>
  <si>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</si>
  <si>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</si>
  <si>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</si>
  <si>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</si>
  <si>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</si>
  <si>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</si>
  <si>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</si>
  <si>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</si>
  <si>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</si>
  <si>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</si>
  <si>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</si>
  <si>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</si>
  <si>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</si>
  <si>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</si>
  <si>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</si>
  <si>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</si>
  <si>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</si>
  <si>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</si>
  <si>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</si>
  <si>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</si>
  <si>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</si>
  <si>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</si>
  <si>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</si>
  <si>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</si>
  <si>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</si>
  <si>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</si>
  <si>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</si>
  <si>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</si>
  <si>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</si>
  <si>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</si>
  <si>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total cell output</t>
  </si>
  <si>
    <t>ribs</t>
  </si>
  <si>
    <t>wing width (m)</t>
  </si>
  <si>
    <t>avionics</t>
  </si>
  <si>
    <t>tools</t>
  </si>
  <si>
    <t>hot glue gun</t>
  </si>
  <si>
    <t>hole drill</t>
  </si>
  <si>
    <t>brackets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</si>
  <si>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</si>
  <si>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</si>
  <si>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</si>
  <si>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</si>
  <si>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</si>
  <si>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</si>
  <si>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</si>
  <si>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</si>
  <si>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</si>
  <si>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wood</t>
  </si>
  <si>
    <t>rib space added</t>
  </si>
  <si>
    <t>battery ef</t>
  </si>
  <si>
    <t>tax</t>
  </si>
  <si>
    <t>orafoil</t>
  </si>
  <si>
    <t>screws</t>
  </si>
  <si>
    <t>distance between ribs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</si>
</sst>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B1" zoomScaleNormal="100" workbookViewId="0">
      <selection activeCell="D4" sqref="D4"/>
    </sheetView>
  </sheetViews>
  <sheetFormatPr defaultRowHeight="15" x14ac:dyDescent="0.25"/>
  <cols>
    <col min="1" max="1" width="11" bestFit="1" customWidth="1"/>
    <col min="10" max="11" width="12" bestFit="1" customWidth="1"/>
    <col min="18" max="19" width="12" bestFit="1" customWidth="1"/>
  </cols>
  <sheetData>
    <row r="1" spans="1:27" x14ac:dyDescent="0.25">
      <c r="A1" t="s">
        <v>4</v>
      </c>
      <c r="B1" t="s">
        <v>3</v>
      </c>
      <c r="C1" t="s">
        <v>5</v>
      </c>
      <c r="D1" t="s">
        <v>64</v>
      </c>
      <c r="E1" t="s">
        <v>28</v>
      </c>
      <c r="F1" t="s">
        <v>8</v>
      </c>
      <c r="G1" t="s">
        <v>30</v>
      </c>
      <c r="H1" t="s">
        <v>31</v>
      </c>
      <c r="I1" t="s">
        <v>81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7</v>
      </c>
      <c r="T1" t="s">
        <v>10</v>
      </c>
      <c r="U1" t="s">
        <v>12</v>
      </c>
      <c r="V1" t="s">
        <v>13</v>
      </c>
      <c r="W1" t="s">
        <v>82</v>
      </c>
      <c r="X1" t="s">
        <v>14</v>
      </c>
      <c r="Y1" t="s">
        <v>16</v>
      </c>
      <c r="Z1" t="s">
        <v>42</v>
      </c>
      <c r="AA1" t="s">
        <v>44</v>
      </c>
    </row>
    <row r="2" spans="1:27" x14ac:dyDescent="0.25">
      <c r="A2">
        <f>ROUNDUP(O13*10^-3,3)</f>
        <v>6.9950000000000001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EVEN(G2/(S2*H2/100))</f>
        <v>62</v>
      </c>
      <c r="O2">
        <f>N2*M2</f>
        <v>434</v>
      </c>
      <c r="P2">
        <v>156</v>
      </c>
      <c r="Q2">
        <v>156</v>
      </c>
      <c r="R2">
        <v>0.23</v>
      </c>
      <c r="S2">
        <v>4.96</v>
      </c>
      <c r="T2" t="s">
        <v>11</v>
      </c>
      <c r="U2" t="s">
        <v>11</v>
      </c>
      <c r="V2">
        <v>0.83</v>
      </c>
      <c r="W2">
        <v>0</v>
      </c>
      <c r="X2">
        <f>ROUNDUP(N2*V2*(1+W2),2)</f>
        <v>51.46</v>
      </c>
      <c r="Y2" t="s">
        <v>77</v>
      </c>
      <c r="Z2">
        <v>50</v>
      </c>
      <c r="AA2">
        <f>ROUNDUP(N2/Z2, 0)*Z2</f>
        <v>100</v>
      </c>
    </row>
    <row r="3" spans="1:27" x14ac:dyDescent="0.25">
      <c r="L3" t="s">
        <v>9</v>
      </c>
      <c r="M3">
        <v>48.5</v>
      </c>
      <c r="N3">
        <f>ROUNDUP(B2*(24-F2)/(T3*I2 * 10^-2) / N17, 0) * N17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S3" t="s">
        <v>22</v>
      </c>
      <c r="T3">
        <v>11.88</v>
      </c>
      <c r="U3">
        <f>ROUNDDOWN(T3/M3*10^3, 2)</f>
        <v>244.94</v>
      </c>
      <c r="V3">
        <v>1.75</v>
      </c>
      <c r="W3">
        <v>0</v>
      </c>
      <c r="X3">
        <f>ROUNDUP(N3*V3*(1+W3),2)</f>
        <v>147</v>
      </c>
      <c r="Y3" t="s">
        <v>17</v>
      </c>
      <c r="Z3">
        <v>20</v>
      </c>
      <c r="AA3">
        <f>ROUNDUP(N3/Z3, 0)*Z3</f>
        <v>100</v>
      </c>
    </row>
    <row r="4" spans="1:27" x14ac:dyDescent="0.25">
      <c r="L4" t="s">
        <v>20</v>
      </c>
      <c r="M4">
        <v>62.08</v>
      </c>
      <c r="N4">
        <f>(E2+C2*2)/P4 *10^3</f>
        <v>14.11</v>
      </c>
      <c r="O4">
        <f t="shared" si="0"/>
        <v>875.94879999999989</v>
      </c>
      <c r="P4">
        <v>1000</v>
      </c>
      <c r="Q4">
        <v>14</v>
      </c>
      <c r="R4">
        <v>14</v>
      </c>
      <c r="S4" t="s">
        <v>11</v>
      </c>
      <c r="T4" t="s">
        <v>11</v>
      </c>
      <c r="U4" t="s">
        <v>11</v>
      </c>
      <c r="V4">
        <v>6.3</v>
      </c>
      <c r="W4">
        <v>0</v>
      </c>
      <c r="X4">
        <f>ROUNDUP(N4*V4*(1+W4), 2)</f>
        <v>88.9</v>
      </c>
      <c r="Y4" t="s">
        <v>27</v>
      </c>
      <c r="Z4">
        <v>1</v>
      </c>
      <c r="AA4">
        <f>ROUNDUP(N4/Z4, 0)*Z4</f>
        <v>15</v>
      </c>
    </row>
    <row r="5" spans="1:27" x14ac:dyDescent="0.25">
      <c r="L5" t="s">
        <v>63</v>
      </c>
      <c r="M5">
        <v>14.72</v>
      </c>
      <c r="N5">
        <f>C2/F11 * 10^3</f>
        <v>40</v>
      </c>
      <c r="O5">
        <f>M5*N5</f>
        <v>588.80000000000007</v>
      </c>
      <c r="P5">
        <v>368</v>
      </c>
      <c r="Q5">
        <v>1</v>
      </c>
      <c r="R5">
        <v>40</v>
      </c>
    </row>
    <row r="6" spans="1:27" x14ac:dyDescent="0.25">
      <c r="L6" t="s">
        <v>65</v>
      </c>
      <c r="O6">
        <v>1022</v>
      </c>
    </row>
    <row r="7" spans="1:27" x14ac:dyDescent="0.25">
      <c r="L7" t="s">
        <v>69</v>
      </c>
    </row>
    <row r="8" spans="1:27" x14ac:dyDescent="0.25">
      <c r="L8" t="s">
        <v>84</v>
      </c>
    </row>
    <row r="9" spans="1:27" ht="13.15" customHeight="1" x14ac:dyDescent="0.25">
      <c r="L9" t="s">
        <v>83</v>
      </c>
    </row>
    <row r="10" spans="1:27" x14ac:dyDescent="0.25">
      <c r="C10" t="s">
        <v>78</v>
      </c>
      <c r="D10" t="s">
        <v>80</v>
      </c>
      <c r="F10" t="s">
        <v>85</v>
      </c>
    </row>
    <row r="11" spans="1:27" x14ac:dyDescent="0.25">
      <c r="C11">
        <f>ROUND(N2/2*P2*10^-3 + (N2/2 + 1)*0.002,2)</f>
        <v>4.9000000000000004</v>
      </c>
      <c r="D11">
        <f>(N2/2 +1) * 0.002</f>
        <v>6.4000000000000001E-2</v>
      </c>
      <c r="F11">
        <v>150</v>
      </c>
      <c r="L11" t="s">
        <v>79</v>
      </c>
      <c r="P11">
        <v>1000</v>
      </c>
      <c r="Q11">
        <v>13</v>
      </c>
      <c r="R11">
        <v>13</v>
      </c>
    </row>
    <row r="13" spans="1:27" x14ac:dyDescent="0.25">
      <c r="L13" t="s">
        <v>15</v>
      </c>
      <c r="O13">
        <f>O2+O3+O4+O5+O6+O7+O8</f>
        <v>6994.7488000000003</v>
      </c>
      <c r="X13">
        <f>X3+X2+X4</f>
        <v>287.36</v>
      </c>
    </row>
    <row r="16" spans="1:27" x14ac:dyDescent="0.25">
      <c r="L16" t="s">
        <v>23</v>
      </c>
      <c r="M16" t="s">
        <v>60</v>
      </c>
      <c r="N16" t="s">
        <v>24</v>
      </c>
      <c r="O16" t="s">
        <v>29</v>
      </c>
      <c r="P16" t="s">
        <v>62</v>
      </c>
    </row>
    <row r="17" spans="1:22" x14ac:dyDescent="0.25">
      <c r="A17" t="s">
        <v>45</v>
      </c>
      <c r="B17" t="s">
        <v>46</v>
      </c>
      <c r="M17">
        <f>N3*R3*10^-3</f>
        <v>5.67</v>
      </c>
      <c r="N17">
        <v>6</v>
      </c>
      <c r="O17">
        <f>AA2 * V2 + AA3 * V3+ AA4 * V4</f>
        <v>352.5</v>
      </c>
      <c r="P17">
        <f>S2*N2</f>
        <v>307.52</v>
      </c>
    </row>
    <row r="18" spans="1:22" x14ac:dyDescent="0.25">
      <c r="A18" t="s">
        <v>1</v>
      </c>
      <c r="B18" t="s">
        <v>47</v>
      </c>
    </row>
    <row r="19" spans="1:22" x14ac:dyDescent="0.25">
      <c r="A19" t="s">
        <v>32</v>
      </c>
      <c r="B19" t="s">
        <v>48</v>
      </c>
    </row>
    <row r="20" spans="1:22" x14ac:dyDescent="0.25">
      <c r="A20" t="s">
        <v>33</v>
      </c>
      <c r="B20" t="s">
        <v>49</v>
      </c>
    </row>
    <row r="21" spans="1:22" x14ac:dyDescent="0.25">
      <c r="A21" t="s">
        <v>31</v>
      </c>
      <c r="B21" t="s">
        <v>50</v>
      </c>
    </row>
    <row r="22" spans="1:22" x14ac:dyDescent="0.25">
      <c r="A22" t="s">
        <v>34</v>
      </c>
      <c r="B22" t="s">
        <v>51</v>
      </c>
      <c r="L22" t="s">
        <v>66</v>
      </c>
      <c r="M22" t="s">
        <v>67</v>
      </c>
      <c r="N22" t="s">
        <v>68</v>
      </c>
    </row>
    <row r="23" spans="1:22" x14ac:dyDescent="0.25">
      <c r="A23" t="s">
        <v>35</v>
      </c>
      <c r="B23" t="s">
        <v>52</v>
      </c>
    </row>
    <row r="24" spans="1:22" x14ac:dyDescent="0.25">
      <c r="A24" t="s">
        <v>36</v>
      </c>
      <c r="B24" t="s">
        <v>53</v>
      </c>
      <c r="V24" t="s">
        <v>74</v>
      </c>
    </row>
    <row r="25" spans="1:22" x14ac:dyDescent="0.25">
      <c r="A25" t="s">
        <v>37</v>
      </c>
      <c r="B25" t="s">
        <v>54</v>
      </c>
      <c r="V25">
        <v>18.7</v>
      </c>
    </row>
    <row r="26" spans="1:22" x14ac:dyDescent="0.25">
      <c r="A26" t="s">
        <v>38</v>
      </c>
      <c r="B26" t="s">
        <v>55</v>
      </c>
    </row>
    <row r="27" spans="1:22" x14ac:dyDescent="0.25">
      <c r="A27" t="s">
        <v>39</v>
      </c>
      <c r="B27" t="s">
        <v>56</v>
      </c>
      <c r="L27" t="s">
        <v>75</v>
      </c>
      <c r="M27" t="s">
        <v>70</v>
      </c>
      <c r="N27" t="s">
        <v>71</v>
      </c>
      <c r="O27" t="s">
        <v>72</v>
      </c>
      <c r="P27" t="s">
        <v>73</v>
      </c>
      <c r="Q27" t="s">
        <v>76</v>
      </c>
    </row>
    <row r="28" spans="1:22" x14ac:dyDescent="0.25">
      <c r="A28" t="s">
        <v>40</v>
      </c>
      <c r="B28" t="s">
        <v>57</v>
      </c>
      <c r="M28">
        <f>D2/(0.305 * C2/5695 * 10^3)</f>
        <v>1.1296639344262294</v>
      </c>
      <c r="N28">
        <f>0.305 * C2/5695 * 10^3</f>
        <v>0.32133450395083407</v>
      </c>
      <c r="P28">
        <f>C2/D2</f>
        <v>16.528925619834713</v>
      </c>
      <c r="Q28">
        <f>5.695*D2/0.305</f>
        <v>6.7779836065573775</v>
      </c>
    </row>
    <row r="29" spans="1:22" x14ac:dyDescent="0.25">
      <c r="A29" t="s">
        <v>41</v>
      </c>
      <c r="B29" t="s">
        <v>58</v>
      </c>
    </row>
    <row r="30" spans="1:22" x14ac:dyDescent="0.25">
      <c r="A30" t="s">
        <v>43</v>
      </c>
      <c r="B30" t="s">
        <v>59</v>
      </c>
    </row>
    <row r="31" spans="1:22" x14ac:dyDescent="0.25">
      <c r="A31" t="s">
        <v>24</v>
      </c>
      <c r="B3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2021-06-11T19:15:29Z</dcterms:modified>
</cp:coreProperties>
</file>