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erdinand Hubbard\Desktop\solarplane\"/>
    </mc:Choice>
  </mc:AlternateContent>
  <xr:revisionPtr revIDLastSave="0" documentId="13_ncr:1_{8CF72E44-1EF5-4A22-99FB-C641A12DDF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Y3" i="1" s="1"/>
  <c r="G2" i="1"/>
  <c r="N2" i="1" s="1"/>
  <c r="N4" i="1"/>
  <c r="W4" i="1"/>
  <c r="Y4" i="1" s="1"/>
  <c r="S5" i="1"/>
  <c r="M5" i="1" s="1"/>
  <c r="O5" i="1" s="1"/>
  <c r="Y50" i="1"/>
  <c r="Y49" i="1"/>
  <c r="N5" i="1"/>
  <c r="Y5" i="1" s="1"/>
  <c r="E2" i="1"/>
  <c r="D2" i="1"/>
  <c r="M106" i="1" s="1"/>
  <c r="V3" i="1"/>
  <c r="N106" i="1"/>
  <c r="O4" i="1"/>
  <c r="AB4" i="1"/>
  <c r="O2" i="1" l="1"/>
  <c r="AB2" i="1"/>
  <c r="Y2" i="1"/>
  <c r="Y92" i="1" s="1"/>
  <c r="P95" i="1"/>
  <c r="D11" i="1"/>
  <c r="C11" i="1"/>
  <c r="P106" i="1"/>
  <c r="Q106" i="1"/>
  <c r="M95" i="1"/>
  <c r="O3" i="1"/>
  <c r="AB3" i="1"/>
  <c r="O95" i="1" l="1"/>
  <c r="O92" i="1"/>
  <c r="A2" i="1" s="1"/>
</calcChain>
</file>

<file path=xl/sharedStrings.xml><?xml version="1.0" encoding="utf-8"?>
<sst xmlns="http://schemas.openxmlformats.org/spreadsheetml/2006/main" count="275" uniqueCount="195">
  <si>
    <t>part</t>
  </si>
  <si>
    <t>crusing power</t>
  </si>
  <si>
    <t>solar cell</t>
  </si>
  <si>
    <t>crusing power (W)</t>
  </si>
  <si>
    <t>mass (kg)</t>
  </si>
  <si>
    <t>wingspan (m)</t>
  </si>
  <si>
    <t>length (mm)</t>
  </si>
  <si>
    <t>power output (W)</t>
  </si>
  <si>
    <t>daylight (h)</t>
  </si>
  <si>
    <t>battery</t>
  </si>
  <si>
    <t>energy capacity (Wh)</t>
  </si>
  <si>
    <t>n/a</t>
  </si>
  <si>
    <t>energy density (Wh/kg)</t>
  </si>
  <si>
    <t>price per unit (eur)</t>
  </si>
  <si>
    <t>cost (eur)</t>
  </si>
  <si>
    <t>total</t>
  </si>
  <si>
    <t>link</t>
  </si>
  <si>
    <t>https://www.aliexpress.com/item/32807032859.html?spm=a2g0o.productlist.0.0.285e51fdBDJdHs&amp;algo_pvid=f37058b4-0059-49f9-84e2-081ae976ecd6&amp;algo_expid=f37058b4-0059-49f9-84e2-081ae976ecd6-1&amp;btsid=2100bb5116147093891823194e38da&amp;ws_ab_test=searchweb0_0,searchweb201602_,searchweb201603_</t>
  </si>
  <si>
    <t>width (mm)</t>
  </si>
  <si>
    <t>height (mm)</t>
  </si>
  <si>
    <t>carbon tube</t>
  </si>
  <si>
    <t>total mass (g)</t>
  </si>
  <si>
    <t>4.875 amp max</t>
  </si>
  <si>
    <t>misc</t>
  </si>
  <si>
    <t>num batteries in series</t>
  </si>
  <si>
    <t>num of units</t>
  </si>
  <si>
    <t>mass (g) per unit</t>
  </si>
  <si>
    <t>https://www.aliexpress.com/item/4000407024494.html?spm=a2g0o.productlist.0.0.1b7314fc8axAg6&amp;algo_pvid=e91308c2-8a84-4c69-831d-cabf751e6f17&amp;algo_expid=e91308c2-8a84-4c69-831d-cabf751e6f17-0&amp;btsid=2100bdec16147874075623373e81d5&amp;ws_ab_test=searchweb0_0,searchweb201602_,searchweb201603_</t>
  </si>
  <si>
    <t>body length (m)</t>
  </si>
  <si>
    <t>upfront cost of 1 plane</t>
  </si>
  <si>
    <t>effective power output (W)</t>
  </si>
  <si>
    <t>solar efficiency</t>
  </si>
  <si>
    <t>body length</t>
  </si>
  <si>
    <t>daylight</t>
  </si>
  <si>
    <t>mass per unit (num of parts)</t>
  </si>
  <si>
    <t>length (num of parts)</t>
  </si>
  <si>
    <t>width (num of parts)</t>
  </si>
  <si>
    <t>height (num of parts)</t>
  </si>
  <si>
    <t>power output (cells, batteries)</t>
  </si>
  <si>
    <t>energy capacity (batteries)</t>
  </si>
  <si>
    <t>price per unit (num of parts)</t>
  </si>
  <si>
    <t>link (num of parts)</t>
  </si>
  <si>
    <t xml:space="preserve">min num of units purchase </t>
  </si>
  <si>
    <t>min num of units purchase (num of parts)</t>
  </si>
  <si>
    <t>actual min purchase (based on actual num of units)</t>
  </si>
  <si>
    <t>inputs:</t>
  </si>
  <si>
    <t>cells:</t>
  </si>
  <si>
    <t>B2</t>
  </si>
  <si>
    <t>D2</t>
  </si>
  <si>
    <t>E2</t>
  </si>
  <si>
    <t>G2</t>
  </si>
  <si>
    <t>K2,3,4 …</t>
  </si>
  <si>
    <t>M2,3,4 …</t>
  </si>
  <si>
    <t>N2,3,4…</t>
  </si>
  <si>
    <t>O2,3,4…</t>
  </si>
  <si>
    <t>P1,2</t>
  </si>
  <si>
    <t>R3</t>
  </si>
  <si>
    <t>S2,3,4…</t>
  </si>
  <si>
    <t>U2,3,4…</t>
  </si>
  <si>
    <t>V2,3,4…</t>
  </si>
  <si>
    <t>required battery tube space (m)</t>
  </si>
  <si>
    <t>AA2</t>
  </si>
  <si>
    <t>ribs</t>
  </si>
  <si>
    <t>wing width (m)</t>
  </si>
  <si>
    <t>hot glue gun</t>
  </si>
  <si>
    <t>width ratio</t>
  </si>
  <si>
    <t>ideal wing width</t>
  </si>
  <si>
    <t>excess wing mass</t>
  </si>
  <si>
    <t>aspect ratio</t>
  </si>
  <si>
    <t>atlantik solar aspect ratio</t>
  </si>
  <si>
    <t>fixing wing length &amp; width</t>
  </si>
  <si>
    <t>fixed wing span (m)</t>
  </si>
  <si>
    <t>https://www.aliexpress.com/item/32968611064.html?spm=a2g0o.productlist.0.0.55ea1151yte6UJ&amp;algo_pvid=41ecf265-74d3-4937-acf6-53082045f605&amp;algo_expid=41ecf265-74d3-4937-acf6-53082045f605-28&amp;btsid=2100bddd16148851818844101e1c51&amp;ws_ab_test=searchweb0_0,searchweb201602_,searchweb201603_</t>
  </si>
  <si>
    <t>temp real wingspan</t>
  </si>
  <si>
    <t>rib space added</t>
  </si>
  <si>
    <t>battery ef</t>
  </si>
  <si>
    <t>tax</t>
  </si>
  <si>
    <t>screws</t>
  </si>
  <si>
    <t>distance between ribs (mm)</t>
  </si>
  <si>
    <t>total cell output (100% efficiency)</t>
  </si>
  <si>
    <t>motor</t>
  </si>
  <si>
    <t>esc</t>
  </si>
  <si>
    <t>gearbox</t>
  </si>
  <si>
    <t>https://hobbyking.com/en_us/turnigy-aerodrive-sk3-2836-1040kv-brushless-outrunner-motor.html?queryID=b1dd1f95be3adf81b41ffce9db689c7b&amp;objectID=17166&amp;indexName=hbk_live_products_analytics</t>
  </si>
  <si>
    <t>servos</t>
  </si>
  <si>
    <t>flight controller</t>
  </si>
  <si>
    <t>rc receiver</t>
  </si>
  <si>
    <t>rc transmitter</t>
  </si>
  <si>
    <t>GPS</t>
  </si>
  <si>
    <t>sensors</t>
  </si>
  <si>
    <t>power splitter</t>
  </si>
  <si>
    <t>volume (cm^3)</t>
  </si>
  <si>
    <t>balsa density g/cm^3</t>
  </si>
  <si>
    <t>carbon fibre parts:</t>
  </si>
  <si>
    <t>epoxy resin</t>
  </si>
  <si>
    <t>hardener</t>
  </si>
  <si>
    <t>CF cloth</t>
  </si>
  <si>
    <t>shrink tape</t>
  </si>
  <si>
    <t>release agent</t>
  </si>
  <si>
    <t>insulating material</t>
  </si>
  <si>
    <t>temperature regulator</t>
  </si>
  <si>
    <t>wood for mould</t>
  </si>
  <si>
    <t>soldering iron</t>
  </si>
  <si>
    <t>cnc machine</t>
  </si>
  <si>
    <t>spot welder</t>
  </si>
  <si>
    <t>nuts and bolts</t>
  </si>
  <si>
    <t>wing covering</t>
  </si>
  <si>
    <t>clamp</t>
  </si>
  <si>
    <t>bearings</t>
  </si>
  <si>
    <t>wire</t>
  </si>
  <si>
    <t>goggles</t>
  </si>
  <si>
    <t>purchased</t>
  </si>
  <si>
    <t>https://nl.banggood.com/3018-3-Axis-Mini-DIY-CNC-Router-Standard-Spindle-Motor-Wood-Engraving-Machine-Milling-Engraver-p-1274569.html?utm_source=googleshopping&amp;utm_medium=cpc_organic&amp;gmcCountry=NL&amp;utm_content=minha&amp;utm_campaign=minha-nlg-nl-pc&amp;currency=EUR&amp;cur_warehouse=CZ&amp;createTmp=1&amp;utm_source=googleshopping&amp;utm_medium=cpc_bgcs&amp;utm_content=sandra&amp;utm_campaign=sandra-ssc-nlg-all-0221&amp;ad_id=499731689711&amp;gclid=EAIaIQobChMI-bmFk8St8QIVg_hRCh3DvwIFEAQYBiABEgIrlvD_BwE</t>
  </si>
  <si>
    <t>https://www.amazon.fr/Roulements-Bearings-Skateboard-Longboard-Waveboard/dp/B07S3SZZST/ref=sr_1_6?__mk_fr_FR=%C3%85M%C3%85%C5%BD%C3%95%C3%91&amp;dchild=1&amp;keywords=roulement+a+billes&amp;qid=1624625257&amp;sr=8-6</t>
  </si>
  <si>
    <t>8X22X7</t>
  </si>
  <si>
    <t>mandrel small</t>
  </si>
  <si>
    <t>mandrel large</t>
  </si>
  <si>
    <t>https://www.brico.be/fr/atelier-mat%C3%A9riaux/quincaillerie/profil%C3%A9s-t%C3%B4les/profil%C3%A9s/gah-alberts-tube-rond-en-aluminium-anodis%C3%A9-argent-30x2mm-2m/5608470</t>
  </si>
  <si>
    <t>https://www.brico.be/fr/atelier-mat%C3%A9riaux/quincaillerie/profil%C3%A9s-t%C3%B4les/profil%C3%A9s/gah-alberts-tube-rond-en-aluminium-6x1mm-1m/5535011</t>
  </si>
  <si>
    <t>OD 6mm</t>
  </si>
  <si>
    <t>OD 30mm</t>
  </si>
  <si>
    <t>aluminum</t>
  </si>
  <si>
    <t>DIY CF curing oven:</t>
  </si>
  <si>
    <t>thermometer</t>
  </si>
  <si>
    <t xml:space="preserve">power extender </t>
  </si>
  <si>
    <t>https://www.brico.be/fr/construction/isolation/isolation-des-murs/panneau-d'isolation-ursa-'xps-nwe'-250-x-60-x-4-cm/5228836</t>
  </si>
  <si>
    <t>insulation tape</t>
  </si>
  <si>
    <t>cutter</t>
  </si>
  <si>
    <t>input plug</t>
  </si>
  <si>
    <t>heat gun</t>
  </si>
  <si>
    <t>https://www.amazon.fr/BelVue-Prise-saillie-BelVue-Blanc/dp/B00EY7I7VY/ref=sr_1_6?__mk_fr_FR=%C3%85M%C3%85%C5%BD%C3%95%C3%91&amp;dchild=1&amp;keywords=prise%2Belectrique&amp;qid=1624628180&amp;sr=8-6&amp;th=1</t>
  </si>
  <si>
    <t>output socket</t>
  </si>
  <si>
    <t>https://www.amazon.fr/Zenitech-Fiche-m%C3%A2le-anneau-16A/dp/B004U740PA/ref=sr_1_7?__mk_fr_FR=%C3%85M%C3%85%C5%BD%C3%95%C3%91&amp;dchild=1&amp;keywords=prise%2Belectrique&amp;qid=1624628180&amp;sr=8-7&amp;th=1</t>
  </si>
  <si>
    <t>avionics:</t>
  </si>
  <si>
    <t>health &amp; safety:</t>
  </si>
  <si>
    <t>2mm balsa for wing ribs</t>
  </si>
  <si>
    <t>https://www.amazon.fr/ARCELI-Contr%C3%B4leur-temp%C3%A9rature-Thermostat-R%C3%A9gulateur/dp/B07RFBZ5RN/ref=sr_1_5?__mk_fr_FR=%C3%85M%C3%85%C5%BD%C3%95%C3%91&amp;dchild=1&amp;keywords=regulateur+temperature&amp;qid=1624626818&amp;rnid=2492331031&amp;s=industrial&amp;sr=1-5</t>
  </si>
  <si>
    <t>included</t>
  </si>
  <si>
    <t>latex gloves</t>
  </si>
  <si>
    <t>https://www.brico.be/fr/atelier-mat%C3%A9riaux/outillage-%C3%A0-main/colliers/pinces-c/serre-joint-c-sencys-100-mm/5228087</t>
  </si>
  <si>
    <t>https://www.brico.be/fr/atelier-mat%C3%A9riaux/electricit%C3%A9/rallonges-adaptateurs/rallonge-%C3%A9lectrique-chacon-ho5vvf-5m-blanc-ip20/1782854</t>
  </si>
  <si>
    <t>https://www.amazon.fr/TESA-53948V-Tesaflex-%C3%A9lectrique-Professional/dp/B00TZW5GMQ/ref=sr_1_5?__mk_fr_FR=%C3%85M%C3%85%C5%BD%C3%95%C3%91&amp;dchild=1&amp;keywords=insulation+tape&amp;qid=1624630993&amp;sr=8-5</t>
  </si>
  <si>
    <t>https://www.amazon.fr/Stanley-0-10-417-Cutter-Corps-bi-mati%C3%A8re/dp/B00HHNL7Z0/ref=sr_1_5?__mk_fr_FR=%C3%85M%C3%85%C5%BD%C3%95%C3%91&amp;dchild=1&amp;keywords=cutter&amp;qid=1624631245&amp;sr=8-5</t>
  </si>
  <si>
    <t>too expensive &amp; not essential</t>
  </si>
  <si>
    <t>tools/ materials:</t>
  </si>
  <si>
    <t>jigsaw</t>
  </si>
  <si>
    <t>https://www.brico.be/fr/atelier-mat%C3%A9riaux/quincaillerie/boulons/boulon-%C3%A0-t%C3%AAte-frais%C3%A9e-sencys-acier-galvanis%C3%A9-m3-x-40-mm-30-pcs/5367466</t>
  </si>
  <si>
    <t>https://www.brico.be/fr/atelier-mat%C3%A9riaux/electricit%C3%A9/c%C3%A2bles-et-rangement/c%C3%A2bles-%C3%A9lectriques/c%C3%A2ble-%C3%A9lectrique-sencys-'vtlb-2g0-75'-noir-5-m/5230818</t>
  </si>
  <si>
    <t>https://www.amazon.fr/Gaine-Thermor%C3%A9tractable-750-Tailles-Ratio/dp/B0778D22WM/ref=sr_1_5?__mk_fr_FR=%C3%85M%C3%85%C5%BD%C3%95%C3%91&amp;dchild=1&amp;keywords=shrink+tube&amp;qid=1624633683&amp;sr=8-5</t>
  </si>
  <si>
    <t>battery shrink tubes</t>
  </si>
  <si>
    <t>https://www.pb-modelisme.com/Matprem/detailprod.php?prod=2</t>
  </si>
  <si>
    <t>regular wood for thicker wing ribs etc..</t>
  </si>
  <si>
    <t>https://www.brico.be/fr/construction/bois/panneaux-mdf/panneau-mdf-sencys-haute-densit%C3%A9-122x61cm-6mm/1887954</t>
  </si>
  <si>
    <t>glue</t>
  </si>
  <si>
    <t>https://www.amazon.fr/Pattex-Biberon-Colle-bois-Transparent/dp/B008F8I2ZY/ref=sr_1_13?__mk_fr_FR=%C3%85M%C3%85%C5%BD%C3%95%C3%91&amp;dchild=1&amp;keywords=pva+glue&amp;qid=1624640840&amp;sr=8-13#customerReviews</t>
  </si>
  <si>
    <t>wood:</t>
  </si>
  <si>
    <t>BASED ON AVAILABILITY</t>
  </si>
  <si>
    <t>tape between mandrel &amp; epoxy</t>
  </si>
  <si>
    <t>peel ply</t>
  </si>
  <si>
    <t>https://www.brico.be/fr/construction/bois/bois-rabot%C3%A9/bois-brut-j%C3%A9w%C3%A9-impr%C3%A9gn%C3%A9-240x1-9x10cm/2582699</t>
  </si>
  <si>
    <t>purchased?</t>
  </si>
  <si>
    <t>n</t>
  </si>
  <si>
    <t>y</t>
  </si>
  <si>
    <t>?</t>
  </si>
  <si>
    <t>plastic squidgy (CF spreading)</t>
  </si>
  <si>
    <t>sharpie</t>
  </si>
  <si>
    <t>tape measure</t>
  </si>
  <si>
    <t>respirator</t>
  </si>
  <si>
    <t>https://polyestershoppen.be/fr/epoxy/universele-epoxyhars-langzaam-5.html</t>
  </si>
  <si>
    <t>glass</t>
  </si>
  <si>
    <t>https://www.brico.be/fr/atelier-mat%C3%A9riaux/outillage-%C3%A9lectrique/accessoires-d'outils/accessoires-de-soudure/verres-transparents-welco-90-x-110-mm-6-pcs/2883364</t>
  </si>
  <si>
    <t>https://www.amazon.fr/AmazonBasics-Lot-24-marqueurs-indélébiles-Assortis/dp/B06ZZX41Q1/ref=sr_1_20?__mk_fr_FR=ÅMÅŽÕÑ&amp;dchild=1&amp;keywords=Sharpie&amp;qid=1624703292&amp;sr=8-20</t>
  </si>
  <si>
    <t>https://www.amazon.fr/Mesurer-Rétractable-Métrique-Standard-Autobloquant/dp/B08T1CNYHF/ref=sr_1_5?__mk_fr_FR=ÅMÅŽÕÑ&amp;dchild=1&amp;keywords=Tape+measure&amp;qid=1624703401&amp;sr=8-5</t>
  </si>
  <si>
    <t>https://compositesplaza.com/product/low-viscosity-epoxy-resin-for-hand-lamination/</t>
  </si>
  <si>
    <t>included/ same link</t>
  </si>
  <si>
    <t>https://compositesplaza.com/product/cutlength-industrial-twill-carbon-fabric-200-g_m2-100-cm/</t>
  </si>
  <si>
    <t>Brush</t>
  </si>
  <si>
    <t>https://polyestershoppen.be/fr/hulpmaterialen/lamineerspatel-134.html</t>
  </si>
  <si>
    <t>https://polyestershoppen.be/fr/hulpmaterialen/verpakkingstape-50mm-173.html</t>
  </si>
  <si>
    <t>mixing cup</t>
  </si>
  <si>
    <t>https://polyestershoppen.be/fr/hulpmaterialen/mengbekers-74.html</t>
  </si>
  <si>
    <t>https://polyestershoppen.be/fr/hulpmaterialen/ronde-wegwerpkwasten-69.html</t>
  </si>
  <si>
    <t>https://polyestershoppen.be/fr/hulpmaterialen/losmiddel-pva-72.html</t>
  </si>
  <si>
    <t>https://polyestershoppen.be/fr/hulpmaterialen/afplakband-129.html</t>
  </si>
  <si>
    <t>https://www.mcmracing.com/fr/home/40613-wood-bois-woopb25-planche-balsa-1000-x-100-x-25-mm-4016652100254</t>
  </si>
  <si>
    <t>y (mcmracing)</t>
  </si>
  <si>
    <t>https://www.amazon.fr/bobotron-Gaine-thermorétractable-rétractables-Transparent/dp/B08P745XZQ/ref=sr_1_1?__mk_fr_FR=ÅMÅŽÕÑ&amp;dchild=1&amp;keywords=bobotron+Gaine+thermorétractable+en+PVC+70+mm+pour+4+films+rétractables+18650+Transparent+5+m&amp;qid=1624832036&amp;sr=8-1</t>
  </si>
  <si>
    <t>Spray coolant</t>
  </si>
  <si>
    <t>wood for cnc base</t>
  </si>
  <si>
    <t>BMS?</t>
  </si>
  <si>
    <t>washers</t>
  </si>
  <si>
    <t>https://www.brico.be/fr/atelier-mat%C3%A9riaux/quincaillerie/rondelles/rondelle-plate-sencys-acier-galvanis%C3%A9-3-mm-100-pcs/5367636</t>
  </si>
  <si>
    <t>already have</t>
  </si>
  <si>
    <t>https://www.amazon.fr/transformation-Nettoyage-domestique-Utilisation-Jardinage/dp/B0859GFKQ9/ref=sr_1_16?__mk_fr_FR=%C3%85M%C3%85%C5%BD%C3%95%C3%91&amp;dchild=1&amp;keywords=gants+jetables+latex&amp;qid=1624898845&amp;sr=8-16</t>
  </si>
  <si>
    <t>https://www.amazon.fr/Lunettes-de-sécurité-3MTM-2820/dp/B00BFWBFEW/ref=sr_1_9?__mk_fr_FR=ÅMÅŽÕÑ&amp;dchild=1&amp;keywords=lunettes+de+securite&amp;qid=1624899051&amp;sr=8-9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</si>
</sst>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olyestershoppen.be/fr/hulpmaterialen/mengbekers-74.html" TargetMode="External"/><Relationship Id="rId13" Type="http://schemas.openxmlformats.org/officeDocument/2006/relationships/hyperlink" Target="https://nl.banggood.com/3018-3-Axis-Mini-DIY-CNC-Router-Standard-Spindle-Motor-Wood-Engraving-Machine-Milling-Engraver-p-1274569.html?utm_source=googleshopping&amp;utm_medium=cpc_organic&amp;gmcCountry=NL&amp;utm_content=minha&amp;utm_campaign=minha-nlg-nl-pc&amp;currency=EUR&amp;cur_warehouse=CZ&amp;createTmp=1&amp;utm_source=googleshopping&amp;utm_medium=cpc_bgcs&amp;utm_content=sandra&amp;utm_campaign=sandra-ssc-nlg-all-0221&amp;ad_id=499731689711&amp;gclid=EAIaIQobChMI-bmFk8St8QIVg_hRCh3DvwIFEAQYBiABEgIrlvD_BwE" TargetMode="External"/><Relationship Id="rId3" Type="http://schemas.openxmlformats.org/officeDocument/2006/relationships/hyperlink" Target="https://www.amazon.fr/Mesurer-R&#233;tractable-M&#233;trique-Standard-Autobloquant/dp/B08T1CNYHF/ref=sr_1_5?__mk_fr_FR=&#197;M&#197;&#381;&#213;&#209;&amp;dchild=1&amp;keywords=Tape+measure&amp;qid=1624703401&amp;sr=8-5" TargetMode="External"/><Relationship Id="rId7" Type="http://schemas.openxmlformats.org/officeDocument/2006/relationships/hyperlink" Target="https://polyestershoppen.be/fr/hulpmaterialen/verpakkingstape-50mm-173.html" TargetMode="External"/><Relationship Id="rId12" Type="http://schemas.openxmlformats.org/officeDocument/2006/relationships/hyperlink" Target="https://www.amazon.fr/Roulements-Bearings-Skateboard-Longboard-Waveboard/dp/B07S3SZZST/ref=sr_1_6?__mk_fr_FR=%C3%85M%C3%85%C5%BD%C3%95%C3%91&amp;dchild=1&amp;keywords=roulement+a+billes&amp;qid=1624625257&amp;sr=8-6" TargetMode="External"/><Relationship Id="rId17" Type="http://schemas.openxmlformats.org/officeDocument/2006/relationships/hyperlink" Target="https://www.amazon.fr/bobotron-Gaine-thermor&#233;tractable-r&#233;tractables-Transparent/dp/B08P745XZQ/ref=sr_1_1?__mk_fr_FR=&#197;M&#197;&#381;&#213;&#209;&amp;dchild=1&amp;keywords=bobotron+Gaine+thermor&#233;tractable+en+PVC+70+mm+pour+4+films+r&#233;tractables+18650+Transparent+5+m&amp;qid=1624832036&amp;sr=8-1" TargetMode="External"/><Relationship Id="rId2" Type="http://schemas.openxmlformats.org/officeDocument/2006/relationships/hyperlink" Target="https://www.amazon.fr/AmazonBasics-Lot-24-marqueurs-ind&#233;l&#233;biles-Assortis/dp/B06ZZX41Q1/ref=sr_1_20?__mk_fr_FR=&#197;M&#197;&#381;&#213;&#209;&amp;dchild=1&amp;keywords=Sharpie&amp;qid=1624703292&amp;sr=8-20" TargetMode="External"/><Relationship Id="rId16" Type="http://schemas.openxmlformats.org/officeDocument/2006/relationships/hyperlink" Target="https://www.amazon.fr/Pattex-Biberon-Colle-bois-Transparent/dp/B008F8I2ZY/ref=sr_1_13?__mk_fr_FR=%C3%85M%C3%85%C5%BD%C3%95%C3%91&amp;dchild=1&amp;keywords=pva+glue&amp;qid=1624640840&amp;sr=8-13" TargetMode="External"/><Relationship Id="rId1" Type="http://schemas.openxmlformats.org/officeDocument/2006/relationships/hyperlink" Target="https://polyestershoppen.be/fr/hulpmaterialen/lamineerspatel-134.html" TargetMode="External"/><Relationship Id="rId6" Type="http://schemas.openxmlformats.org/officeDocument/2006/relationships/hyperlink" Target="https://polyestershoppen.be/fr/epoxy/universele-epoxyhars-langzaam-5.html" TargetMode="External"/><Relationship Id="rId11" Type="http://schemas.openxmlformats.org/officeDocument/2006/relationships/hyperlink" Target="https://polyestershoppen.be/fr/hulpmaterialen/afplakband-129.html" TargetMode="External"/><Relationship Id="rId5" Type="http://schemas.openxmlformats.org/officeDocument/2006/relationships/hyperlink" Target="https://compositesplaza.com/product/cutlength-industrial-twill-carbon-fabric-200-g_m2-100-cm/" TargetMode="External"/><Relationship Id="rId15" Type="http://schemas.openxmlformats.org/officeDocument/2006/relationships/hyperlink" Target="https://www.mcmracing.com/fr/home/40613-wood-bois-woopb25-planche-balsa-1000-x-100-x-25-mm-4016652100254" TargetMode="External"/><Relationship Id="rId10" Type="http://schemas.openxmlformats.org/officeDocument/2006/relationships/hyperlink" Target="https://polyestershoppen.be/fr/hulpmaterialen/losmiddel-pva-72.html" TargetMode="External"/><Relationship Id="rId4" Type="http://schemas.openxmlformats.org/officeDocument/2006/relationships/hyperlink" Target="https://compositesplaza.com/product/low-viscosity-epoxy-resin-for-hand-lamination/" TargetMode="External"/><Relationship Id="rId9" Type="http://schemas.openxmlformats.org/officeDocument/2006/relationships/hyperlink" Target="https://polyestershoppen.be/fr/hulpmaterialen/ronde-wegwerpkwasten-69.html" TargetMode="External"/><Relationship Id="rId14" Type="http://schemas.openxmlformats.org/officeDocument/2006/relationships/hyperlink" Target="https://www.pb-modelisme.com/Matprem/detailprod.php?prod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6"/>
  <sheetViews>
    <sheetView tabSelected="1" topLeftCell="K40" zoomScaleNormal="100" workbookViewId="0">
      <selection activeCell="Y75" sqref="Y75"/>
    </sheetView>
  </sheetViews>
  <sheetFormatPr defaultRowHeight="14.4" x14ac:dyDescent="0.3"/>
  <cols>
    <col min="1" max="1" width="11" bestFit="1" customWidth="1"/>
    <col min="10" max="11" width="12" bestFit="1" customWidth="1"/>
    <col min="18" max="19" width="12" bestFit="1" customWidth="1"/>
  </cols>
  <sheetData>
    <row r="1" spans="1:28" x14ac:dyDescent="0.3">
      <c r="A1" t="s">
        <v>4</v>
      </c>
      <c r="B1" t="s">
        <v>3</v>
      </c>
      <c r="C1" t="s">
        <v>5</v>
      </c>
      <c r="D1" t="s">
        <v>63</v>
      </c>
      <c r="E1" t="s">
        <v>28</v>
      </c>
      <c r="F1" t="s">
        <v>8</v>
      </c>
      <c r="G1" t="s">
        <v>30</v>
      </c>
      <c r="H1" t="s">
        <v>31</v>
      </c>
      <c r="I1" t="s">
        <v>75</v>
      </c>
      <c r="L1" t="s">
        <v>0</v>
      </c>
      <c r="M1" t="s">
        <v>26</v>
      </c>
      <c r="N1" t="s">
        <v>25</v>
      </c>
      <c r="O1" t="s">
        <v>21</v>
      </c>
      <c r="P1" t="s">
        <v>6</v>
      </c>
      <c r="Q1" t="s">
        <v>18</v>
      </c>
      <c r="R1" t="s">
        <v>19</v>
      </c>
      <c r="S1" t="s">
        <v>91</v>
      </c>
      <c r="T1" t="s">
        <v>7</v>
      </c>
      <c r="U1" t="s">
        <v>10</v>
      </c>
      <c r="V1" t="s">
        <v>12</v>
      </c>
      <c r="W1" t="s">
        <v>13</v>
      </c>
      <c r="X1" t="s">
        <v>76</v>
      </c>
      <c r="Y1" t="s">
        <v>14</v>
      </c>
      <c r="Z1" t="s">
        <v>16</v>
      </c>
      <c r="AA1" t="s">
        <v>42</v>
      </c>
      <c r="AB1" t="s">
        <v>44</v>
      </c>
    </row>
    <row r="2" spans="1:28" x14ac:dyDescent="0.3">
      <c r="A2">
        <f>ROUNDUP(O92*10^-3,3)</f>
        <v>6.9690000000000003</v>
      </c>
      <c r="B2">
        <v>60</v>
      </c>
      <c r="C2">
        <v>6</v>
      </c>
      <c r="D2">
        <f>(P2 * 2 + 51) *10 ^ -3</f>
        <v>0.36299999999999999</v>
      </c>
      <c r="E2">
        <f>ROUNDUP(1.998 * C2/5.69, 2)</f>
        <v>2.11</v>
      </c>
      <c r="F2">
        <v>8</v>
      </c>
      <c r="G2">
        <f>B2*24/F2</f>
        <v>180</v>
      </c>
      <c r="H2">
        <v>60</v>
      </c>
      <c r="I2">
        <v>100</v>
      </c>
      <c r="L2" t="s">
        <v>2</v>
      </c>
      <c r="M2">
        <v>7</v>
      </c>
      <c r="N2">
        <f>EVEN(G2/(T2*H2/100))</f>
        <v>62</v>
      </c>
      <c r="O2">
        <f>N2*M2</f>
        <v>434</v>
      </c>
      <c r="P2">
        <v>156</v>
      </c>
      <c r="Q2">
        <v>156</v>
      </c>
      <c r="R2">
        <v>0.23</v>
      </c>
      <c r="T2">
        <v>4.96</v>
      </c>
      <c r="U2" t="s">
        <v>11</v>
      </c>
      <c r="V2" t="s">
        <v>11</v>
      </c>
      <c r="W2">
        <v>0.83</v>
      </c>
      <c r="X2">
        <v>0</v>
      </c>
      <c r="Y2">
        <f>ROUNDUP(N2*W2*(1+X2),2)</f>
        <v>51.46</v>
      </c>
      <c r="Z2" t="s">
        <v>72</v>
      </c>
      <c r="AA2">
        <v>50</v>
      </c>
      <c r="AB2">
        <f>ROUNDUP(N2/AA2, 0)*AA2</f>
        <v>100</v>
      </c>
    </row>
    <row r="3" spans="1:28" x14ac:dyDescent="0.3">
      <c r="L3" t="s">
        <v>9</v>
      </c>
      <c r="M3">
        <v>48.5</v>
      </c>
      <c r="N3">
        <f>ROUNDUP(B2*(24-F2)/(U3*I2 * 10^-2) / N95, 0) * N95</f>
        <v>84</v>
      </c>
      <c r="O3">
        <f t="shared" ref="O3:O4" si="0">N3*M3</f>
        <v>4074</v>
      </c>
      <c r="P3">
        <v>18.5</v>
      </c>
      <c r="Q3">
        <v>18.5</v>
      </c>
      <c r="R3">
        <v>67.5</v>
      </c>
      <c r="T3" t="s">
        <v>22</v>
      </c>
      <c r="U3">
        <v>11.88</v>
      </c>
      <c r="V3">
        <f>ROUNDDOWN(U3/M3*10^3, 2)</f>
        <v>244.94</v>
      </c>
      <c r="W3">
        <v>1.75</v>
      </c>
      <c r="X3">
        <v>0</v>
      </c>
      <c r="Y3">
        <f>ROUNDUP(N3*W3*(1+X3),2)</f>
        <v>147</v>
      </c>
      <c r="Z3" t="s">
        <v>17</v>
      </c>
      <c r="AA3">
        <v>20</v>
      </c>
      <c r="AB3">
        <f>ROUNDUP(N3/AA3, 0)*AA3</f>
        <v>100</v>
      </c>
    </row>
    <row r="4" spans="1:28" x14ac:dyDescent="0.3">
      <c r="L4" t="s">
        <v>20</v>
      </c>
      <c r="M4">
        <v>53.41</v>
      </c>
      <c r="N4">
        <f>12 + 2*2 + 3 + 2 + 4</f>
        <v>25</v>
      </c>
      <c r="O4">
        <f t="shared" si="0"/>
        <v>1335.25</v>
      </c>
      <c r="P4">
        <v>1000</v>
      </c>
      <c r="Q4">
        <v>14</v>
      </c>
      <c r="R4">
        <v>14</v>
      </c>
      <c r="T4" t="s">
        <v>11</v>
      </c>
      <c r="U4" t="s">
        <v>11</v>
      </c>
      <c r="V4" t="s">
        <v>11</v>
      </c>
      <c r="W4">
        <f>8.5/2</f>
        <v>4.25</v>
      </c>
      <c r="X4">
        <v>0</v>
      </c>
      <c r="Y4">
        <f>ROUNDUP(N4*W4*(1+X4), 2)</f>
        <v>106.25</v>
      </c>
      <c r="Z4" t="s">
        <v>27</v>
      </c>
      <c r="AA4">
        <v>1</v>
      </c>
      <c r="AB4">
        <f>ROUNDUP(N4/AA4, 0)*AA4</f>
        <v>25</v>
      </c>
    </row>
    <row r="5" spans="1:28" x14ac:dyDescent="0.3">
      <c r="L5" t="s">
        <v>62</v>
      </c>
      <c r="M5">
        <f>S5*S95</f>
        <v>1.3805684000000005</v>
      </c>
      <c r="N5">
        <f>C2/F11 * 10^3</f>
        <v>75</v>
      </c>
      <c r="O5">
        <f>M5*N5</f>
        <v>103.54263000000003</v>
      </c>
      <c r="P5">
        <v>368</v>
      </c>
      <c r="Q5">
        <v>1</v>
      </c>
      <c r="R5">
        <v>40</v>
      </c>
      <c r="S5">
        <f>6902.842 * (10^-1)^3</f>
        <v>6.9028420000000015</v>
      </c>
      <c r="Y5">
        <f>ROUNDUP(N5*W5*(1+X5), 2)</f>
        <v>0</v>
      </c>
    </row>
    <row r="7" spans="1:28" x14ac:dyDescent="0.3">
      <c r="V7" t="s">
        <v>160</v>
      </c>
    </row>
    <row r="8" spans="1:28" x14ac:dyDescent="0.3">
      <c r="L8" t="s">
        <v>77</v>
      </c>
      <c r="V8" t="s">
        <v>161</v>
      </c>
      <c r="Z8" t="s">
        <v>192</v>
      </c>
    </row>
    <row r="9" spans="1:28" ht="13.2" customHeight="1" x14ac:dyDescent="0.3">
      <c r="L9" t="s">
        <v>105</v>
      </c>
      <c r="V9" t="s">
        <v>161</v>
      </c>
      <c r="Z9" t="s">
        <v>146</v>
      </c>
    </row>
    <row r="10" spans="1:28" x14ac:dyDescent="0.3">
      <c r="C10" t="s">
        <v>73</v>
      </c>
      <c r="D10" t="s">
        <v>74</v>
      </c>
      <c r="F10" t="s">
        <v>78</v>
      </c>
      <c r="L10" t="s">
        <v>190</v>
      </c>
      <c r="V10" t="s">
        <v>161</v>
      </c>
      <c r="Z10" t="s">
        <v>191</v>
      </c>
    </row>
    <row r="11" spans="1:28" x14ac:dyDescent="0.3">
      <c r="C11">
        <f>ROUND(N2/2*P2*10^-3 + (N2/2 + 1)*0.002,2)</f>
        <v>4.9000000000000004</v>
      </c>
      <c r="D11">
        <f>(N2/2 +1) * 0.002</f>
        <v>6.4000000000000001E-2</v>
      </c>
      <c r="F11">
        <v>80</v>
      </c>
      <c r="L11" t="s">
        <v>106</v>
      </c>
      <c r="V11" t="s">
        <v>161</v>
      </c>
      <c r="Z11" t="s">
        <v>163</v>
      </c>
    </row>
    <row r="12" spans="1:28" x14ac:dyDescent="0.3">
      <c r="L12" t="s">
        <v>108</v>
      </c>
      <c r="P12" t="s">
        <v>114</v>
      </c>
      <c r="V12" t="s">
        <v>162</v>
      </c>
      <c r="Z12" s="1" t="s">
        <v>113</v>
      </c>
    </row>
    <row r="13" spans="1:28" x14ac:dyDescent="0.3">
      <c r="L13" t="s">
        <v>109</v>
      </c>
      <c r="V13" t="s">
        <v>161</v>
      </c>
      <c r="Z13" t="s">
        <v>147</v>
      </c>
    </row>
    <row r="14" spans="1:28" x14ac:dyDescent="0.3">
      <c r="L14" t="s">
        <v>149</v>
      </c>
      <c r="V14" t="s">
        <v>162</v>
      </c>
      <c r="Z14" t="s">
        <v>148</v>
      </c>
    </row>
    <row r="17" spans="1:26" x14ac:dyDescent="0.3">
      <c r="A17" t="s">
        <v>45</v>
      </c>
      <c r="B17" t="s">
        <v>46</v>
      </c>
    </row>
    <row r="18" spans="1:26" x14ac:dyDescent="0.3">
      <c r="A18" t="s">
        <v>1</v>
      </c>
      <c r="B18" t="s">
        <v>47</v>
      </c>
      <c r="L18" t="s">
        <v>134</v>
      </c>
    </row>
    <row r="19" spans="1:26" x14ac:dyDescent="0.3">
      <c r="A19" t="s">
        <v>32</v>
      </c>
      <c r="B19" t="s">
        <v>48</v>
      </c>
      <c r="L19" t="s">
        <v>110</v>
      </c>
      <c r="V19" t="s">
        <v>162</v>
      </c>
      <c r="Z19" t="s">
        <v>194</v>
      </c>
    </row>
    <row r="20" spans="1:26" x14ac:dyDescent="0.3">
      <c r="A20" t="s">
        <v>33</v>
      </c>
      <c r="B20" t="s">
        <v>49</v>
      </c>
      <c r="L20" t="s">
        <v>167</v>
      </c>
      <c r="V20" t="s">
        <v>161</v>
      </c>
      <c r="Z20" t="s">
        <v>163</v>
      </c>
    </row>
    <row r="21" spans="1:26" x14ac:dyDescent="0.3">
      <c r="A21" t="s">
        <v>31</v>
      </c>
      <c r="B21" t="s">
        <v>50</v>
      </c>
      <c r="L21" t="s">
        <v>138</v>
      </c>
      <c r="V21" t="s">
        <v>162</v>
      </c>
      <c r="Z21" t="s">
        <v>193</v>
      </c>
    </row>
    <row r="22" spans="1:26" x14ac:dyDescent="0.3">
      <c r="A22" t="s">
        <v>34</v>
      </c>
      <c r="B22" t="s">
        <v>51</v>
      </c>
    </row>
    <row r="23" spans="1:26" x14ac:dyDescent="0.3">
      <c r="A23" t="s">
        <v>35</v>
      </c>
      <c r="B23" t="s">
        <v>52</v>
      </c>
      <c r="L23" t="s">
        <v>144</v>
      </c>
    </row>
    <row r="24" spans="1:26" x14ac:dyDescent="0.3">
      <c r="A24" t="s">
        <v>36</v>
      </c>
      <c r="B24" t="s">
        <v>53</v>
      </c>
      <c r="L24" t="s">
        <v>64</v>
      </c>
      <c r="V24" t="s">
        <v>162</v>
      </c>
      <c r="Z24" t="s">
        <v>111</v>
      </c>
    </row>
    <row r="25" spans="1:26" x14ac:dyDescent="0.3">
      <c r="A25" t="s">
        <v>37</v>
      </c>
      <c r="B25" t="s">
        <v>54</v>
      </c>
      <c r="L25" t="s">
        <v>102</v>
      </c>
      <c r="V25" t="s">
        <v>162</v>
      </c>
      <c r="Z25" t="s">
        <v>111</v>
      </c>
    </row>
    <row r="26" spans="1:26" x14ac:dyDescent="0.3">
      <c r="A26" t="s">
        <v>38</v>
      </c>
      <c r="B26" t="s">
        <v>55</v>
      </c>
      <c r="L26" t="s">
        <v>103</v>
      </c>
      <c r="V26" t="s">
        <v>162</v>
      </c>
      <c r="Z26" s="1" t="s">
        <v>112</v>
      </c>
    </row>
    <row r="27" spans="1:26" x14ac:dyDescent="0.3">
      <c r="A27" t="s">
        <v>39</v>
      </c>
      <c r="B27" t="s">
        <v>56</v>
      </c>
      <c r="L27" t="s">
        <v>145</v>
      </c>
      <c r="V27" t="s">
        <v>162</v>
      </c>
      <c r="Z27" t="s">
        <v>111</v>
      </c>
    </row>
    <row r="28" spans="1:26" x14ac:dyDescent="0.3">
      <c r="A28" t="s">
        <v>40</v>
      </c>
      <c r="B28" t="s">
        <v>57</v>
      </c>
      <c r="L28" t="s">
        <v>104</v>
      </c>
      <c r="V28" t="s">
        <v>161</v>
      </c>
      <c r="Z28" t="s">
        <v>143</v>
      </c>
    </row>
    <row r="29" spans="1:26" x14ac:dyDescent="0.3">
      <c r="A29" t="s">
        <v>41</v>
      </c>
      <c r="B29" t="s">
        <v>58</v>
      </c>
      <c r="L29" t="s">
        <v>107</v>
      </c>
      <c r="V29" t="s">
        <v>161</v>
      </c>
      <c r="Z29" t="s">
        <v>139</v>
      </c>
    </row>
    <row r="30" spans="1:26" x14ac:dyDescent="0.3">
      <c r="A30" t="s">
        <v>43</v>
      </c>
      <c r="B30" t="s">
        <v>59</v>
      </c>
      <c r="L30" t="s">
        <v>124</v>
      </c>
      <c r="V30" t="s">
        <v>161</v>
      </c>
      <c r="Z30" t="s">
        <v>140</v>
      </c>
    </row>
    <row r="31" spans="1:26" x14ac:dyDescent="0.3">
      <c r="A31" t="s">
        <v>24</v>
      </c>
      <c r="B31" t="s">
        <v>61</v>
      </c>
      <c r="L31" t="s">
        <v>126</v>
      </c>
      <c r="V31" t="s">
        <v>162</v>
      </c>
      <c r="Z31" t="s">
        <v>141</v>
      </c>
    </row>
    <row r="32" spans="1:26" x14ac:dyDescent="0.3">
      <c r="L32" t="s">
        <v>127</v>
      </c>
      <c r="V32" t="s">
        <v>162</v>
      </c>
      <c r="Z32" t="s">
        <v>142</v>
      </c>
    </row>
    <row r="33" spans="12:27" x14ac:dyDescent="0.3">
      <c r="L33" t="s">
        <v>164</v>
      </c>
      <c r="V33" t="s">
        <v>162</v>
      </c>
      <c r="Z33" s="1" t="s">
        <v>177</v>
      </c>
    </row>
    <row r="34" spans="12:27" x14ac:dyDescent="0.3">
      <c r="L34" t="s">
        <v>165</v>
      </c>
      <c r="V34" t="s">
        <v>162</v>
      </c>
      <c r="Z34" s="1" t="s">
        <v>171</v>
      </c>
    </row>
    <row r="35" spans="12:27" x14ac:dyDescent="0.3">
      <c r="L35" t="s">
        <v>166</v>
      </c>
      <c r="V35" t="s">
        <v>162</v>
      </c>
      <c r="Z35" s="1" t="s">
        <v>172</v>
      </c>
    </row>
    <row r="36" spans="12:27" x14ac:dyDescent="0.3">
      <c r="L36" t="s">
        <v>176</v>
      </c>
      <c r="V36" t="s">
        <v>162</v>
      </c>
      <c r="Z36" s="1" t="s">
        <v>181</v>
      </c>
    </row>
    <row r="37" spans="12:27" x14ac:dyDescent="0.3">
      <c r="L37" t="s">
        <v>187</v>
      </c>
      <c r="V37" t="s">
        <v>161</v>
      </c>
      <c r="Z37" t="s">
        <v>163</v>
      </c>
    </row>
    <row r="42" spans="12:27" x14ac:dyDescent="0.3">
      <c r="L42" t="s">
        <v>155</v>
      </c>
    </row>
    <row r="43" spans="12:27" x14ac:dyDescent="0.3">
      <c r="L43" t="s">
        <v>101</v>
      </c>
      <c r="Q43" t="s">
        <v>156</v>
      </c>
      <c r="V43" t="s">
        <v>161</v>
      </c>
      <c r="Z43" t="s">
        <v>159</v>
      </c>
    </row>
    <row r="44" spans="12:27" x14ac:dyDescent="0.3">
      <c r="L44" t="s">
        <v>135</v>
      </c>
      <c r="Q44" t="s">
        <v>156</v>
      </c>
      <c r="V44" t="s">
        <v>185</v>
      </c>
      <c r="Z44" s="1" t="s">
        <v>150</v>
      </c>
      <c r="AA44" s="1" t="s">
        <v>184</v>
      </c>
    </row>
    <row r="45" spans="12:27" x14ac:dyDescent="0.3">
      <c r="L45" t="s">
        <v>151</v>
      </c>
      <c r="Q45" t="s">
        <v>156</v>
      </c>
      <c r="V45" t="s">
        <v>161</v>
      </c>
      <c r="Z45" t="s">
        <v>152</v>
      </c>
    </row>
    <row r="46" spans="12:27" x14ac:dyDescent="0.3">
      <c r="L46" t="s">
        <v>153</v>
      </c>
      <c r="V46" t="s">
        <v>162</v>
      </c>
      <c r="Z46" s="1" t="s">
        <v>154</v>
      </c>
    </row>
    <row r="47" spans="12:27" x14ac:dyDescent="0.3">
      <c r="L47" t="s">
        <v>188</v>
      </c>
      <c r="V47" t="s">
        <v>161</v>
      </c>
      <c r="Z47" t="s">
        <v>163</v>
      </c>
    </row>
    <row r="49" spans="12:27" x14ac:dyDescent="0.3">
      <c r="L49" t="s">
        <v>133</v>
      </c>
      <c r="O49">
        <v>1022</v>
      </c>
      <c r="Y49">
        <f>ROUNDUP(N49*W49*(1+X49), 2)</f>
        <v>0</v>
      </c>
    </row>
    <row r="50" spans="12:27" x14ac:dyDescent="0.3">
      <c r="L50" t="s">
        <v>80</v>
      </c>
      <c r="N50">
        <v>1</v>
      </c>
      <c r="V50" t="s">
        <v>161</v>
      </c>
      <c r="W50">
        <v>26.39</v>
      </c>
      <c r="X50">
        <v>0</v>
      </c>
      <c r="Y50">
        <f>ROUNDUP(N50*W50*(1+X50), 2)</f>
        <v>26.39</v>
      </c>
      <c r="Z50" t="s">
        <v>83</v>
      </c>
      <c r="AA50">
        <v>1</v>
      </c>
    </row>
    <row r="51" spans="12:27" x14ac:dyDescent="0.3">
      <c r="L51" t="s">
        <v>81</v>
      </c>
      <c r="N51">
        <v>1</v>
      </c>
      <c r="V51" t="s">
        <v>161</v>
      </c>
      <c r="Z51" t="s">
        <v>163</v>
      </c>
      <c r="AA51">
        <v>1</v>
      </c>
    </row>
    <row r="52" spans="12:27" x14ac:dyDescent="0.3">
      <c r="L52" t="s">
        <v>82</v>
      </c>
      <c r="V52" t="s">
        <v>161</v>
      </c>
      <c r="Z52" t="s">
        <v>163</v>
      </c>
    </row>
    <row r="53" spans="12:27" x14ac:dyDescent="0.3">
      <c r="L53" t="s">
        <v>84</v>
      </c>
      <c r="V53" t="s">
        <v>161</v>
      </c>
      <c r="Z53" t="s">
        <v>163</v>
      </c>
    </row>
    <row r="54" spans="12:27" x14ac:dyDescent="0.3">
      <c r="L54" t="s">
        <v>85</v>
      </c>
      <c r="V54" t="s">
        <v>161</v>
      </c>
      <c r="Z54" t="s">
        <v>163</v>
      </c>
    </row>
    <row r="55" spans="12:27" x14ac:dyDescent="0.3">
      <c r="L55" t="s">
        <v>86</v>
      </c>
      <c r="V55" t="s">
        <v>161</v>
      </c>
      <c r="Z55" t="s">
        <v>163</v>
      </c>
    </row>
    <row r="56" spans="12:27" x14ac:dyDescent="0.3">
      <c r="L56" t="s">
        <v>87</v>
      </c>
      <c r="V56" t="s">
        <v>161</v>
      </c>
      <c r="Z56" t="s">
        <v>163</v>
      </c>
    </row>
    <row r="57" spans="12:27" x14ac:dyDescent="0.3">
      <c r="L57" t="s">
        <v>88</v>
      </c>
      <c r="V57" t="s">
        <v>161</v>
      </c>
      <c r="Z57" t="s">
        <v>163</v>
      </c>
    </row>
    <row r="58" spans="12:27" x14ac:dyDescent="0.3">
      <c r="L58" t="s">
        <v>89</v>
      </c>
      <c r="V58" t="s">
        <v>161</v>
      </c>
      <c r="Z58" t="s">
        <v>163</v>
      </c>
    </row>
    <row r="59" spans="12:27" x14ac:dyDescent="0.3">
      <c r="L59" t="s">
        <v>90</v>
      </c>
      <c r="V59" t="s">
        <v>161</v>
      </c>
      <c r="Z59" t="s">
        <v>163</v>
      </c>
    </row>
    <row r="60" spans="12:27" x14ac:dyDescent="0.3">
      <c r="L60" t="s">
        <v>189</v>
      </c>
    </row>
    <row r="66" spans="12:27" x14ac:dyDescent="0.3">
      <c r="L66" t="s">
        <v>93</v>
      </c>
    </row>
    <row r="67" spans="12:27" x14ac:dyDescent="0.3">
      <c r="L67" t="s">
        <v>94</v>
      </c>
      <c r="V67" t="s">
        <v>162</v>
      </c>
      <c r="Z67" s="1" t="s">
        <v>173</v>
      </c>
      <c r="AA67" s="1" t="s">
        <v>168</v>
      </c>
    </row>
    <row r="68" spans="12:27" x14ac:dyDescent="0.3">
      <c r="L68" t="s">
        <v>95</v>
      </c>
      <c r="V68" t="s">
        <v>162</v>
      </c>
      <c r="Z68" t="s">
        <v>174</v>
      </c>
    </row>
    <row r="69" spans="12:27" x14ac:dyDescent="0.3">
      <c r="L69" t="s">
        <v>96</v>
      </c>
      <c r="V69" t="s">
        <v>162</v>
      </c>
      <c r="Z69" s="1" t="s">
        <v>175</v>
      </c>
    </row>
    <row r="70" spans="12:27" x14ac:dyDescent="0.3">
      <c r="L70" t="s">
        <v>116</v>
      </c>
      <c r="Q70" t="s">
        <v>156</v>
      </c>
      <c r="T70" t="s">
        <v>121</v>
      </c>
      <c r="U70" t="s">
        <v>120</v>
      </c>
      <c r="V70" t="s">
        <v>161</v>
      </c>
      <c r="Z70" t="s">
        <v>117</v>
      </c>
    </row>
    <row r="71" spans="12:27" x14ac:dyDescent="0.3">
      <c r="L71" t="s">
        <v>115</v>
      </c>
      <c r="Q71" t="s">
        <v>156</v>
      </c>
      <c r="T71" t="s">
        <v>121</v>
      </c>
      <c r="U71" t="s">
        <v>119</v>
      </c>
      <c r="V71" t="s">
        <v>161</v>
      </c>
      <c r="Z71" t="s">
        <v>118</v>
      </c>
    </row>
    <row r="72" spans="12:27" x14ac:dyDescent="0.3">
      <c r="L72" t="s">
        <v>97</v>
      </c>
      <c r="V72" t="s">
        <v>162</v>
      </c>
      <c r="Z72" s="1" t="s">
        <v>186</v>
      </c>
    </row>
    <row r="73" spans="12:27" x14ac:dyDescent="0.3">
      <c r="L73" t="s">
        <v>98</v>
      </c>
      <c r="V73" t="s">
        <v>162</v>
      </c>
      <c r="Z73" s="1" t="s">
        <v>182</v>
      </c>
    </row>
    <row r="74" spans="12:27" x14ac:dyDescent="0.3">
      <c r="L74" t="s">
        <v>157</v>
      </c>
      <c r="V74" t="s">
        <v>162</v>
      </c>
      <c r="Z74" s="1" t="s">
        <v>178</v>
      </c>
    </row>
    <row r="75" spans="12:27" x14ac:dyDescent="0.3">
      <c r="L75" t="s">
        <v>158</v>
      </c>
      <c r="V75" t="s">
        <v>162</v>
      </c>
      <c r="Y75" t="s">
        <v>163</v>
      </c>
      <c r="Z75" s="1" t="s">
        <v>183</v>
      </c>
    </row>
    <row r="76" spans="12:27" x14ac:dyDescent="0.3">
      <c r="L76" t="s">
        <v>169</v>
      </c>
      <c r="V76" t="s">
        <v>161</v>
      </c>
      <c r="Z76" t="s">
        <v>170</v>
      </c>
    </row>
    <row r="77" spans="12:27" x14ac:dyDescent="0.3">
      <c r="L77" t="s">
        <v>179</v>
      </c>
      <c r="V77" t="s">
        <v>162</v>
      </c>
      <c r="Z77" s="1" t="s">
        <v>180</v>
      </c>
    </row>
    <row r="79" spans="12:27" x14ac:dyDescent="0.3">
      <c r="L79" t="s">
        <v>122</v>
      </c>
    </row>
    <row r="80" spans="12:27" x14ac:dyDescent="0.3">
      <c r="L80" t="s">
        <v>99</v>
      </c>
      <c r="V80" t="s">
        <v>161</v>
      </c>
      <c r="Z80" t="s">
        <v>125</v>
      </c>
    </row>
    <row r="81" spans="12:26" x14ac:dyDescent="0.3">
      <c r="L81" t="s">
        <v>100</v>
      </c>
      <c r="V81" t="s">
        <v>162</v>
      </c>
      <c r="Z81" t="s">
        <v>136</v>
      </c>
    </row>
    <row r="82" spans="12:26" x14ac:dyDescent="0.3">
      <c r="L82" t="s">
        <v>123</v>
      </c>
      <c r="V82" t="s">
        <v>162</v>
      </c>
      <c r="Z82" t="s">
        <v>137</v>
      </c>
    </row>
    <row r="83" spans="12:26" x14ac:dyDescent="0.3">
      <c r="L83" t="s">
        <v>128</v>
      </c>
      <c r="V83" t="s">
        <v>162</v>
      </c>
      <c r="Z83" t="s">
        <v>132</v>
      </c>
    </row>
    <row r="84" spans="12:26" x14ac:dyDescent="0.3">
      <c r="L84" t="s">
        <v>131</v>
      </c>
      <c r="V84" t="s">
        <v>162</v>
      </c>
      <c r="Z84" t="s">
        <v>130</v>
      </c>
    </row>
    <row r="85" spans="12:26" x14ac:dyDescent="0.3">
      <c r="L85" t="s">
        <v>129</v>
      </c>
      <c r="V85" t="s">
        <v>162</v>
      </c>
      <c r="Z85" t="s">
        <v>111</v>
      </c>
    </row>
    <row r="92" spans="12:26" x14ac:dyDescent="0.3">
      <c r="L92" t="s">
        <v>15</v>
      </c>
      <c r="O92">
        <f>O2+O3+O4+O5+O49+O50+O51</f>
        <v>6968.7926299999999</v>
      </c>
      <c r="Y92">
        <f>Y3+Y2+Y4</f>
        <v>304.71000000000004</v>
      </c>
    </row>
    <row r="94" spans="12:26" x14ac:dyDescent="0.3">
      <c r="L94" t="s">
        <v>23</v>
      </c>
      <c r="M94" t="s">
        <v>60</v>
      </c>
      <c r="N94" t="s">
        <v>24</v>
      </c>
      <c r="O94" t="s">
        <v>29</v>
      </c>
      <c r="P94" t="s">
        <v>79</v>
      </c>
      <c r="S94" t="s">
        <v>92</v>
      </c>
    </row>
    <row r="95" spans="12:26" x14ac:dyDescent="0.3">
      <c r="M95">
        <f>N3*R3*10^-3</f>
        <v>5.67</v>
      </c>
      <c r="N95">
        <v>6</v>
      </c>
      <c r="O95">
        <f>AB2 * W2 + AB3 * W3+ AB4 * W4</f>
        <v>364.25</v>
      </c>
      <c r="P95">
        <f>T2*N2</f>
        <v>307.52</v>
      </c>
      <c r="S95">
        <v>0.2</v>
      </c>
    </row>
    <row r="102" spans="12:23" x14ac:dyDescent="0.3">
      <c r="W102" t="s">
        <v>69</v>
      </c>
    </row>
    <row r="103" spans="12:23" x14ac:dyDescent="0.3">
      <c r="W103">
        <v>18.7</v>
      </c>
    </row>
    <row r="105" spans="12:23" x14ac:dyDescent="0.3">
      <c r="L105" t="s">
        <v>70</v>
      </c>
      <c r="M105" t="s">
        <v>65</v>
      </c>
      <c r="N105" t="s">
        <v>66</v>
      </c>
      <c r="O105" t="s">
        <v>67</v>
      </c>
      <c r="P105" t="s">
        <v>68</v>
      </c>
      <c r="Q105" t="s">
        <v>71</v>
      </c>
    </row>
    <row r="106" spans="12:23" x14ac:dyDescent="0.3">
      <c r="M106">
        <f>D2/(0.305 * C2/5695 * 10^3)</f>
        <v>1.1296639344262294</v>
      </c>
      <c r="N106">
        <f>0.305 * C2/5695 * 10^3</f>
        <v>0.32133450395083407</v>
      </c>
      <c r="P106">
        <f>C2/D2</f>
        <v>16.528925619834713</v>
      </c>
      <c r="Q106">
        <f>5.695*D2/0.305</f>
        <v>6.7779836065573775</v>
      </c>
    </row>
  </sheetData>
  <phoneticPr fontId="2" type="noConversion"/>
  <hyperlinks>
    <hyperlink ref="Z33" r:id="rId1" xr:uid="{2C8B1182-8BB8-7F41-94DB-EE37A33F6DC0}"/>
    <hyperlink ref="Z34" r:id="rId2" xr:uid="{4383EFF2-D0DF-F14C-A08E-7C94A37F4BDF}"/>
    <hyperlink ref="Z35" r:id="rId3" xr:uid="{F0E69F05-7489-1C43-9C18-2BEBC0C73E3C}"/>
    <hyperlink ref="Z67" r:id="rId4" xr:uid="{3DD539EB-89FB-E743-9637-D841300BCC81}"/>
    <hyperlink ref="Z69" r:id="rId5" xr:uid="{4F53B6DB-034E-9942-A4EC-5B6C98F80428}"/>
    <hyperlink ref="AA67" r:id="rId6" xr:uid="{FADCD529-0888-444F-9231-C20587DFF023}"/>
    <hyperlink ref="Z74" r:id="rId7" xr:uid="{FECD0C62-22F2-E54F-98F9-22EC85B9CDF6}"/>
    <hyperlink ref="Z77" r:id="rId8" xr:uid="{66C4CDF9-F481-DA4F-9D3E-733137AFF2FE}"/>
    <hyperlink ref="Z36" r:id="rId9" xr:uid="{9068BB7F-7658-4047-B40A-3A50DA5B3C6D}"/>
    <hyperlink ref="Z73" r:id="rId10" xr:uid="{F9AE6039-F79F-7845-B65B-33CE4D1B58BE}"/>
    <hyperlink ref="Z75" r:id="rId11" xr:uid="{D3ECE977-59A8-8745-A846-3EFCC67053BE}"/>
    <hyperlink ref="Z12" r:id="rId12" xr:uid="{48ED7D68-BDF1-E741-ADC4-A8677E37C355}"/>
    <hyperlink ref="Z26" r:id="rId13" xr:uid="{52E75EB8-A916-9241-B600-DC7494E2DAAC}"/>
    <hyperlink ref="Z44" r:id="rId14" xr:uid="{B84361CF-3B0F-CE48-919A-E1AB18B9E15C}"/>
    <hyperlink ref="AA44" r:id="rId15" xr:uid="{8EE10E62-B70E-8C4B-93B8-FE4A223BA292}"/>
    <hyperlink ref="Z46" r:id="rId16" location="customerReviews" xr:uid="{ACFE21C6-89B5-E046-A87F-BC5C0756B7CE}"/>
    <hyperlink ref="Z72" r:id="rId17" xr:uid="{84450569-E3CE-7F4A-B170-589930F8B1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Hubbard</dc:creator>
  <cp:lastModifiedBy>Ferdinand Hubbard</cp:lastModifiedBy>
  <dcterms:created xsi:type="dcterms:W3CDTF">2015-06-05T18:17:20Z</dcterms:created>
  <dcterms:modified xsi:type="dcterms:W3CDTF">2021-06-28T17:53:44Z</dcterms:modified>
</cp:coreProperties>
</file>