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AE9D4D8E-98BE-4C20-AF0D-12EA1879B066}" xr6:coauthVersionLast="47" xr6:coauthVersionMax="47" xr10:uidLastSave="{00000000-0000-0000-0000-000000000000}"/>
  <bookViews>
    <workbookView xWindow="-108" yWindow="-108" windowWidth="23256" windowHeight="12456" activeTab="1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Datasheet!$A$1:$AA$47</definedName>
    <definedName name="_xlnm.Print_Area" localSheetId="1">Progress_report!$A:$J</definedName>
    <definedName name="_xlnm.Print_Area" localSheetId="2">Top_sheet!$A:$J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" i="1" l="1"/>
  <c r="Z9" i="1"/>
  <c r="Z10" i="1"/>
  <c r="Z11" i="1"/>
  <c r="I34" i="4" s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X6" i="1"/>
  <c r="B30" i="4"/>
  <c r="V6" i="1"/>
  <c r="S5" i="4"/>
  <c r="I31" i="4"/>
  <c r="H31" i="4"/>
  <c r="F31" i="4"/>
  <c r="G31" i="4" s="1"/>
  <c r="B32" i="4"/>
  <c r="I30" i="4"/>
  <c r="I28" i="4"/>
  <c r="H29" i="4"/>
  <c r="H30" i="4"/>
  <c r="F30" i="4"/>
  <c r="G30" i="4" s="1"/>
  <c r="F28" i="4"/>
  <c r="G28" i="4" s="1"/>
  <c r="H28" i="4"/>
  <c r="B28" i="4"/>
  <c r="C8" i="2"/>
  <c r="S17" i="4"/>
  <c r="R17" i="4" s="1"/>
  <c r="S16" i="4"/>
  <c r="R16" i="4" s="1"/>
  <c r="S15" i="4"/>
  <c r="R15" i="4" s="1"/>
  <c r="S14" i="4"/>
  <c r="R14" i="4" s="1"/>
  <c r="S13" i="4"/>
  <c r="R13" i="4" s="1"/>
  <c r="S12" i="4"/>
  <c r="R12" i="4" s="1"/>
  <c r="S11" i="4"/>
  <c r="R11" i="4" s="1"/>
  <c r="S4" i="4"/>
  <c r="Z7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P7" i="1"/>
  <c r="P8" i="1"/>
  <c r="AA8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A44" i="1"/>
  <c r="E44" i="1"/>
  <c r="F44" i="1" s="1"/>
  <c r="I44" i="1"/>
  <c r="J44" i="1" s="1"/>
  <c r="L44" i="1"/>
  <c r="N44" i="1"/>
  <c r="R44" i="1"/>
  <c r="T44" i="1"/>
  <c r="W44" i="1"/>
  <c r="D18" i="2"/>
  <c r="N6" i="1"/>
  <c r="B29" i="4" l="1"/>
  <c r="F32" i="4"/>
  <c r="G32" i="4" s="1"/>
  <c r="I32" i="4"/>
  <c r="I29" i="4"/>
  <c r="B34" i="4"/>
  <c r="F33" i="4"/>
  <c r="G33" i="4" s="1"/>
  <c r="H33" i="4"/>
  <c r="I33" i="4"/>
  <c r="F29" i="4"/>
  <c r="G29" i="4" s="1"/>
  <c r="B31" i="4"/>
  <c r="H32" i="4"/>
  <c r="B33" i="4"/>
  <c r="F34" i="4"/>
  <c r="G34" i="4" s="1"/>
  <c r="H34" i="4"/>
  <c r="T14" i="4"/>
  <c r="T15" i="4"/>
  <c r="T13" i="4"/>
  <c r="T11" i="4"/>
  <c r="T17" i="4"/>
  <c r="T16" i="4"/>
  <c r="T12" i="4"/>
  <c r="X44" i="1"/>
  <c r="AA44" i="1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W29" i="1"/>
  <c r="W13" i="1"/>
  <c r="W61" i="1"/>
  <c r="W45" i="1"/>
  <c r="W36" i="1"/>
  <c r="W43" i="1"/>
  <c r="W35" i="1"/>
  <c r="W31" i="1"/>
  <c r="W19" i="1"/>
  <c r="E15" i="2"/>
  <c r="F15" i="2" s="1"/>
  <c r="C12" i="2"/>
  <c r="C14" i="2"/>
  <c r="G5" i="2"/>
  <c r="E14" i="2"/>
  <c r="F14" i="2" s="1"/>
  <c r="C17" i="2"/>
  <c r="F17" i="2" s="1"/>
  <c r="C13" i="2"/>
  <c r="C10" i="2"/>
  <c r="E17" i="2"/>
  <c r="E13" i="2"/>
  <c r="F13" i="2" s="1"/>
  <c r="C16" i="2"/>
  <c r="E10" i="2"/>
  <c r="F10" i="2" s="1"/>
  <c r="C11" i="2"/>
  <c r="E16" i="2"/>
  <c r="F16" i="2" s="1"/>
  <c r="E12" i="2"/>
  <c r="F12" i="2" s="1"/>
  <c r="C15" i="2"/>
  <c r="W17" i="1"/>
  <c r="W39" i="1"/>
  <c r="AA55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49" i="1"/>
  <c r="AA33" i="1"/>
  <c r="AA17" i="1"/>
  <c r="AA39" i="1"/>
  <c r="AA60" i="1"/>
  <c r="AA56" i="1"/>
  <c r="AA52" i="1"/>
  <c r="AA48" i="1"/>
  <c r="AA40" i="1"/>
  <c r="AA32" i="1"/>
  <c r="AA28" i="1"/>
  <c r="AA24" i="1"/>
  <c r="AA20" i="1"/>
  <c r="AA16" i="1"/>
  <c r="AA12" i="1"/>
  <c r="AA23" i="1"/>
  <c r="W6" i="1"/>
  <c r="W52" i="1"/>
  <c r="AA47" i="1"/>
  <c r="AA15" i="1"/>
  <c r="AA27" i="1"/>
  <c r="AA53" i="1"/>
  <c r="AA37" i="1"/>
  <c r="AA21" i="1"/>
  <c r="W33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F25" i="1"/>
  <c r="F9" i="1"/>
  <c r="X32" i="1"/>
  <c r="X12" i="1"/>
  <c r="J61" i="1"/>
  <c r="J45" i="1"/>
  <c r="J29" i="1"/>
  <c r="AA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J51" i="1"/>
  <c r="J43" i="1"/>
  <c r="X43" i="1" s="1"/>
  <c r="J35" i="1"/>
  <c r="AA35" i="1" s="1"/>
  <c r="J31" i="1"/>
  <c r="J19" i="1"/>
  <c r="AA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X8" i="1"/>
  <c r="X46" i="1"/>
  <c r="X30" i="1"/>
  <c r="X14" i="1"/>
  <c r="X55" i="1"/>
  <c r="X47" i="1"/>
  <c r="X39" i="1"/>
  <c r="X27" i="1"/>
  <c r="X23" i="1"/>
  <c r="X15" i="1"/>
  <c r="X11" i="1"/>
  <c r="X10" i="1"/>
  <c r="X34" i="1"/>
  <c r="X38" i="1"/>
  <c r="X22" i="1"/>
  <c r="X50" i="1"/>
  <c r="X18" i="1"/>
  <c r="X54" i="1"/>
  <c r="X58" i="1"/>
  <c r="X42" i="1"/>
  <c r="X26" i="1"/>
  <c r="Y6" i="1" l="1"/>
  <c r="AC6" i="1"/>
  <c r="E18" i="2"/>
  <c r="X57" i="1"/>
  <c r="C18" i="2"/>
  <c r="X31" i="1"/>
  <c r="X25" i="1"/>
  <c r="AA45" i="1"/>
  <c r="AA31" i="1"/>
  <c r="AA43" i="1"/>
  <c r="AA51" i="1"/>
  <c r="AA13" i="1"/>
  <c r="X51" i="1"/>
  <c r="AA36" i="1"/>
  <c r="X7" i="1"/>
  <c r="J8" i="2"/>
  <c r="X9" i="1"/>
  <c r="AA9" i="1"/>
  <c r="AA25" i="1"/>
  <c r="AA41" i="1"/>
  <c r="AA61" i="1"/>
  <c r="X35" i="1"/>
  <c r="X41" i="1"/>
  <c r="AA57" i="1"/>
  <c r="X59" i="1"/>
  <c r="X45" i="1"/>
  <c r="X19" i="1"/>
  <c r="X29" i="1"/>
  <c r="X61" i="1"/>
  <c r="C6" i="4" l="1" a="1"/>
  <c r="C6" i="4" s="1"/>
  <c r="J6" i="4" s="1"/>
  <c r="I8" i="2"/>
  <c r="G8" i="2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<sst xmlns="http://schemas.openxmlformats.org/spreadsheetml/2006/main" count="143" uniqueCount="123">
  <si>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</si>
  <si>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</si>
  <si>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</si>
  <si>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</si>
  <si>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</si>
  <si>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</si>
  <si>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</si>
  <si>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</si>
  <si>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</si>
  <si>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</si>
  <si>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</si>
  <si>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</si>
  <si>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</si>
  <si>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</si>
  <si>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</si>
  <si>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</si>
  <si>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</si>
  <si>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</si>
  <si>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</si>
  <si>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</si>
  <si>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</si>
  <si>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</si>
  <si>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</si>
  <si>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</si>
  <si>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</si>
  <si>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</si>
  <si>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</si>
  <si>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</si>
  <si>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</si>
  <si>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</si>
  <si>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</si>
  <si>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</si>
  <si>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</si>
  <si>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</si>
  <si>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</si>
  <si>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</si>
  <si>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</si>
  <si>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</si>
  <si>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</si>
  <si>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</si>
  <si>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</si>
  <si>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</si>
  <si>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</si>
  <si>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</si>
  <si>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</si>
  <si>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</si>
  <si>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</si>
  <si>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</si>
  <si>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</si>
  <si>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</si>
  <si>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</si>
  <si>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</si>
  <si>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</si>
  <si>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</si>
  <si>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</si>
  <si>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</si>
  <si>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</si>
  <si>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</si>
  <si>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</si>
  <si>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</si>
  <si>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</si>
  <si>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</si>
  <si>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</si>
  <si>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</si>
  <si>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</si>
  <si>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</si>
  <si>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</si>
  <si>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</si>
  <si>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</si>
  <si>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</si>
  <si>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</si>
  <si>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</si>
  <si>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</si>
  <si>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</si>
  <si>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</si>
  <si>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</si>
  <si>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</si>
  <si>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</si>
  <si>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</si>
  <si>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</si>
  <si>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</si>
  <si>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</si>
  <si>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</si>
  <si>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</si>
  <si>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</si>
  <si>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</si>
  <si>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</si>
  <si>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</si>
  <si>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</si>
  <si>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</si>
  <si>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</si>
  <si>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</si>
  <si>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</si>
  <si>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</si>
  <si>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</si>
  <si>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</si>
  <si>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</si>
  <si>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</si>
  <si>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</si>
  <si>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</si>
  <si>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</si>
  <si>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</si>
  <si>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</si>
  <si>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</si>
  <si>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</si>
  <si>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</si>
  <si>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</si>
  <si>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</si>
  <si>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</si>
  <si>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</si>
  <si>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</si>
  <si>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</si>
  <si>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</si>
  <si>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</si>
  <si>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</si>
  <si>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</si>
  <si>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</si>
  <si>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</si>
  <si>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</si>
  <si>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</si>
  <si>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</si>
  <si>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জি. এম. জামাল হোসেন</t>
  </si>
  <si>
    <t>নম্বর (৮০০)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</si>
</sst>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22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0</c:formatCode>
                <c:ptCount val="7"/>
                <c:pt idx="0">
                  <c:v>19</c:v>
                </c:pt>
                <c:pt idx="1">
                  <c:v>13</c:v>
                </c:pt>
                <c:pt idx="2">
                  <c:v>10</c:v>
                </c:pt>
                <c:pt idx="3">
                  <c:v>18</c:v>
                </c:pt>
                <c:pt idx="4">
                  <c:v>25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18</c:v>
                </c:pt>
                <c:pt idx="1">
                  <c:v>24</c:v>
                </c:pt>
                <c:pt idx="2">
                  <c:v>27</c:v>
                </c:pt>
                <c:pt idx="3">
                  <c:v>19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crosses val="autoZero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E2-4D6C-8E9F-2B1FC1ECA4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E2-4D6C-8E9F-2B1FC1ECA4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E2-4D6C-8E9F-2B1FC1ECA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7</c:v>
                </c:pt>
                <c:pt idx="1">
                  <c:v>37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zoomScale="110" zoomScaleNormal="110" workbookViewId="0">
      <pane ySplit="5" topLeftCell="A6" activePane="bottomLeft" state="frozen"/>
      <selection pane="bottomLeft" activeCell="B49" sqref="B49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3" width="4.77734375" style="2" customWidth="1"/>
    <col min="24" max="24" width="5.44140625" style="26" bestFit="1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1"/>
    <col min="43" max="16384" width="21.21875" style="4"/>
  </cols>
  <sheetData>
    <row r="1" spans="1:42" ht="23.4" customHeight="1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4" t="s">
        <v>66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56" t="s">
        <v>67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25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1"/>
      <c r="AK5" s="51"/>
      <c r="AL5" s="51"/>
      <c r="AM5" s="51"/>
      <c r="AN5" s="51"/>
      <c r="AO5" s="51"/>
      <c r="AP5" s="51"/>
    </row>
    <row r="6" spans="1:42" s="7" customFormat="1" ht="15" customHeight="1" x14ac:dyDescent="0.3">
      <c r="A6" s="52" t="s">
        <v>70</v>
      </c>
      <c r="B6" s="53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(IF(O6&gt;=40, 2.5, IF(O6&gt;=35, 2, IF(O6&gt;=30, 1.75, IF(O6&gt;=25, 1.5, IF(O6&gt;=20, 1, IF(O6&gt;=16.5, 0.5, 0)))))))*2</f>
        <v>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24">
        <f>SUM(F6,J6,L6,N6,P6,R6,T6,V6)</f>
        <v>38</v>
      </c>
      <c r="Y6" s="24">
        <f>IF(MIN(F6,J6,L6,N6,P6,R6,T6)&lt;1, 0, MAX(0, MIN(5, X6/7)))</f>
        <v>5</v>
      </c>
      <c r="Z6" s="6"/>
      <c r="AA6" s="6"/>
      <c r="AB6" s="22"/>
      <c r="AC6" s="22">
        <f>IF(MIN(F6,J6,L6,N6,P6,R6,T6)&lt;1, 0, MAX(0, X6/7))</f>
        <v>5.4285714285714288</v>
      </c>
      <c r="AJ6" s="51"/>
      <c r="AK6" s="51"/>
      <c r="AL6" s="51"/>
      <c r="AM6" s="51"/>
      <c r="AN6" s="51"/>
      <c r="AO6" s="51"/>
      <c r="AP6" s="51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(IF(O7&gt;=40, 2.5, IF(O7&gt;=35, 2, IF(O7&gt;=30, 1.75, IF(O7&gt;=25, 1.5, IF(O7&gt;=20, 1, IF(O7&gt;=16.5, 0.5, 0)))))))*2</f>
        <v>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24">
        <f t="shared" ref="X7:X61" si="11">SUM(F7,J7,L7,N7,P7,R7,T7,V7)</f>
        <v>26.5</v>
      </c>
      <c r="Y7" s="24">
        <f t="shared" ref="Y7:Y61" si="12">IF(MIN(F7,J7,L7,N7,P7,R7,T7)&lt;1, 0, MAX(0, MIN(5, X7/7)))</f>
        <v>3.7857142857142856</v>
      </c>
      <c r="Z7" s="6">
        <f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3">IF(MIN(F7,J7,L7,N7,P7,R7,T7)&lt;1, 0, MAX(0, X7/7))</f>
        <v>3.7857142857142856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4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24">
        <f t="shared" si="11"/>
        <v>18.5</v>
      </c>
      <c r="Y8" s="24">
        <f t="shared" si="12"/>
        <v>0</v>
      </c>
      <c r="Z8" s="6" t="str">
        <f t="shared" ref="Z8:Z61" si="15">IF(AA8&lt;&gt;"", "", RANK(AC8, $AC$7:$AC$61, 0))</f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3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4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24">
        <f t="shared" si="11"/>
        <v>18</v>
      </c>
      <c r="Y9" s="24">
        <f t="shared" si="12"/>
        <v>0</v>
      </c>
      <c r="Z9" s="6" t="str">
        <f t="shared" si="15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3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4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24">
        <f t="shared" si="11"/>
        <v>22</v>
      </c>
      <c r="Y10" s="24">
        <f t="shared" si="12"/>
        <v>3.1428571428571428</v>
      </c>
      <c r="Z10" s="6">
        <f t="shared" si="15"/>
        <v>3</v>
      </c>
      <c r="AA10" s="6" t="str">
        <f t="shared" si="16"/>
        <v/>
      </c>
      <c r="AB10" s="22"/>
      <c r="AC10" s="22">
        <f t="shared" si="13"/>
        <v>3.1428571428571428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4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24">
        <f t="shared" si="11"/>
        <v>20</v>
      </c>
      <c r="Y11" s="24">
        <f t="shared" si="12"/>
        <v>2.8571428571428572</v>
      </c>
      <c r="Z11" s="6">
        <f t="shared" si="15"/>
        <v>5</v>
      </c>
      <c r="AA11" s="6" t="str">
        <f t="shared" si="16"/>
        <v/>
      </c>
      <c r="AB11" s="22"/>
      <c r="AC11" s="22">
        <f t="shared" si="13"/>
        <v>2.8571428571428572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4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24">
        <f t="shared" si="11"/>
        <v>0</v>
      </c>
      <c r="Y12" s="24">
        <f t="shared" si="12"/>
        <v>0</v>
      </c>
      <c r="Z12" s="6" t="str">
        <f t="shared" si="15"/>
        <v/>
      </c>
      <c r="AA12" s="6" t="str">
        <f t="shared" si="16"/>
        <v>অকৃতকার্য বিষয়: 7</v>
      </c>
      <c r="AB12" s="22"/>
      <c r="AC12" s="22">
        <f t="shared" si="13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4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24">
        <f t="shared" si="11"/>
        <v>0</v>
      </c>
      <c r="Y13" s="24">
        <f t="shared" si="12"/>
        <v>0</v>
      </c>
      <c r="Z13" s="6" t="str">
        <f t="shared" si="15"/>
        <v/>
      </c>
      <c r="AA13" s="6" t="str">
        <f t="shared" si="16"/>
        <v>অকৃতকার্য বিষয়: 7</v>
      </c>
      <c r="AB13" s="22"/>
      <c r="AC13" s="22">
        <f t="shared" si="13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4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24">
        <f t="shared" si="11"/>
        <v>21</v>
      </c>
      <c r="Y14" s="24">
        <f t="shared" si="12"/>
        <v>3</v>
      </c>
      <c r="Z14" s="6">
        <f t="shared" si="15"/>
        <v>4</v>
      </c>
      <c r="AA14" s="6" t="str">
        <f t="shared" si="16"/>
        <v/>
      </c>
      <c r="AB14" s="22"/>
      <c r="AC14" s="22">
        <f t="shared" si="13"/>
        <v>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4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24">
        <f t="shared" si="11"/>
        <v>19.5</v>
      </c>
      <c r="Y15" s="24">
        <f t="shared" si="12"/>
        <v>2.7857142857142856</v>
      </c>
      <c r="Z15" s="6">
        <f t="shared" si="15"/>
        <v>6</v>
      </c>
      <c r="AA15" s="6" t="str">
        <f t="shared" si="16"/>
        <v/>
      </c>
      <c r="AB15" s="22"/>
      <c r="AC15" s="22">
        <f t="shared" si="13"/>
        <v>2.7857142857142856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4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24">
        <f t="shared" si="11"/>
        <v>0</v>
      </c>
      <c r="Y16" s="24">
        <f t="shared" si="12"/>
        <v>0</v>
      </c>
      <c r="Z16" s="6" t="str">
        <f t="shared" si="15"/>
        <v/>
      </c>
      <c r="AA16" s="6" t="str">
        <f t="shared" si="16"/>
        <v>অকৃতকার্য বিষয়: 7</v>
      </c>
      <c r="AB16" s="22"/>
      <c r="AC16" s="22">
        <f t="shared" si="13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4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24">
        <f t="shared" si="11"/>
        <v>18.5</v>
      </c>
      <c r="Y17" s="24">
        <f t="shared" si="12"/>
        <v>2.6428571428571428</v>
      </c>
      <c r="Z17" s="6">
        <f t="shared" si="15"/>
        <v>7</v>
      </c>
      <c r="AA17" s="6" t="str">
        <f t="shared" si="16"/>
        <v/>
      </c>
      <c r="AB17" s="22"/>
      <c r="AC17" s="22">
        <f t="shared" si="13"/>
        <v>2.6428571428571428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4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24">
        <f t="shared" si="11"/>
        <v>13</v>
      </c>
      <c r="Y18" s="24">
        <f t="shared" si="12"/>
        <v>0</v>
      </c>
      <c r="Z18" s="6" t="str">
        <f t="shared" si="15"/>
        <v/>
      </c>
      <c r="AA18" s="6" t="str">
        <f t="shared" si="16"/>
        <v>অকৃতকার্য বিষয়: 1</v>
      </c>
      <c r="AB18" s="22"/>
      <c r="AC18" s="22">
        <f t="shared" si="13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4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3.5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24">
        <f t="shared" si="11"/>
        <v>8.5</v>
      </c>
      <c r="Y19" s="24">
        <f t="shared" si="12"/>
        <v>0</v>
      </c>
      <c r="Z19" s="6" t="str">
        <f t="shared" si="15"/>
        <v/>
      </c>
      <c r="AA19" s="6" t="str">
        <f t="shared" si="16"/>
        <v>অকৃতকার্য বিষয়: 3</v>
      </c>
      <c r="AB19" s="22"/>
      <c r="AC19" s="22">
        <f t="shared" si="13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4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4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24">
        <f t="shared" si="11"/>
        <v>13.5</v>
      </c>
      <c r="Y20" s="24">
        <f t="shared" si="12"/>
        <v>0</v>
      </c>
      <c r="Z20" s="6" t="str">
        <f t="shared" si="15"/>
        <v/>
      </c>
      <c r="AA20" s="6" t="str">
        <f t="shared" si="16"/>
        <v>অকৃতকার্য বিষয়: 2</v>
      </c>
      <c r="AB20" s="22"/>
      <c r="AC20" s="22">
        <f t="shared" si="13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4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24">
        <f t="shared" si="11"/>
        <v>10</v>
      </c>
      <c r="Y21" s="24">
        <f t="shared" si="12"/>
        <v>0</v>
      </c>
      <c r="Z21" s="6" t="str">
        <f t="shared" si="15"/>
        <v/>
      </c>
      <c r="AA21" s="6" t="str">
        <f t="shared" si="16"/>
        <v>অকৃতকার্য বিষয়: 2</v>
      </c>
      <c r="AB21" s="22"/>
      <c r="AC21" s="22">
        <f t="shared" si="13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4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24">
        <f t="shared" si="11"/>
        <v>11</v>
      </c>
      <c r="Y22" s="24">
        <f t="shared" si="12"/>
        <v>0</v>
      </c>
      <c r="Z22" s="6" t="str">
        <f t="shared" si="15"/>
        <v/>
      </c>
      <c r="AA22" s="6" t="str">
        <f t="shared" si="16"/>
        <v>অকৃতকার্য বিষয়: 2</v>
      </c>
      <c r="AB22" s="22"/>
      <c r="AC22" s="22">
        <f t="shared" si="13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4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3.5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24">
        <f t="shared" si="11"/>
        <v>3.5</v>
      </c>
      <c r="Y23" s="24">
        <f t="shared" si="12"/>
        <v>0</v>
      </c>
      <c r="Z23" s="6" t="str">
        <f t="shared" si="15"/>
        <v/>
      </c>
      <c r="AA23" s="6" t="str">
        <f t="shared" si="16"/>
        <v>অকৃতকার্য বিষয়: 6</v>
      </c>
      <c r="AB23" s="22"/>
      <c r="AC23" s="22">
        <f t="shared" si="13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4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4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24">
        <f t="shared" si="11"/>
        <v>13</v>
      </c>
      <c r="Y24" s="24">
        <f t="shared" si="12"/>
        <v>0</v>
      </c>
      <c r="Z24" s="6" t="str">
        <f t="shared" si="15"/>
        <v/>
      </c>
      <c r="AA24" s="6" t="str">
        <f t="shared" si="16"/>
        <v>অকৃতকার্য বিষয়: 1</v>
      </c>
      <c r="AB24" s="22"/>
      <c r="AC24" s="22">
        <f t="shared" si="13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4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3.5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24">
        <f t="shared" si="11"/>
        <v>3.5</v>
      </c>
      <c r="Y25" s="24">
        <f t="shared" si="12"/>
        <v>0</v>
      </c>
      <c r="Z25" s="6" t="str">
        <f t="shared" si="15"/>
        <v/>
      </c>
      <c r="AA25" s="6" t="str">
        <f t="shared" si="16"/>
        <v>অকৃতকার্য বিষয়: 6</v>
      </c>
      <c r="AB25" s="22"/>
      <c r="AC25" s="22">
        <f t="shared" si="13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4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3.5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24">
        <f t="shared" si="11"/>
        <v>5.5</v>
      </c>
      <c r="Y26" s="24">
        <f t="shared" si="12"/>
        <v>0</v>
      </c>
      <c r="Z26" s="6" t="str">
        <f t="shared" si="15"/>
        <v/>
      </c>
      <c r="AA26" s="6" t="str">
        <f t="shared" si="16"/>
        <v>অকৃতকার্য বিষয়: 5</v>
      </c>
      <c r="AB26" s="22"/>
      <c r="AC26" s="22">
        <f t="shared" si="13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4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3.5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24">
        <f t="shared" si="11"/>
        <v>5.5</v>
      </c>
      <c r="Y27" s="24">
        <f t="shared" si="12"/>
        <v>0</v>
      </c>
      <c r="Z27" s="6" t="str">
        <f t="shared" si="15"/>
        <v/>
      </c>
      <c r="AA27" s="6" t="str">
        <f t="shared" si="16"/>
        <v>অকৃতকার্য বিষয়: 4</v>
      </c>
      <c r="AB27" s="22"/>
      <c r="AC27" s="22">
        <f t="shared" si="13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4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3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24">
        <f t="shared" si="11"/>
        <v>3</v>
      </c>
      <c r="Y28" s="24">
        <f t="shared" si="12"/>
        <v>0</v>
      </c>
      <c r="Z28" s="6" t="str">
        <f t="shared" si="15"/>
        <v/>
      </c>
      <c r="AA28" s="6" t="str">
        <f t="shared" si="16"/>
        <v>অকৃতকার্য বিষয়: 6</v>
      </c>
      <c r="AB28" s="22"/>
      <c r="AC28" s="22">
        <f t="shared" si="13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4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24">
        <f t="shared" si="11"/>
        <v>0</v>
      </c>
      <c r="Y29" s="24">
        <f t="shared" si="12"/>
        <v>0</v>
      </c>
      <c r="Z29" s="6" t="str">
        <f t="shared" si="15"/>
        <v/>
      </c>
      <c r="AA29" s="6" t="str">
        <f t="shared" si="16"/>
        <v>অকৃতকার্য বিষয়: 7</v>
      </c>
      <c r="AB29" s="22"/>
      <c r="AC29" s="22">
        <f t="shared" si="13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4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4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24">
        <f t="shared" si="11"/>
        <v>8</v>
      </c>
      <c r="Y30" s="24">
        <f t="shared" si="12"/>
        <v>0</v>
      </c>
      <c r="Z30" s="6" t="str">
        <f t="shared" si="15"/>
        <v/>
      </c>
      <c r="AA30" s="6" t="str">
        <f t="shared" si="16"/>
        <v>অকৃতকার্য বিষয়: 3</v>
      </c>
      <c r="AB30" s="22"/>
      <c r="AC30" s="22">
        <f t="shared" si="13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4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3.5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24">
        <f t="shared" si="11"/>
        <v>3.5</v>
      </c>
      <c r="Y31" s="24">
        <f t="shared" si="12"/>
        <v>0</v>
      </c>
      <c r="Z31" s="6" t="str">
        <f t="shared" si="15"/>
        <v/>
      </c>
      <c r="AA31" s="6" t="str">
        <f t="shared" si="16"/>
        <v>অকৃতকার্য বিষয়: 6</v>
      </c>
      <c r="AB31" s="22"/>
      <c r="AC31" s="22">
        <f t="shared" si="13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4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24">
        <f t="shared" si="11"/>
        <v>0</v>
      </c>
      <c r="Y32" s="24">
        <f t="shared" si="12"/>
        <v>0</v>
      </c>
      <c r="Z32" s="6" t="str">
        <f t="shared" si="15"/>
        <v/>
      </c>
      <c r="AA32" s="6" t="str">
        <f t="shared" si="16"/>
        <v>অকৃতকার্য বিষয়: 7</v>
      </c>
      <c r="AB32" s="22"/>
      <c r="AC32" s="22">
        <f t="shared" si="13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4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24">
        <f t="shared" si="11"/>
        <v>0</v>
      </c>
      <c r="Y33" s="24">
        <f t="shared" si="12"/>
        <v>0</v>
      </c>
      <c r="Z33" s="6" t="str">
        <f t="shared" si="15"/>
        <v/>
      </c>
      <c r="AA33" s="6" t="str">
        <f t="shared" si="16"/>
        <v>অকৃতকার্য বিষয়: 7</v>
      </c>
      <c r="AB33" s="22"/>
      <c r="AC33" s="22">
        <f t="shared" si="13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4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3.5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24">
        <f t="shared" si="11"/>
        <v>8.5</v>
      </c>
      <c r="Y34" s="24">
        <f t="shared" si="12"/>
        <v>0</v>
      </c>
      <c r="Z34" s="6" t="str">
        <f t="shared" si="15"/>
        <v/>
      </c>
      <c r="AA34" s="6" t="str">
        <f t="shared" si="16"/>
        <v>অকৃতকার্য বিষয়: 2</v>
      </c>
      <c r="AB34" s="22"/>
      <c r="AC34" s="22">
        <f t="shared" si="13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4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3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24">
        <f t="shared" si="11"/>
        <v>7</v>
      </c>
      <c r="Y35" s="24">
        <f t="shared" si="12"/>
        <v>0</v>
      </c>
      <c r="Z35" s="6" t="str">
        <f t="shared" si="15"/>
        <v/>
      </c>
      <c r="AA35" s="6" t="str">
        <f t="shared" si="16"/>
        <v>অকৃতকার্য বিষয়: 4</v>
      </c>
      <c r="AB35" s="22"/>
      <c r="AC35" s="22">
        <f t="shared" si="13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4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3.5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24">
        <f t="shared" si="11"/>
        <v>8.5</v>
      </c>
      <c r="Y36" s="24">
        <f t="shared" si="12"/>
        <v>0</v>
      </c>
      <c r="Z36" s="6" t="str">
        <f t="shared" si="15"/>
        <v/>
      </c>
      <c r="AA36" s="6" t="str">
        <f t="shared" si="16"/>
        <v>অকৃতকার্য বিষয়: 3</v>
      </c>
      <c r="AB36" s="22"/>
      <c r="AC36" s="22">
        <f t="shared" si="13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4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24">
        <f t="shared" si="11"/>
        <v>0</v>
      </c>
      <c r="Y37" s="24">
        <f t="shared" si="12"/>
        <v>0</v>
      </c>
      <c r="Z37" s="6" t="str">
        <f t="shared" si="15"/>
        <v/>
      </c>
      <c r="AA37" s="6" t="str">
        <f t="shared" si="16"/>
        <v>অকৃতকার্য বিষয়: 7</v>
      </c>
      <c r="AB37" s="22"/>
      <c r="AC37" s="22">
        <f t="shared" si="13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4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3.5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24">
        <f t="shared" si="11"/>
        <v>3.5</v>
      </c>
      <c r="Y38" s="24">
        <f t="shared" si="12"/>
        <v>0</v>
      </c>
      <c r="Z38" s="6" t="str">
        <f t="shared" si="15"/>
        <v/>
      </c>
      <c r="AA38" s="6" t="str">
        <f t="shared" si="16"/>
        <v>অকৃতকার্য বিষয়: 6</v>
      </c>
      <c r="AB38" s="22"/>
      <c r="AC38" s="22">
        <f t="shared" si="13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4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24">
        <f t="shared" si="11"/>
        <v>0</v>
      </c>
      <c r="Y39" s="24">
        <f t="shared" si="12"/>
        <v>0</v>
      </c>
      <c r="Z39" s="6" t="str">
        <f t="shared" si="15"/>
        <v/>
      </c>
      <c r="AA39" s="6" t="str">
        <f t="shared" si="16"/>
        <v>অকৃতকার্য বিষয়: 7</v>
      </c>
      <c r="AB39" s="22"/>
      <c r="AC39" s="22">
        <f t="shared" si="13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4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24">
        <f t="shared" si="11"/>
        <v>0</v>
      </c>
      <c r="Y40" s="24">
        <f t="shared" si="12"/>
        <v>0</v>
      </c>
      <c r="Z40" s="6" t="str">
        <f t="shared" si="15"/>
        <v/>
      </c>
      <c r="AA40" s="6" t="str">
        <f t="shared" si="16"/>
        <v>অকৃতকার্য বিষয়: 7</v>
      </c>
      <c r="AB40" s="22"/>
      <c r="AC40" s="22">
        <f t="shared" si="13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4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24">
        <f t="shared" si="11"/>
        <v>0</v>
      </c>
      <c r="Y41" s="24">
        <f t="shared" si="12"/>
        <v>0</v>
      </c>
      <c r="Z41" s="6" t="str">
        <f t="shared" si="15"/>
        <v/>
      </c>
      <c r="AA41" s="6" t="str">
        <f t="shared" si="16"/>
        <v>অকৃতকার্য বিষয়: 7</v>
      </c>
      <c r="AB41" s="22"/>
      <c r="AC41" s="22">
        <f t="shared" si="13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4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24">
        <f t="shared" si="11"/>
        <v>0</v>
      </c>
      <c r="Y42" s="24">
        <f t="shared" si="12"/>
        <v>0</v>
      </c>
      <c r="Z42" s="6" t="str">
        <f t="shared" si="15"/>
        <v/>
      </c>
      <c r="AA42" s="6" t="str">
        <f t="shared" si="16"/>
        <v>অকৃতকার্য বিষয়: 7</v>
      </c>
      <c r="AB42" s="22"/>
      <c r="AC42" s="22">
        <f t="shared" si="13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4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24">
        <f t="shared" si="11"/>
        <v>0</v>
      </c>
      <c r="Y43" s="24">
        <f t="shared" si="12"/>
        <v>0</v>
      </c>
      <c r="Z43" s="6" t="str">
        <f t="shared" si="15"/>
        <v/>
      </c>
      <c r="AA43" s="6" t="str">
        <f t="shared" si="16"/>
        <v>অকৃতকার্য বিষয়: 7</v>
      </c>
      <c r="AB43" s="22"/>
      <c r="AC43" s="22">
        <f t="shared" si="13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4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24">
        <f t="shared" si="11"/>
        <v>0</v>
      </c>
      <c r="Y44" s="24">
        <f t="shared" si="12"/>
        <v>0</v>
      </c>
      <c r="Z44" s="6" t="str">
        <f t="shared" si="15"/>
        <v/>
      </c>
      <c r="AA44" s="6" t="str">
        <f t="shared" si="16"/>
        <v>অকৃতকার্য বিষয়: 7</v>
      </c>
      <c r="AB44" s="22"/>
      <c r="AC44" s="22">
        <f t="shared" si="13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4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24">
        <f t="shared" si="11"/>
        <v>4</v>
      </c>
      <c r="Y45" s="24">
        <f t="shared" si="12"/>
        <v>0</v>
      </c>
      <c r="Z45" s="6" t="str">
        <f t="shared" si="15"/>
        <v/>
      </c>
      <c r="AA45" s="6" t="str">
        <f t="shared" si="16"/>
        <v>অকৃতকার্য বিষয়: 3</v>
      </c>
      <c r="AB45" s="22"/>
      <c r="AC45" s="22">
        <f t="shared" si="13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4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24">
        <f t="shared" si="11"/>
        <v>26.5</v>
      </c>
      <c r="Y46" s="24">
        <f t="shared" si="12"/>
        <v>3.7857142857142856</v>
      </c>
      <c r="Z46" s="6">
        <v>2</v>
      </c>
      <c r="AA46" s="6" t="str">
        <f t="shared" si="16"/>
        <v/>
      </c>
      <c r="AB46" s="22"/>
      <c r="AC46" s="22">
        <f t="shared" si="13"/>
        <v>3.7857142857142856</v>
      </c>
      <c r="AD46" s="7"/>
      <c r="AE46" s="7"/>
      <c r="AF46" s="7"/>
      <c r="AG46" s="7"/>
      <c r="AH46" s="7"/>
      <c r="AI46" s="7"/>
    </row>
    <row r="47" spans="1:35" ht="19.2" x14ac:dyDescent="0.45">
      <c r="A47" s="10">
        <f t="shared" si="14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24">
        <f t="shared" si="11"/>
        <v>0</v>
      </c>
      <c r="Y47" s="24">
        <f t="shared" si="12"/>
        <v>0</v>
      </c>
      <c r="Z47" s="6" t="str">
        <f t="shared" si="15"/>
        <v/>
      </c>
      <c r="AA47" s="6" t="str">
        <f t="shared" si="16"/>
        <v>অকৃতকার্য বিষয়: 7</v>
      </c>
      <c r="AB47" s="22"/>
      <c r="AC47" s="22">
        <f t="shared" si="13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4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24">
        <f t="shared" si="11"/>
        <v>0</v>
      </c>
      <c r="Y48" s="24">
        <f t="shared" si="12"/>
        <v>0</v>
      </c>
      <c r="Z48" s="6" t="str">
        <f t="shared" si="15"/>
        <v/>
      </c>
      <c r="AA48" s="6" t="str">
        <f t="shared" si="16"/>
        <v>অকৃতকার্য বিষয়: 7</v>
      </c>
      <c r="AB48" s="22"/>
      <c r="AC48" s="22">
        <f t="shared" si="13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4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24">
        <f t="shared" si="11"/>
        <v>0</v>
      </c>
      <c r="Y49" s="24">
        <f t="shared" si="12"/>
        <v>0</v>
      </c>
      <c r="Z49" s="6" t="str">
        <f t="shared" si="15"/>
        <v/>
      </c>
      <c r="AA49" s="6" t="str">
        <f t="shared" si="16"/>
        <v>অকৃতকার্য বিষয়: 7</v>
      </c>
      <c r="AB49" s="22"/>
      <c r="AC49" s="22">
        <f t="shared" si="13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4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24">
        <f t="shared" si="11"/>
        <v>0</v>
      </c>
      <c r="Y50" s="24">
        <f t="shared" si="12"/>
        <v>0</v>
      </c>
      <c r="Z50" s="6" t="str">
        <f t="shared" si="15"/>
        <v/>
      </c>
      <c r="AA50" s="6" t="str">
        <f t="shared" si="16"/>
        <v>অকৃতকার্য বিষয়: 7</v>
      </c>
      <c r="AB50" s="22"/>
      <c r="AC50" s="22">
        <f t="shared" si="13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4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24">
        <f t="shared" si="11"/>
        <v>0</v>
      </c>
      <c r="Y51" s="24">
        <f t="shared" si="12"/>
        <v>0</v>
      </c>
      <c r="Z51" s="6" t="str">
        <f t="shared" si="15"/>
        <v/>
      </c>
      <c r="AA51" s="6" t="str">
        <f t="shared" si="16"/>
        <v>অকৃতকার্য বিষয়: 7</v>
      </c>
      <c r="AB51" s="22"/>
      <c r="AC51" s="22">
        <f t="shared" si="13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4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24">
        <f t="shared" si="11"/>
        <v>0</v>
      </c>
      <c r="Y52" s="24">
        <f t="shared" si="12"/>
        <v>0</v>
      </c>
      <c r="Z52" s="6" t="str">
        <f t="shared" si="15"/>
        <v/>
      </c>
      <c r="AA52" s="6" t="str">
        <f t="shared" si="16"/>
        <v>অকৃতকার্য বিষয়: 7</v>
      </c>
      <c r="AB52" s="22"/>
      <c r="AC52" s="22">
        <f t="shared" si="13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4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24">
        <f t="shared" si="11"/>
        <v>0</v>
      </c>
      <c r="Y53" s="24">
        <f t="shared" si="12"/>
        <v>0</v>
      </c>
      <c r="Z53" s="6" t="str">
        <f t="shared" si="15"/>
        <v/>
      </c>
      <c r="AA53" s="6" t="str">
        <f t="shared" si="16"/>
        <v>অকৃতকার্য বিষয়: 7</v>
      </c>
      <c r="AB53" s="22"/>
      <c r="AC53" s="22">
        <f t="shared" si="13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4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24">
        <f t="shared" si="11"/>
        <v>0</v>
      </c>
      <c r="Y54" s="24">
        <f t="shared" si="12"/>
        <v>0</v>
      </c>
      <c r="Z54" s="6" t="str">
        <f t="shared" si="15"/>
        <v/>
      </c>
      <c r="AA54" s="6" t="str">
        <f t="shared" si="16"/>
        <v>অকৃতকার্য বিষয়: 7</v>
      </c>
      <c r="AB54" s="22"/>
      <c r="AC54" s="22">
        <f t="shared" si="13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4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24">
        <f t="shared" si="11"/>
        <v>0</v>
      </c>
      <c r="Y55" s="24">
        <f t="shared" si="12"/>
        <v>0</v>
      </c>
      <c r="Z55" s="6" t="str">
        <f t="shared" si="15"/>
        <v/>
      </c>
      <c r="AA55" s="6" t="str">
        <f t="shared" si="16"/>
        <v>অকৃতকার্য বিষয়: 7</v>
      </c>
      <c r="AB55" s="22"/>
      <c r="AC55" s="22">
        <f t="shared" si="13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4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24">
        <f t="shared" si="11"/>
        <v>0</v>
      </c>
      <c r="Y56" s="24">
        <f t="shared" si="12"/>
        <v>0</v>
      </c>
      <c r="Z56" s="6" t="str">
        <f t="shared" si="15"/>
        <v/>
      </c>
      <c r="AA56" s="6" t="str">
        <f t="shared" si="16"/>
        <v>অকৃতকার্য বিষয়: 7</v>
      </c>
      <c r="AB56" s="22"/>
      <c r="AC56" s="22">
        <f t="shared" si="13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4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24">
        <f t="shared" si="11"/>
        <v>0</v>
      </c>
      <c r="Y57" s="24">
        <f t="shared" si="12"/>
        <v>0</v>
      </c>
      <c r="Z57" s="6" t="str">
        <f t="shared" si="15"/>
        <v/>
      </c>
      <c r="AA57" s="6" t="str">
        <f t="shared" si="16"/>
        <v>অকৃতকার্য বিষয়: 7</v>
      </c>
      <c r="AB57" s="22"/>
      <c r="AC57" s="22">
        <f t="shared" si="13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4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24">
        <f t="shared" si="11"/>
        <v>0</v>
      </c>
      <c r="Y58" s="24">
        <f t="shared" si="12"/>
        <v>0</v>
      </c>
      <c r="Z58" s="6" t="str">
        <f t="shared" si="15"/>
        <v/>
      </c>
      <c r="AA58" s="6" t="str">
        <f t="shared" si="16"/>
        <v>অকৃতকার্য বিষয়: 7</v>
      </c>
      <c r="AB58" s="22"/>
      <c r="AC58" s="22">
        <f t="shared" si="13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4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24">
        <f t="shared" si="11"/>
        <v>0</v>
      </c>
      <c r="Y59" s="24">
        <f t="shared" si="12"/>
        <v>0</v>
      </c>
      <c r="Z59" s="6" t="str">
        <f t="shared" si="15"/>
        <v/>
      </c>
      <c r="AA59" s="6" t="str">
        <f t="shared" si="16"/>
        <v>অকৃতকার্য বিষয়: 7</v>
      </c>
      <c r="AB59" s="22"/>
      <c r="AC59" s="22">
        <f t="shared" si="13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4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24">
        <f t="shared" si="11"/>
        <v>0</v>
      </c>
      <c r="Y60" s="24">
        <f t="shared" si="12"/>
        <v>0</v>
      </c>
      <c r="Z60" s="6" t="str">
        <f t="shared" si="15"/>
        <v/>
      </c>
      <c r="AA60" s="6" t="str">
        <f t="shared" si="16"/>
        <v>অকৃতকার্য বিষয়: 7</v>
      </c>
      <c r="AB60" s="22"/>
      <c r="AC60" s="22">
        <f t="shared" si="13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4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24">
        <f t="shared" si="11"/>
        <v>0</v>
      </c>
      <c r="Y61" s="24">
        <f t="shared" si="12"/>
        <v>0</v>
      </c>
      <c r="Z61" s="6" t="str">
        <f t="shared" si="15"/>
        <v/>
      </c>
      <c r="AA61" s="6" t="str">
        <f t="shared" si="16"/>
        <v>অকৃতকার্য বিষয়: 7</v>
      </c>
      <c r="AB61" s="22"/>
      <c r="AC61" s="22">
        <f t="shared" si="13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21" priority="7" operator="lessThan">
      <formula>50</formula>
    </cfRule>
  </conditionalFormatting>
  <conditionalFormatting sqref="F1:F1048576">
    <cfRule type="cellIs" dxfId="20" priority="14" operator="equal">
      <formula>0</formula>
    </cfRule>
  </conditionalFormatting>
  <conditionalFormatting sqref="I1:I1048576">
    <cfRule type="cellIs" dxfId="19" priority="6" operator="lessThan">
      <formula>50</formula>
    </cfRule>
  </conditionalFormatting>
  <conditionalFormatting sqref="J1:J1048576">
    <cfRule type="cellIs" dxfId="18" priority="13" operator="equal">
      <formula>0</formula>
    </cfRule>
  </conditionalFormatting>
  <conditionalFormatting sqref="K1:K1048576">
    <cfRule type="cellIs" dxfId="17" priority="4" operator="lessThan">
      <formula>33</formula>
    </cfRule>
  </conditionalFormatting>
  <conditionalFormatting sqref="L1:L1048576">
    <cfRule type="cellIs" dxfId="16" priority="12" operator="equal">
      <formula>0</formula>
    </cfRule>
  </conditionalFormatting>
  <conditionalFormatting sqref="M1:M1048576">
    <cfRule type="cellIs" dxfId="15" priority="5" operator="lessThan">
      <formula>33</formula>
    </cfRule>
  </conditionalFormatting>
  <conditionalFormatting sqref="N1:N1048576">
    <cfRule type="cellIs" dxfId="14" priority="11" operator="equal">
      <formula>0</formula>
    </cfRule>
  </conditionalFormatting>
  <conditionalFormatting sqref="O1:O1048576">
    <cfRule type="cellIs" dxfId="13" priority="3" operator="lessThan">
      <formula>17</formula>
    </cfRule>
  </conditionalFormatting>
  <conditionalFormatting sqref="P1:P1048576">
    <cfRule type="cellIs" dxfId="12" priority="10" operator="equal">
      <formula>0</formula>
    </cfRule>
  </conditionalFormatting>
  <conditionalFormatting sqref="Q1:Q1048576">
    <cfRule type="cellIs" dxfId="11" priority="2" operator="lessThan">
      <formula>33</formula>
    </cfRule>
  </conditionalFormatting>
  <conditionalFormatting sqref="R1:R1048576">
    <cfRule type="cellIs" dxfId="10" priority="9" operator="equal">
      <formula>0</formula>
    </cfRule>
  </conditionalFormatting>
  <conditionalFormatting sqref="S1:S1048576">
    <cfRule type="cellIs" dxfId="9" priority="1" operator="lessThan">
      <formula>33</formula>
    </cfRule>
  </conditionalFormatting>
  <conditionalFormatting sqref="T1:T1048576">
    <cfRule type="cellIs" dxfId="8" priority="8" operator="equal">
      <formula>0</formula>
    </cfRule>
  </conditionalFormatting>
  <conditionalFormatting sqref="AA1:AI1 AA2:AB1048576 AD2:AI1048576">
    <cfRule type="cellIs" dxfId="7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tabSelected="1" workbookViewId="0">
      <selection activeCell="B6" sqref="B6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27"/>
    </row>
    <row r="2" spans="1:1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27"/>
    </row>
    <row r="3" spans="1:11" x14ac:dyDescent="0.45">
      <c r="A3" s="54" t="s">
        <v>76</v>
      </c>
      <c r="B3" s="54"/>
      <c r="C3" s="54"/>
      <c r="D3" s="54"/>
      <c r="E3" s="54"/>
      <c r="F3" s="54"/>
      <c r="G3" s="54"/>
      <c r="H3" s="54"/>
      <c r="I3" s="54"/>
      <c r="J3" s="54"/>
      <c r="K3" s="27"/>
    </row>
    <row r="4" spans="1:11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K4" s="27"/>
    </row>
    <row r="5" spans="1:11" x14ac:dyDescent="0.45">
      <c r="A5" s="36" t="s">
        <v>71</v>
      </c>
      <c r="B5" s="62">
        <v>41</v>
      </c>
      <c r="C5" s="63"/>
      <c r="D5" s="63"/>
      <c r="E5" s="63"/>
      <c r="F5" s="36" t="s">
        <v>72</v>
      </c>
      <c r="G5" s="63" t="str">
        <f>IFERROR(VLOOKUP(B5, Datasheet!A7:AA61, 2, FALSE), "Not found")</f>
        <v>আয়শা আক্তার লতা</v>
      </c>
      <c r="H5" s="63"/>
      <c r="I5" s="63"/>
      <c r="J5" s="63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82</v>
      </c>
      <c r="E7" s="36" t="s">
        <v>75</v>
      </c>
      <c r="F7" s="36" t="s">
        <v>78</v>
      </c>
      <c r="G7" s="36" t="s">
        <v>98</v>
      </c>
      <c r="H7" s="36" t="s">
        <v>81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89</v>
      </c>
      <c r="C8" s="34">
        <f>IFERROR(VLOOKUP($B$5, Datasheet!$A$7:$AA$61, 3, FALSE), "Not found")</f>
        <v>21</v>
      </c>
      <c r="D8" s="31">
        <v>100</v>
      </c>
      <c r="E8" s="68">
        <f>IFERROR(VLOOKUP($B$5, Datasheet!$A$7:$AA$61, 6, FALSE), "Not found")</f>
        <v>0</v>
      </c>
      <c r="F8" s="68" t="str">
        <f>IF(OR(E8="",NOT(ISNUMBER(E8))),"",
IF(E8&lt;1,"Fail",
IF(E8&lt;2,"D",
IF(E8&lt;3,"C",
IF(E8&lt;3.5,"B",
IF(E8&lt;5,"A-",
"A+"))))))</f>
        <v>Fail</v>
      </c>
      <c r="G8" s="64">
        <f>IFERROR(VLOOKUP($B$5, Datasheet!$A$7:$AA$61, 25, FALSE), "Not found")</f>
        <v>0</v>
      </c>
      <c r="H8" s="65" t="str">
        <f>IF(OR(G8="",NOT(ISNUMBER(G8))),"",
IF(G8&lt;1,"Fail",
IF(G8&lt;2,"D",
IF(G8&lt;3,"C",
IF(G8&lt;3.5,"B",
IF(G8&lt;4,"A-",
IF(G8&lt;5,"A","A+")))))))</f>
        <v>Fail</v>
      </c>
      <c r="I8" s="68" t="str">
        <f>IFERROR(VLOOKUP($B$5, Datasheet!$A$7:$AA$61, 26, FALSE), "Not found")</f>
        <v/>
      </c>
      <c r="J8" s="67" t="str">
        <f>IFERROR(VLOOKUP($B$5, Datasheet!$A$7:$AA$61, 27, FALSE), "Not found")</f>
        <v>অকৃতকার্য বিষয়: 7</v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10</v>
      </c>
      <c r="D9" s="31">
        <v>50</v>
      </c>
      <c r="E9" s="70"/>
      <c r="F9" s="70"/>
      <c r="G9" s="64"/>
      <c r="H9" s="65"/>
      <c r="I9" s="69"/>
      <c r="J9" s="67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35</v>
      </c>
      <c r="D10" s="31">
        <v>100</v>
      </c>
      <c r="E10" s="68">
        <f>IFERROR(VLOOKUP($B$5, Datasheet!$A$7:$AA$61, 10, FALSE), "Not found")</f>
        <v>0</v>
      </c>
      <c r="F10" s="68" t="str">
        <f>IF(OR(E10="",NOT(ISNUMBER(E10))),"",
IF(E10&lt;1,"Fail",
IF(E10&lt;2,"D",
IF(E10&lt;3,"C",
IF(E10&lt;3.5,"B",
IF(E10&lt;5,"A-",
"A+"))))))</f>
        <v>Fail</v>
      </c>
      <c r="G10" s="64"/>
      <c r="H10" s="65"/>
      <c r="I10" s="69"/>
      <c r="J10" s="67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2</v>
      </c>
      <c r="D11" s="31">
        <v>50</v>
      </c>
      <c r="E11" s="70"/>
      <c r="F11" s="70"/>
      <c r="G11" s="64"/>
      <c r="H11" s="65"/>
      <c r="I11" s="69"/>
      <c r="J11" s="67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9</v>
      </c>
      <c r="D12" s="31">
        <v>100</v>
      </c>
      <c r="E12" s="34">
        <f>IFERROR(VLOOKUP($B$5, Datasheet!$A$7:$AA$61, 12, FALSE), "Not found")</f>
        <v>0</v>
      </c>
      <c r="F12" s="34" t="str">
        <f>IF(OR(E12="",NOT(ISNUMBER(E12))),"",
IF(E12&lt;1,"Fail",
IF(E12&lt;2,"D",
IF(E12&lt;3,"C",
IF(E12&lt;3.5,"B",
IF(E12&lt;5,"A-",
"A+"))))))</f>
        <v>Fail</v>
      </c>
      <c r="G12" s="64"/>
      <c r="H12" s="65"/>
      <c r="I12" s="69"/>
      <c r="J12" s="67"/>
    </row>
    <row r="13" spans="1:11" x14ac:dyDescent="0.45">
      <c r="A13" s="32">
        <v>111</v>
      </c>
      <c r="B13" s="30" t="s">
        <v>90</v>
      </c>
      <c r="C13" s="34">
        <f>IFERROR(VLOOKUP($B$5, Datasheet!$A$7:$AA$61, 13, FALSE), "Not found")</f>
        <v>24</v>
      </c>
      <c r="D13" s="31">
        <v>100</v>
      </c>
      <c r="E13" s="34">
        <f>IFERROR(VLOOKUP($B$5, Datasheet!$A$7:$AA$61, 14, FALSE), "Not found")</f>
        <v>0</v>
      </c>
      <c r="F13" s="34" t="str">
        <f>IF(OR(E13="",NOT(ISNUMBER(E13))),"",
IF(E13&lt;1,"Fail",
IF(E13&lt;2,"D",
IF(E13&lt;3,"C",
IF(E13&lt;3.5,"B",
IF(E13&lt;5,"A-",
"A+"))))))</f>
        <v>Fail</v>
      </c>
      <c r="G13" s="64"/>
      <c r="H13" s="65"/>
      <c r="I13" s="69"/>
      <c r="J13" s="67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0</v>
      </c>
      <c r="D14" s="31">
        <v>50</v>
      </c>
      <c r="E14" s="34">
        <f>IFERROR(VLOOKUP($B$5, Datasheet!$A$7:$AA$61, 16, FALSE), "Not found")</f>
        <v>0</v>
      </c>
      <c r="F14" s="34" t="str">
        <f>IF(OR(E14="",NOT(ISNUMBER(E14))),"",
IF(E14&lt;1,"Fail",
IF(E14&lt;2,"D",
IF(E14&lt;3,"C",
IF(E14&lt;3.5,"B",
IF(E14&lt;5,"A-",
"A+"))))))</f>
        <v>Fail</v>
      </c>
      <c r="G14" s="64"/>
      <c r="H14" s="65"/>
      <c r="I14" s="69"/>
      <c r="J14" s="67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15</v>
      </c>
      <c r="D15" s="31">
        <v>100</v>
      </c>
      <c r="E15" s="34">
        <f>IFERROR(VLOOKUP($B$5, Datasheet!$A$7:$AA$61, 18, FALSE), "Not found")</f>
        <v>0</v>
      </c>
      <c r="F15" s="34" t="str">
        <f>IF(OR(E15="",NOT(ISNUMBER(E15))),"",
IF(E15&lt;1,"Fail",
IF(E15&lt;2,"D",
IF(E15&lt;3,"C",
IF(E15&lt;3.5,"B",
IF(E15&lt;5,"A-",
"A+"))))))</f>
        <v>Fail</v>
      </c>
      <c r="G15" s="64"/>
      <c r="H15" s="65"/>
      <c r="I15" s="69"/>
      <c r="J15" s="67"/>
    </row>
    <row r="16" spans="1:11" x14ac:dyDescent="0.45">
      <c r="A16" s="32">
        <v>150</v>
      </c>
      <c r="B16" s="30" t="s">
        <v>91</v>
      </c>
      <c r="C16" s="34">
        <f>IFERROR(VLOOKUP($B$5, Datasheet!$A$7:$AA$61, 19, FALSE), "Not found")</f>
        <v>28</v>
      </c>
      <c r="D16" s="31">
        <v>100</v>
      </c>
      <c r="E16" s="34">
        <f>IFERROR(VLOOKUP($B$5, Datasheet!$A$7:$AA$61, 20, FALSE), "Not found")</f>
        <v>0</v>
      </c>
      <c r="F16" s="34" t="str">
        <f>IF(OR(E16="",NOT(ISNUMBER(E16))),"",
IF(E16&lt;1,"Fail",
IF(E16&lt;2,"D",
IF(E16&lt;3,"C",
IF(E16&lt;3.5,"B",
IF(E16&lt;5,"A-",
"A+"))))))</f>
        <v>Fail</v>
      </c>
      <c r="G16" s="64"/>
      <c r="H16" s="65"/>
      <c r="I16" s="69"/>
      <c r="J16" s="67"/>
    </row>
    <row r="17" spans="1:10" x14ac:dyDescent="0.45">
      <c r="A17" s="32">
        <v>134</v>
      </c>
      <c r="B17" s="30" t="s">
        <v>83</v>
      </c>
      <c r="C17" s="34">
        <f>IFERROR(VLOOKUP($B$5, Datasheet!$A$7:$AA$61, 21, FALSE), "Not found")</f>
        <v>20</v>
      </c>
      <c r="D17" s="31">
        <v>50</v>
      </c>
      <c r="E17" s="34">
        <f>IFERROR(VLOOKUP($B$5, Datasheet!$A$7:$AA$61, 22, FALSE), "Not found")</f>
        <v>0</v>
      </c>
      <c r="F17" s="34">
        <f>IF(C17&gt;=40, "A+", IF(C17&gt;=35, "A", IF(O30&gt;=34, 1.75, IF(O30&gt;=30, 1.5, IF(O30&gt;=25, 1, IF(O30&gt;=20, 0.5, 0))))))</f>
        <v>0</v>
      </c>
      <c r="G17" s="64"/>
      <c r="H17" s="65"/>
      <c r="I17" s="70"/>
      <c r="J17" s="67"/>
    </row>
    <row r="18" spans="1:10" s="33" customFormat="1" x14ac:dyDescent="0.45">
      <c r="A18" s="66" t="s">
        <v>84</v>
      </c>
      <c r="B18" s="66"/>
      <c r="C18" s="35">
        <f>SUM(C8:C17)</f>
        <v>164</v>
      </c>
      <c r="D18" s="37">
        <f>SUM(D8:D17)</f>
        <v>800</v>
      </c>
      <c r="E18" s="36">
        <f>SUM(E8:E17)</f>
        <v>0</v>
      </c>
      <c r="F18" s="40"/>
      <c r="G18" s="59"/>
      <c r="H18" s="60"/>
      <c r="I18" s="60"/>
      <c r="J18" s="61"/>
    </row>
    <row r="19" spans="1:10" ht="28.2" customHeight="1" x14ac:dyDescent="0.45">
      <c r="A19" s="28" t="s">
        <v>88</v>
      </c>
    </row>
    <row r="20" spans="1:10" ht="8.4" customHeight="1" x14ac:dyDescent="0.45"/>
    <row r="21" spans="1:10" x14ac:dyDescent="0.45">
      <c r="B21" s="57" t="s">
        <v>86</v>
      </c>
      <c r="C21" s="57"/>
      <c r="H21" s="57" t="s">
        <v>121</v>
      </c>
      <c r="I21" s="57"/>
      <c r="J21" s="57"/>
    </row>
    <row r="22" spans="1:10" x14ac:dyDescent="0.45">
      <c r="B22" s="57" t="s">
        <v>85</v>
      </c>
      <c r="C22" s="57"/>
      <c r="H22" s="57" t="s">
        <v>87</v>
      </c>
      <c r="I22" s="57"/>
      <c r="J22" s="57"/>
    </row>
    <row r="23" spans="1:10" x14ac:dyDescent="0.45">
      <c r="B23" s="57" t="s">
        <v>64</v>
      </c>
      <c r="C23" s="57"/>
      <c r="H23" s="57" t="s">
        <v>64</v>
      </c>
      <c r="I23" s="57"/>
      <c r="J23" s="57"/>
    </row>
    <row r="24" spans="1:10" ht="10.199999999999999" customHeight="1" x14ac:dyDescent="0.45"/>
    <row r="25" spans="1:10" x14ac:dyDescent="0.45">
      <c r="E25" s="58" t="s">
        <v>97</v>
      </c>
      <c r="F25" s="58"/>
      <c r="I25" s="43"/>
    </row>
  </sheetData>
  <mergeCells count="23">
    <mergeCell ref="E8:E9"/>
    <mergeCell ref="F8:F9"/>
    <mergeCell ref="H23:J23"/>
    <mergeCell ref="H22:J22"/>
    <mergeCell ref="E10:E11"/>
    <mergeCell ref="F10:F11"/>
    <mergeCell ref="H21:J21"/>
    <mergeCell ref="B23:C23"/>
    <mergeCell ref="B21:C21"/>
    <mergeCell ref="B22:C22"/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workbookViewId="0">
      <selection activeCell="N27" sqref="N27"/>
    </sheetView>
  </sheetViews>
  <sheetFormatPr defaultRowHeight="15" x14ac:dyDescent="0.35"/>
  <cols>
    <col min="1" max="1" width="18.21875" style="4" customWidth="1"/>
    <col min="2" max="2" width="5.77734375" style="4" customWidth="1"/>
    <col min="3" max="7" width="8.88671875" style="4"/>
    <col min="8" max="8" width="13.33203125" style="4" customWidth="1"/>
    <col min="9" max="9" width="14.109375" style="4" customWidth="1"/>
    <col min="10" max="16" width="8.88671875" style="4"/>
    <col min="17" max="17" width="10.77734375" style="4" bestFit="1" customWidth="1"/>
    <col min="18" max="16384" width="8.88671875" style="4"/>
  </cols>
  <sheetData>
    <row r="1" spans="1:20" ht="24.6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</row>
    <row r="2" spans="1:20" ht="19.2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</row>
    <row r="3" spans="1:20" ht="19.2" x14ac:dyDescent="0.45">
      <c r="A3" s="54" t="s">
        <v>92</v>
      </c>
      <c r="B3" s="54"/>
      <c r="C3" s="54"/>
      <c r="D3" s="54"/>
      <c r="E3" s="54"/>
      <c r="F3" s="54"/>
      <c r="G3" s="54"/>
      <c r="H3" s="54"/>
      <c r="I3" s="54"/>
      <c r="J3" s="54"/>
    </row>
    <row r="4" spans="1:20" ht="19.2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R4" s="4" t="s">
        <v>117</v>
      </c>
      <c r="S4" s="4">
        <f>J6</f>
        <v>7</v>
      </c>
    </row>
    <row r="5" spans="1:20" ht="16.8" customHeight="1" x14ac:dyDescent="0.35">
      <c r="R5" s="4" t="s">
        <v>118</v>
      </c>
      <c r="S5" s="46">
        <f>SUM(J6:J13)-S6</f>
        <v>37</v>
      </c>
    </row>
    <row r="6" spans="1:20" ht="15" customHeight="1" x14ac:dyDescent="0.35">
      <c r="A6" s="74" t="s">
        <v>96</v>
      </c>
      <c r="B6" s="74"/>
      <c r="C6" s="75" t="str" cm="1">
        <f t="array" ref="C6">_xlfn.TEXTJOIN(", ", TRUE, _xlfn._xlws.FILTER(Datasheet!A7:A47, Datasheet!AA7:AA47=""))</f>
        <v>1, 4, 5, 8, 9, 11, 40</v>
      </c>
      <c r="D6" s="75"/>
      <c r="E6" s="75"/>
      <c r="F6" s="75"/>
      <c r="G6" s="75"/>
      <c r="H6" s="75"/>
      <c r="I6" s="75"/>
      <c r="J6" s="73">
        <f>IF(C6="", 0, LEN(C6) - LEN(SUBSTITUTE(C6, ",", "")) + 1)</f>
        <v>7</v>
      </c>
      <c r="R6" s="4" t="s">
        <v>119</v>
      </c>
      <c r="S6" s="46">
        <v>4</v>
      </c>
    </row>
    <row r="7" spans="1:20" ht="15" customHeight="1" x14ac:dyDescent="0.35">
      <c r="A7" s="74"/>
      <c r="B7" s="74"/>
      <c r="C7" s="75"/>
      <c r="D7" s="75"/>
      <c r="E7" s="75"/>
      <c r="F7" s="75"/>
      <c r="G7" s="75"/>
      <c r="H7" s="75"/>
      <c r="I7" s="75"/>
      <c r="J7" s="73"/>
    </row>
    <row r="8" spans="1:20" ht="15" customHeight="1" x14ac:dyDescent="0.35">
      <c r="A8" s="74" t="s">
        <v>93</v>
      </c>
      <c r="B8" s="74"/>
      <c r="C8" s="73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3"/>
      <c r="E8" s="73"/>
      <c r="F8" s="73"/>
      <c r="G8" s="73"/>
      <c r="H8" s="73"/>
      <c r="I8" s="73"/>
      <c r="J8" s="73">
        <f>IF(C8="", 0, LEN(C8) - LEN(SUBSTITUTE(C8, ",", "")) + 1)</f>
        <v>4</v>
      </c>
    </row>
    <row r="9" spans="1:20" ht="15" customHeight="1" x14ac:dyDescent="0.35">
      <c r="A9" s="74"/>
      <c r="B9" s="74"/>
      <c r="C9" s="73"/>
      <c r="D9" s="73"/>
      <c r="E9" s="73"/>
      <c r="F9" s="73"/>
      <c r="G9" s="73"/>
      <c r="H9" s="73"/>
      <c r="I9" s="73"/>
      <c r="J9" s="73"/>
    </row>
    <row r="10" spans="1:20" ht="15" customHeight="1" x14ac:dyDescent="0.35">
      <c r="A10" s="74" t="s">
        <v>94</v>
      </c>
      <c r="B10" s="74"/>
      <c r="C10" s="73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3"/>
      <c r="E10" s="73"/>
      <c r="F10" s="73"/>
      <c r="G10" s="73"/>
      <c r="H10" s="73"/>
      <c r="I10" s="73"/>
      <c r="J10" s="73">
        <f>IF(C10="", 0, LEN(C10) - LEN(SUBSTITUTE(C10, ",", "")) + 1)</f>
        <v>4</v>
      </c>
      <c r="Q10" s="4" t="s">
        <v>100</v>
      </c>
      <c r="R10" s="4" t="s">
        <v>116</v>
      </c>
      <c r="S10" s="4" t="s">
        <v>120</v>
      </c>
    </row>
    <row r="11" spans="1:20" ht="15" customHeight="1" x14ac:dyDescent="0.35">
      <c r="A11" s="74"/>
      <c r="B11" s="74"/>
      <c r="C11" s="73"/>
      <c r="D11" s="73"/>
      <c r="E11" s="73"/>
      <c r="F11" s="73"/>
      <c r="G11" s="73"/>
      <c r="H11" s="73"/>
      <c r="I11" s="73"/>
      <c r="J11" s="73"/>
      <c r="Q11" s="4" t="s">
        <v>111</v>
      </c>
      <c r="R11" s="45">
        <f t="shared" ref="R11:R17" si="0">SUM($J$6:$J$13)-S11-4</f>
        <v>19</v>
      </c>
      <c r="S11" s="44">
        <f>COUNTIF(Datasheet!$F$6:'Datasheet'!$F$47,0)-4</f>
        <v>18</v>
      </c>
      <c r="T11" s="45">
        <f t="shared" ref="T11:T17" si="1">S11+R11</f>
        <v>37</v>
      </c>
    </row>
    <row r="12" spans="1:20" ht="15" customHeight="1" x14ac:dyDescent="0.35">
      <c r="A12" s="71" t="s">
        <v>95</v>
      </c>
      <c r="B12" s="71"/>
      <c r="C12" s="72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72"/>
      <c r="E12" s="72"/>
      <c r="F12" s="72"/>
      <c r="G12" s="72"/>
      <c r="H12" s="72"/>
      <c r="I12" s="72"/>
      <c r="J12" s="73">
        <f>IF(C12="", 0, LEN(C12) - LEN(SUBSTITUTE(C12, ",", "")) + 1)</f>
        <v>26</v>
      </c>
      <c r="Q12" s="4" t="s">
        <v>112</v>
      </c>
      <c r="R12" s="45">
        <f t="shared" si="0"/>
        <v>13</v>
      </c>
      <c r="S12" s="44">
        <f>COUNTIF(Datasheet!$J$6:'Datasheet'!$J$47,0)-4</f>
        <v>24</v>
      </c>
      <c r="T12" s="45">
        <f t="shared" si="1"/>
        <v>37</v>
      </c>
    </row>
    <row r="13" spans="1:20" ht="15" customHeight="1" x14ac:dyDescent="0.35">
      <c r="A13" s="71"/>
      <c r="B13" s="71"/>
      <c r="C13" s="72"/>
      <c r="D13" s="72"/>
      <c r="E13" s="72"/>
      <c r="F13" s="72"/>
      <c r="G13" s="72"/>
      <c r="H13" s="72"/>
      <c r="I13" s="72"/>
      <c r="J13" s="73"/>
      <c r="Q13" s="4" t="s">
        <v>47</v>
      </c>
      <c r="R13" s="45">
        <f t="shared" si="0"/>
        <v>10</v>
      </c>
      <c r="S13" s="44">
        <f>COUNTIF(Datasheet!$L$6:'Datasheet'!$L$47,0)-4</f>
        <v>27</v>
      </c>
      <c r="T13" s="45">
        <f t="shared" si="1"/>
        <v>37</v>
      </c>
    </row>
    <row r="14" spans="1:20" ht="15" customHeight="1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2"/>
      <c r="P14" s="4" t="s">
        <v>99</v>
      </c>
      <c r="Q14" s="4" t="s">
        <v>113</v>
      </c>
      <c r="R14" s="45">
        <f t="shared" si="0"/>
        <v>18</v>
      </c>
      <c r="S14" s="44">
        <f>COUNTIF(Datasheet!$N$6:'Datasheet'!$N$47,0)-4</f>
        <v>19</v>
      </c>
      <c r="T14" s="45">
        <f t="shared" si="1"/>
        <v>37</v>
      </c>
    </row>
    <row r="15" spans="1:20" ht="15" customHeight="1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2"/>
      <c r="Q15" s="4" t="s">
        <v>114</v>
      </c>
      <c r="R15" s="45">
        <f t="shared" si="0"/>
        <v>25</v>
      </c>
      <c r="S15" s="44">
        <f>COUNTIF(Datasheet!$P$6:'Datasheet'!$P$47,0)-4</f>
        <v>12</v>
      </c>
      <c r="T15" s="45">
        <f t="shared" si="1"/>
        <v>37</v>
      </c>
    </row>
    <row r="16" spans="1:20" ht="15" customHeight="1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2"/>
      <c r="Q16" s="4" t="s">
        <v>53</v>
      </c>
      <c r="R16" s="45">
        <f t="shared" si="0"/>
        <v>18</v>
      </c>
      <c r="S16" s="44">
        <f>COUNTIF(Datasheet!$R$6:'Datasheet'!$R$47,0)-4</f>
        <v>19</v>
      </c>
      <c r="T16" s="45">
        <f t="shared" si="1"/>
        <v>37</v>
      </c>
    </row>
    <row r="17" spans="1:20" x14ac:dyDescent="0.35">
      <c r="Q17" s="4" t="s">
        <v>115</v>
      </c>
      <c r="R17" s="45">
        <f t="shared" si="0"/>
        <v>19</v>
      </c>
      <c r="S17" s="44">
        <f>COUNTIF(Datasheet!$T$6:'Datasheet'!$T$47,0)-4</f>
        <v>18</v>
      </c>
      <c r="T17" s="45">
        <f t="shared" si="1"/>
        <v>37</v>
      </c>
    </row>
    <row r="27" spans="1:20" s="47" customFormat="1" ht="22.2" x14ac:dyDescent="0.5">
      <c r="A27" s="48" t="s">
        <v>108</v>
      </c>
      <c r="B27" s="77" t="s">
        <v>109</v>
      </c>
      <c r="C27" s="77"/>
      <c r="D27" s="77"/>
      <c r="E27" s="77"/>
      <c r="F27" s="49" t="s">
        <v>110</v>
      </c>
      <c r="G27" s="49" t="s">
        <v>78</v>
      </c>
      <c r="H27" s="49" t="s">
        <v>122</v>
      </c>
      <c r="I27" s="49" t="s">
        <v>69</v>
      </c>
      <c r="J27" s="49" t="s">
        <v>60</v>
      </c>
    </row>
    <row r="28" spans="1:20" s="47" customFormat="1" ht="22.2" x14ac:dyDescent="0.5">
      <c r="A28" s="50">
        <v>1</v>
      </c>
      <c r="B28" s="76" t="str">
        <f>IFERROR(INDEX(Datasheet!$B$7:$B$61, MATCH(1, Datasheet!$Z$7:$Z$61, 0)), "Not found")</f>
        <v>সুমাইয়া খাতুন</v>
      </c>
      <c r="C28" s="76"/>
      <c r="D28" s="76"/>
      <c r="E28" s="76"/>
      <c r="F28" s="49">
        <f>IFERROR(INDEX(Datasheet!$Y$7:$Y$61, MATCH(1, Datasheet!$Z$7:$Z$61, 0)), "Not found")</f>
        <v>3.7857142857142856</v>
      </c>
      <c r="G28" s="49" t="str">
        <f>IF(OR(F28="",NOT(ISNUMBER(F28))),"",
IF(F28&lt;1,"Fail",
IF(F28&lt;2,"D",
IF(F28&lt;3,"C",
IF(F28&lt;3.5,"B",
IF(F28&lt;4,"A-",
IF(F28&lt;5,"A","A+")))))))</f>
        <v>A-</v>
      </c>
      <c r="H28" s="49">
        <f>IFERROR(INDEX(Datasheet!$W$7:$W$61, MATCH(1, Datasheet!$Z$7:$Z$61, 0)), "Not found")</f>
        <v>512</v>
      </c>
      <c r="I28" s="49">
        <f>IFERROR(INDEX(Datasheet!$A$7:$A$61, MATCH(1, Datasheet!$Z$7:$Z$61, 0)), "Not found")</f>
        <v>1</v>
      </c>
      <c r="J28" s="49" t="s">
        <v>101</v>
      </c>
    </row>
    <row r="29" spans="1:20" s="47" customFormat="1" ht="22.2" x14ac:dyDescent="0.5">
      <c r="A29" s="50">
        <v>2</v>
      </c>
      <c r="B29" s="76" t="str">
        <f>IFERROR(INDEX(Datasheet!$B$7:$B$61, MATCH(2, Datasheet!$Z$7:$Z$61, 0)), "Not found")</f>
        <v>সোহেলী জান্নাত</v>
      </c>
      <c r="C29" s="76"/>
      <c r="D29" s="76"/>
      <c r="E29" s="76"/>
      <c r="F29" s="49">
        <f>IFERROR(INDEX(Datasheet!$Y$7:$Y$61, MATCH(2, Datasheet!$Z$7:$Z$61, 0)), "Not found")</f>
        <v>3.7857142857142856</v>
      </c>
      <c r="G29" s="49" t="str">
        <f t="shared" ref="G29:G34" si="2">IF(OR(F29="",NOT(ISNUMBER(F29))),"",
IF(F29&lt;1,"Fail",
IF(F29&lt;2,"D",
IF(F29&lt;3,"C",
IF(F29&lt;3.5,"B",
IF(F29&lt;4,"A-",
IF(F29&lt;5,"A","A+")))))))</f>
        <v>A-</v>
      </c>
      <c r="H29" s="49">
        <f>IFERROR(INDEX(Datasheet!$W$7:$W$61, MATCH(2, Datasheet!$Z$7:$Z$61, 0)), "Not found")</f>
        <v>509</v>
      </c>
      <c r="I29" s="49">
        <f>IFERROR(INDEX(Datasheet!$A$7:$A$61, MATCH(2, Datasheet!$Z$7:$Z$61, 0)), "Not found")</f>
        <v>40</v>
      </c>
      <c r="J29" s="49" t="s">
        <v>102</v>
      </c>
    </row>
    <row r="30" spans="1:20" s="47" customFormat="1" ht="22.2" x14ac:dyDescent="0.5">
      <c r="A30" s="50">
        <v>3</v>
      </c>
      <c r="B30" s="76" t="str">
        <f>IFERROR(INDEX(Datasheet!$B$7:$B$61, MATCH(3, Datasheet!$Z$7:$Z$61, 0)), "Not found")</f>
        <v>জান্নাতুল ইসলাম নাবিলা</v>
      </c>
      <c r="C30" s="76"/>
      <c r="D30" s="76"/>
      <c r="E30" s="76"/>
      <c r="F30" s="49">
        <f>IFERROR(INDEX(Datasheet!$Y$7:$Y$61, MATCH(3, Datasheet!$Z$7:$Z$61, 0)), "Not found")</f>
        <v>3.1428571428571428</v>
      </c>
      <c r="G30" s="49" t="str">
        <f t="shared" si="2"/>
        <v>B</v>
      </c>
      <c r="H30" s="49">
        <f>IFERROR(INDEX(Datasheet!$W$7:$W$61, MATCH(3, Datasheet!$Z$7:$Z$61, 0)), "Not found")</f>
        <v>446</v>
      </c>
      <c r="I30" s="49">
        <f>IFERROR(INDEX(Datasheet!$A$7:$A$61, MATCH(3, Datasheet!$Z$7:$Z$61, 0)), "Not found")</f>
        <v>4</v>
      </c>
      <c r="J30" s="49" t="s">
        <v>103</v>
      </c>
    </row>
    <row r="31" spans="1:20" s="47" customFormat="1" ht="22.2" x14ac:dyDescent="0.5">
      <c r="A31" s="50">
        <v>4</v>
      </c>
      <c r="B31" s="76" t="str">
        <f>IFERROR(INDEX(Datasheet!$B$7:$B$61, MATCH(4, Datasheet!$Z$7:$Z$61, 0)), "Not found")</f>
        <v>হাবিবা রহমান</v>
      </c>
      <c r="C31" s="76"/>
      <c r="D31" s="76"/>
      <c r="E31" s="76"/>
      <c r="F31" s="49">
        <f>IFERROR(INDEX(Datasheet!$Y$7:$Y$61, MATCH(4, Datasheet!$Z$7:$Z$61, 0)), "Not found")</f>
        <v>3</v>
      </c>
      <c r="G31" s="49" t="str">
        <f t="shared" si="2"/>
        <v>B</v>
      </c>
      <c r="H31" s="49">
        <f>IFERROR(INDEX(Datasheet!$W$7:$W$61, MATCH(4, Datasheet!$Z$7:$Z$61, 0)), "Not found")</f>
        <v>432</v>
      </c>
      <c r="I31" s="49">
        <f>IFERROR(INDEX(Datasheet!$A$7:$A$61, MATCH(4, Datasheet!$Z$7:$Z$61, 0)), "Not found")</f>
        <v>8</v>
      </c>
      <c r="J31" s="49" t="s">
        <v>104</v>
      </c>
    </row>
    <row r="32" spans="1:20" s="47" customFormat="1" ht="22.2" x14ac:dyDescent="0.5">
      <c r="A32" s="50">
        <v>5</v>
      </c>
      <c r="B32" s="76" t="str">
        <f>IFERROR(INDEX(Datasheet!$B$7:$B$61, MATCH(5, Datasheet!$Z$7:$Z$61, 0)), "Not found")</f>
        <v>তিশান তাসমিন</v>
      </c>
      <c r="C32" s="76"/>
      <c r="D32" s="76"/>
      <c r="E32" s="76"/>
      <c r="F32" s="49">
        <f>IFERROR(INDEX(Datasheet!$Y$7:$Y$61, MATCH(5, Datasheet!$Z$7:$Z$61, 0)), "Not found")</f>
        <v>2.8571428571428572</v>
      </c>
      <c r="G32" s="49" t="str">
        <f t="shared" si="2"/>
        <v>C</v>
      </c>
      <c r="H32" s="49">
        <f>IFERROR(INDEX(Datasheet!$W$7:$W$61, MATCH(5, Datasheet!$Z$7:$Z$61, 0)), "Not found")</f>
        <v>402</v>
      </c>
      <c r="I32" s="49">
        <f>IFERROR(INDEX(Datasheet!$A$7:$A$61, MATCH(5, Datasheet!$Z$7:$Z$61, 0)), "Not found")</f>
        <v>5</v>
      </c>
      <c r="J32" s="49" t="s">
        <v>105</v>
      </c>
    </row>
    <row r="33" spans="1:10" s="47" customFormat="1" ht="22.2" x14ac:dyDescent="0.5">
      <c r="A33" s="50">
        <v>6</v>
      </c>
      <c r="B33" s="76" t="str">
        <f>IFERROR(INDEX(Datasheet!$B$7:$B$61, MATCH(6, Datasheet!$Z$7:$Z$61, 0)), "Not found")</f>
        <v>ফারজানা ইসলাম</v>
      </c>
      <c r="C33" s="76"/>
      <c r="D33" s="76"/>
      <c r="E33" s="76"/>
      <c r="F33" s="49">
        <f>IFERROR(INDEX(Datasheet!$Y$7:$Y$61, MATCH(6, Datasheet!$Z$7:$Z$61, 0)), "Not found")</f>
        <v>2.7857142857142856</v>
      </c>
      <c r="G33" s="49" t="str">
        <f t="shared" si="2"/>
        <v>C</v>
      </c>
      <c r="H33" s="49">
        <f>IFERROR(INDEX(Datasheet!$W$7:$W$61, MATCH(6, Datasheet!$Z$7:$Z$61, 0)), "Not found")</f>
        <v>393</v>
      </c>
      <c r="I33" s="49">
        <f>IFERROR(INDEX(Datasheet!$A$7:$A$61, MATCH(6, Datasheet!$Z$7:$Z$61, 0)), "Not found")</f>
        <v>9</v>
      </c>
      <c r="J33" s="49" t="s">
        <v>106</v>
      </c>
    </row>
    <row r="34" spans="1:10" s="47" customFormat="1" ht="22.2" x14ac:dyDescent="0.5">
      <c r="A34" s="50">
        <v>7</v>
      </c>
      <c r="B34" s="76" t="str">
        <f>IFERROR(INDEX(Datasheet!$B$7:$B$61, MATCH(7, Datasheet!$Z$7:$Z$61, 0)), "Not found")</f>
        <v>মোহনা জামান তিথী</v>
      </c>
      <c r="C34" s="76"/>
      <c r="D34" s="76"/>
      <c r="E34" s="76"/>
      <c r="F34" s="49">
        <f>IFERROR(INDEX(Datasheet!$Y$7:$Y$61, MATCH(7, Datasheet!$Z$7:$Z$61, 0)), "Not found")</f>
        <v>2.6428571428571428</v>
      </c>
      <c r="G34" s="49" t="str">
        <f t="shared" si="2"/>
        <v>C</v>
      </c>
      <c r="H34" s="49">
        <f>IFERROR(INDEX(Datasheet!$W$7:$W$61, MATCH(7, Datasheet!$Z$7:$Z$61, 0)), "Not found")</f>
        <v>375</v>
      </c>
      <c r="I34" s="49">
        <f>IFERROR(INDEX(Datasheet!$A$7:$A$61, MATCH(7, Datasheet!$Z$7:$Z$61, 0)), "Not found")</f>
        <v>11</v>
      </c>
      <c r="J34" s="49" t="s">
        <v>107</v>
      </c>
    </row>
  </sheetData>
  <mergeCells count="24">
    <mergeCell ref="B33:E33"/>
    <mergeCell ref="B34:E34"/>
    <mergeCell ref="B27:E27"/>
    <mergeCell ref="B28:E28"/>
    <mergeCell ref="B29:E29"/>
    <mergeCell ref="B30:E30"/>
    <mergeCell ref="B31:E31"/>
    <mergeCell ref="B32:E32"/>
    <mergeCell ref="A1:J1"/>
    <mergeCell ref="A2:J2"/>
    <mergeCell ref="A3:J3"/>
    <mergeCell ref="A4:J4"/>
    <mergeCell ref="C6:I7"/>
    <mergeCell ref="J6:J7"/>
    <mergeCell ref="A6:B7"/>
    <mergeCell ref="A12:B13"/>
    <mergeCell ref="C12:I13"/>
    <mergeCell ref="J12:J13"/>
    <mergeCell ref="A8:B9"/>
    <mergeCell ref="C8:I9"/>
    <mergeCell ref="J8:J9"/>
    <mergeCell ref="C10:I11"/>
    <mergeCell ref="A10:B11"/>
    <mergeCell ref="J10:J11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2025-07-24T04:23:35Z</cp:lastPrinted>
  <dcterms:created xsi:type="dcterms:W3CDTF">2025-07-13T15:50:31Z</dcterms:created>
  <dcterms:modified xsi:type="dcterms:W3CDTF">2025-07-24T04:23:40Z</dcterms:modified>
</cp:coreProperties>
</file>