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s\"/>
    </mc:Choice>
  </mc:AlternateContent>
  <xr:revisionPtr revIDLastSave="0" documentId="13_ncr:1_{8CF5660F-C4A5-448D-B158-67664D5262EB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  <sheet name="Progress_report" sheetId="2" r:id="rId2"/>
    <sheet name="Top_sheet" sheetId="4" r:id="rId3"/>
  </sheets>
  <definedNames>
    <definedName name="_xlnm.Print_Area" localSheetId="0">Datasheet!$A$1:$AA$47</definedName>
    <definedName name="_xlnm.Print_Area" localSheetId="1">Progress_report!$A:$J</definedName>
    <definedName name="_xlnm.Print_Area" localSheetId="2">Top_sheet!$A:$J</definedName>
    <definedName name="_xlnm.Print_Titles" localSheetId="0">Datasheet!$1:$6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AA7" i="1"/>
  <c r="E17" i="2"/>
  <c r="F17" i="2" s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X6" i="1"/>
  <c r="V6" i="1"/>
  <c r="C8" i="2"/>
  <c r="S17" i="4"/>
  <c r="S16" i="4"/>
  <c r="S15" i="4"/>
  <c r="S14" i="4"/>
  <c r="S13" i="4"/>
  <c r="S12" i="4"/>
  <c r="S11" i="4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P7" i="1"/>
  <c r="P8" i="1"/>
  <c r="AA8" i="1" s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A44" i="1"/>
  <c r="E44" i="1"/>
  <c r="F44" i="1" s="1"/>
  <c r="I44" i="1"/>
  <c r="J44" i="1" s="1"/>
  <c r="L44" i="1"/>
  <c r="N44" i="1"/>
  <c r="R44" i="1"/>
  <c r="T44" i="1"/>
  <c r="W44" i="1"/>
  <c r="D18" i="2"/>
  <c r="N6" i="1"/>
  <c r="I31" i="4" l="1"/>
  <c r="I30" i="4"/>
  <c r="F30" i="4"/>
  <c r="G30" i="4" s="1"/>
  <c r="B30" i="4"/>
  <c r="H31" i="4"/>
  <c r="I28" i="4"/>
  <c r="F28" i="4"/>
  <c r="G28" i="4" s="1"/>
  <c r="F31" i="4"/>
  <c r="G31" i="4" s="1"/>
  <c r="H29" i="4"/>
  <c r="H28" i="4"/>
  <c r="B32" i="4"/>
  <c r="H30" i="4"/>
  <c r="B28" i="4"/>
  <c r="I34" i="4"/>
  <c r="B29" i="4"/>
  <c r="F32" i="4"/>
  <c r="G32" i="4" s="1"/>
  <c r="I32" i="4"/>
  <c r="I29" i="4"/>
  <c r="B34" i="4"/>
  <c r="F33" i="4"/>
  <c r="G33" i="4" s="1"/>
  <c r="H33" i="4"/>
  <c r="I33" i="4"/>
  <c r="F29" i="4"/>
  <c r="G29" i="4" s="1"/>
  <c r="B31" i="4"/>
  <c r="H32" i="4"/>
  <c r="B33" i="4"/>
  <c r="F34" i="4"/>
  <c r="G34" i="4" s="1"/>
  <c r="H34" i="4"/>
  <c r="X44" i="1"/>
  <c r="AA44" i="1"/>
  <c r="L6" i="1"/>
  <c r="R6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F43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E58" i="1"/>
  <c r="F58" i="1" s="1"/>
  <c r="E59" i="1"/>
  <c r="F59" i="1" s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I32" i="1"/>
  <c r="J32" i="1" s="1"/>
  <c r="I33" i="1"/>
  <c r="J33" i="1" s="1"/>
  <c r="I34" i="1"/>
  <c r="J34" i="1" s="1"/>
  <c r="I35" i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I45" i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J60" i="1" s="1"/>
  <c r="I61" i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C9" i="2" s="1"/>
  <c r="C12" i="4" l="1" a="1"/>
  <c r="C12" i="4" s="1"/>
  <c r="J12" i="4" s="1"/>
  <c r="C10" i="4" a="1"/>
  <c r="C10" i="4" s="1"/>
  <c r="J10" i="4" s="1"/>
  <c r="C8" i="4" a="1"/>
  <c r="C8" i="4" s="1"/>
  <c r="J8" i="4" s="1"/>
  <c r="W29" i="1"/>
  <c r="W13" i="1"/>
  <c r="W61" i="1"/>
  <c r="W45" i="1"/>
  <c r="W36" i="1"/>
  <c r="W43" i="1"/>
  <c r="W35" i="1"/>
  <c r="W31" i="1"/>
  <c r="W19" i="1"/>
  <c r="E15" i="2"/>
  <c r="F15" i="2" s="1"/>
  <c r="C12" i="2"/>
  <c r="C14" i="2"/>
  <c r="G5" i="2"/>
  <c r="E14" i="2"/>
  <c r="F14" i="2" s="1"/>
  <c r="C17" i="2"/>
  <c r="C13" i="2"/>
  <c r="C10" i="2"/>
  <c r="E13" i="2"/>
  <c r="F13" i="2" s="1"/>
  <c r="C16" i="2"/>
  <c r="E10" i="2"/>
  <c r="F10" i="2" s="1"/>
  <c r="C11" i="2"/>
  <c r="E16" i="2"/>
  <c r="F16" i="2" s="1"/>
  <c r="E12" i="2"/>
  <c r="F12" i="2" s="1"/>
  <c r="C15" i="2"/>
  <c r="W17" i="1"/>
  <c r="W39" i="1"/>
  <c r="AA55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49" i="1"/>
  <c r="AA33" i="1"/>
  <c r="AA17" i="1"/>
  <c r="AA39" i="1"/>
  <c r="AA60" i="1"/>
  <c r="AA56" i="1"/>
  <c r="AA52" i="1"/>
  <c r="AA48" i="1"/>
  <c r="AA40" i="1"/>
  <c r="AA32" i="1"/>
  <c r="AA28" i="1"/>
  <c r="AA24" i="1"/>
  <c r="AA20" i="1"/>
  <c r="AA16" i="1"/>
  <c r="AA12" i="1"/>
  <c r="AA23" i="1"/>
  <c r="W6" i="1"/>
  <c r="W52" i="1"/>
  <c r="AA47" i="1"/>
  <c r="AA15" i="1"/>
  <c r="AA27" i="1"/>
  <c r="AA53" i="1"/>
  <c r="AA37" i="1"/>
  <c r="AA21" i="1"/>
  <c r="W33" i="1"/>
  <c r="W49" i="1"/>
  <c r="W32" i="1"/>
  <c r="W40" i="1"/>
  <c r="W20" i="1"/>
  <c r="AA11" i="1"/>
  <c r="J36" i="1"/>
  <c r="X36" i="1" s="1"/>
  <c r="W60" i="1"/>
  <c r="W28" i="1"/>
  <c r="W56" i="1"/>
  <c r="W48" i="1"/>
  <c r="W24" i="1"/>
  <c r="W16" i="1"/>
  <c r="W55" i="1"/>
  <c r="W23" i="1"/>
  <c r="W12" i="1"/>
  <c r="W57" i="1"/>
  <c r="W41" i="1"/>
  <c r="W25" i="1"/>
  <c r="W9" i="1"/>
  <c r="W8" i="1"/>
  <c r="W7" i="1"/>
  <c r="F7" i="1"/>
  <c r="E8" i="2" s="1"/>
  <c r="F8" i="2" s="1"/>
  <c r="X52" i="1"/>
  <c r="X20" i="1"/>
  <c r="W53" i="1"/>
  <c r="W37" i="1"/>
  <c r="W21" i="1"/>
  <c r="F57" i="1"/>
  <c r="F41" i="1"/>
  <c r="F25" i="1"/>
  <c r="F9" i="1"/>
  <c r="X32" i="1"/>
  <c r="X12" i="1"/>
  <c r="J61" i="1"/>
  <c r="J45" i="1"/>
  <c r="J29" i="1"/>
  <c r="AA29" i="1" s="1"/>
  <c r="J13" i="1"/>
  <c r="X13" i="1" s="1"/>
  <c r="W27" i="1"/>
  <c r="W11" i="1"/>
  <c r="W47" i="1"/>
  <c r="W15" i="1"/>
  <c r="W54" i="1"/>
  <c r="W46" i="1"/>
  <c r="W34" i="1"/>
  <c r="W26" i="1"/>
  <c r="W22" i="1"/>
  <c r="W14" i="1"/>
  <c r="W10" i="1"/>
  <c r="X60" i="1"/>
  <c r="X48" i="1"/>
  <c r="J59" i="1"/>
  <c r="AA59" i="1" s="1"/>
  <c r="J51" i="1"/>
  <c r="J43" i="1"/>
  <c r="X43" i="1" s="1"/>
  <c r="J35" i="1"/>
  <c r="AA35" i="1" s="1"/>
  <c r="J31" i="1"/>
  <c r="J19" i="1"/>
  <c r="AA19" i="1" s="1"/>
  <c r="W58" i="1"/>
  <c r="W50" i="1"/>
  <c r="W42" i="1"/>
  <c r="W38" i="1"/>
  <c r="W30" i="1"/>
  <c r="W18" i="1"/>
  <c r="X56" i="1"/>
  <c r="X24" i="1"/>
  <c r="X40" i="1"/>
  <c r="X28" i="1"/>
  <c r="X16" i="1"/>
  <c r="X53" i="1"/>
  <c r="X49" i="1"/>
  <c r="X37" i="1"/>
  <c r="X33" i="1"/>
  <c r="X21" i="1"/>
  <c r="X17" i="1"/>
  <c r="X8" i="1"/>
  <c r="X46" i="1"/>
  <c r="X30" i="1"/>
  <c r="X14" i="1"/>
  <c r="X55" i="1"/>
  <c r="X47" i="1"/>
  <c r="X39" i="1"/>
  <c r="X27" i="1"/>
  <c r="X23" i="1"/>
  <c r="X15" i="1"/>
  <c r="X11" i="1"/>
  <c r="X10" i="1"/>
  <c r="X34" i="1"/>
  <c r="X38" i="1"/>
  <c r="X22" i="1"/>
  <c r="X50" i="1"/>
  <c r="X18" i="1"/>
  <c r="X54" i="1"/>
  <c r="X58" i="1"/>
  <c r="X42" i="1"/>
  <c r="X26" i="1"/>
  <c r="Y6" i="1" l="1"/>
  <c r="AC6" i="1"/>
  <c r="E18" i="2"/>
  <c r="X57" i="1"/>
  <c r="C18" i="2"/>
  <c r="X31" i="1"/>
  <c r="X25" i="1"/>
  <c r="AA45" i="1"/>
  <c r="AA31" i="1"/>
  <c r="AA43" i="1"/>
  <c r="AA51" i="1"/>
  <c r="AA13" i="1"/>
  <c r="X51" i="1"/>
  <c r="AA36" i="1"/>
  <c r="X7" i="1"/>
  <c r="J8" i="2"/>
  <c r="X9" i="1"/>
  <c r="AA9" i="1"/>
  <c r="AA25" i="1"/>
  <c r="AA41" i="1"/>
  <c r="AA61" i="1"/>
  <c r="X35" i="1"/>
  <c r="X41" i="1"/>
  <c r="AA57" i="1"/>
  <c r="X59" i="1"/>
  <c r="X45" i="1"/>
  <c r="X19" i="1"/>
  <c r="X29" i="1"/>
  <c r="X61" i="1"/>
  <c r="C6" i="4" l="1" a="1"/>
  <c r="C6" i="4" s="1"/>
  <c r="J6" i="4" s="1"/>
  <c r="I8" i="2"/>
  <c r="G8" i="2"/>
  <c r="H8" i="2" s="1"/>
  <c r="S5" i="4" l="1"/>
  <c r="S4" i="4"/>
  <c r="R12" i="4"/>
  <c r="T12" i="4" s="1"/>
  <c r="R17" i="4"/>
  <c r="T17" i="4" s="1"/>
  <c r="R14" i="4"/>
  <c r="T14" i="4" s="1"/>
  <c r="R16" i="4"/>
  <c r="T16" i="4" s="1"/>
  <c r="R11" i="4"/>
  <c r="T11" i="4" s="1"/>
  <c r="R15" i="4"/>
  <c r="T15" i="4" s="1"/>
  <c r="R13" i="4"/>
  <c r="T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<sst xmlns="http://schemas.openxmlformats.org/spreadsheetml/2006/main" count="143" uniqueCount="125">
  <si>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</si>
  <si>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</si>
  <si>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</si>
  <si>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</si>
  <si>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</si>
  <si>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</si>
  <si>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</si>
  <si>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</si>
  <si>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</si>
  <si>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</si>
  <si>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</si>
  <si>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</si>
  <si>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</si>
  <si>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</si>
  <si>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</si>
  <si>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</si>
  <si>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</si>
  <si>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</si>
  <si>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</si>
  <si>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</si>
  <si>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</si>
  <si>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</si>
  <si>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</si>
  <si>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</si>
  <si>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</si>
  <si>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</si>
  <si>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</si>
  <si>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</si>
  <si>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</si>
  <si>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</si>
  <si>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</si>
  <si>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</si>
  <si>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</si>
  <si>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</si>
  <si>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</si>
  <si>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</si>
  <si>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</si>
  <si>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</si>
  <si>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</si>
  <si>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</si>
  <si>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</si>
  <si>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</si>
  <si>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</si>
  <si>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</si>
  <si>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</si>
  <si>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</si>
  <si>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</si>
  <si>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</si>
  <si>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</si>
  <si>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</si>
  <si>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</si>
  <si>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</si>
  <si>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</si>
  <si>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</si>
  <si>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</si>
  <si>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</si>
  <si>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</si>
  <si>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</si>
  <si>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</si>
  <si>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</si>
  <si>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</si>
  <si>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</si>
  <si>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</si>
  <si>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</si>
  <si>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</si>
  <si>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</si>
  <si>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</si>
  <si>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</si>
  <si>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</si>
  <si>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</si>
  <si>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</si>
  <si>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>রোল:</t>
  </si>
  <si>
    <t>নাম:</t>
  </si>
  <si>
    <t>বিষয়</t>
  </si>
  <si>
    <t>প্রাপ্ত নম্বর</t>
  </si>
  <si>
    <t>গ্রেড পয়েন্ট</t>
  </si>
  <si>
    <t>একাডেমিক ট্রান্সক্রিপ্ট</t>
  </si>
  <si>
    <t>বিষয় কোড</t>
  </si>
  <si>
    <t>গ্রেড</t>
  </si>
  <si>
    <t>শ্রেণিতে ক্রম</t>
  </si>
  <si>
    <t>মন্তব্য</t>
  </si>
  <si>
    <t>Grade</t>
  </si>
  <si>
    <t>পূর্ণ নম্বর</t>
  </si>
  <si>
    <t>কৃষিশিক্ষা (৪র্থ)</t>
  </si>
  <si>
    <t>মোট:</t>
  </si>
  <si>
    <t>প্রধান শিক্ষক</t>
  </si>
  <si>
    <t>প্রতিস্বাক্ষর</t>
  </si>
  <si>
    <t>শ্রেণি শিক্ষক (৬ষ্ঠ শ্রেণি)</t>
  </si>
  <si>
    <t>শ্রেণি শিক্ষকের মতামত:</t>
  </si>
  <si>
    <t>বাংলা ১ম‌ পত্র</t>
  </si>
  <si>
    <t>ইসলাম ও নৈতিক</t>
  </si>
  <si>
    <t>বাংলা ও বিশ্ব.</t>
  </si>
  <si>
    <t>একনজরে ফলাফল</t>
  </si>
  <si>
    <t>এক বিষয়ে অকৃতকার্য</t>
  </si>
  <si>
    <t>দুই বিষয়ে অকৃতকার্য</t>
  </si>
  <si>
    <t>দুই এর বেশি বিষয়ে অকৃতকার্য</t>
  </si>
  <si>
    <t>সকল বিষয়ে কৃতকার্য</t>
  </si>
  <si>
    <t>অভিভাবকের স্বাক্ষর</t>
  </si>
  <si>
    <t>GPA</t>
  </si>
  <si>
    <t xml:space="preserve"> </t>
  </si>
  <si>
    <t>Sub</t>
  </si>
  <si>
    <t>১ম</t>
  </si>
  <si>
    <t>২য়</t>
  </si>
  <si>
    <t>৩য়</t>
  </si>
  <si>
    <t>4র্থ</t>
  </si>
  <si>
    <t>৫ম</t>
  </si>
  <si>
    <t>৬ষ্ঠ</t>
  </si>
  <si>
    <t>৭ম</t>
  </si>
  <si>
    <t>ক্রমিক নম্বর</t>
  </si>
  <si>
    <t>নাম</t>
  </si>
  <si>
    <t>জিপিএ</t>
  </si>
  <si>
    <t>বাংলা</t>
  </si>
  <si>
    <t>ইংরেজি</t>
  </si>
  <si>
    <t>ইসলাম</t>
  </si>
  <si>
    <t>আইসিটি</t>
  </si>
  <si>
    <t>বাংলা. ও বিশ্ব.</t>
  </si>
  <si>
    <t>পাশ</t>
  </si>
  <si>
    <t>কৃতকার্য</t>
  </si>
  <si>
    <t>অকৃতকার্য</t>
  </si>
  <si>
    <t>অনুপস্থিত</t>
  </si>
  <si>
    <t>ফেল</t>
  </si>
  <si>
    <t>জি. এম. জামাল হোসেন</t>
  </si>
  <si>
    <t>নম্বর (৮০০)</t>
  </si>
  <si>
    <t>মাধ্যমিক বিদ্যালয়</t>
  </si>
  <si>
    <t xml:space="preserve"> মাধ্যমিক বিদ্যালয়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</si>
</sst>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  <font>
      <sz val="16"/>
      <color theme="1"/>
      <name val="NikoshBAN"/>
    </font>
    <font>
      <sz val="12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textRotation="90" shrinkToFit="1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textRotation="90" shrinkToFit="1"/>
    </xf>
    <xf numFmtId="2" fontId="3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 shrinkToFit="1"/>
    </xf>
    <xf numFmtId="0" fontId="5" fillId="2" borderId="4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5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22"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Top_sheet!$R$10</c:f>
              <c:strCache>
                <c:ptCount val="1"/>
                <c:pt idx="0">
                  <c:v>পাশ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Top_sheet!$R$11:$R$17</c:f>
              <c:numCache>
                <c:formatCode>0</c:formatCode>
                <c:ptCount val="7"/>
                <c:pt idx="0">
                  <c:v>19</c:v>
                </c:pt>
                <c:pt idx="1">
                  <c:v>13</c:v>
                </c:pt>
                <c:pt idx="2">
                  <c:v>10</c:v>
                </c:pt>
                <c:pt idx="3">
                  <c:v>18</c:v>
                </c:pt>
                <c:pt idx="4">
                  <c:v>25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8A-4B3A-9916-758F9724A378}"/>
            </c:ext>
          </c:extLst>
        </c:ser>
        <c:ser>
          <c:idx val="0"/>
          <c:order val="1"/>
          <c:tx>
            <c:strRef>
              <c:f>Top_sheet!$S$10</c:f>
              <c:strCache>
                <c:ptCount val="1"/>
                <c:pt idx="0">
                  <c:v>ফেল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Top_sheet!$Q$11:$Q$17</c:f>
              <c:strCache>
                <c:ptCount val="7"/>
                <c:pt idx="0">
                  <c:v>বাংলা</c:v>
                </c:pt>
                <c:pt idx="1">
                  <c:v>ইংরেজি</c:v>
                </c:pt>
                <c:pt idx="2">
                  <c:v>গণিত</c:v>
                </c:pt>
                <c:pt idx="3">
                  <c:v>ইসলাম</c:v>
                </c:pt>
                <c:pt idx="4">
                  <c:v>আইসিটি</c:v>
                </c:pt>
                <c:pt idx="5">
                  <c:v>বিজ্ঞান</c:v>
                </c:pt>
                <c:pt idx="6">
                  <c:v>বাংলা. ও বিশ্ব.</c:v>
                </c:pt>
              </c:strCache>
            </c:strRef>
          </c:cat>
          <c:val>
            <c:numRef>
              <c:f>Top_sheet!$S$11:$S$17</c:f>
              <c:numCache>
                <c:formatCode>0</c:formatCode>
                <c:ptCount val="7"/>
                <c:pt idx="0">
                  <c:v>18</c:v>
                </c:pt>
                <c:pt idx="1">
                  <c:v>24</c:v>
                </c:pt>
                <c:pt idx="2">
                  <c:v>27</c:v>
                </c:pt>
                <c:pt idx="3">
                  <c:v>19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A-4B3A-9916-758F9724A3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3629199"/>
        <c:axId val="803631599"/>
      </c:barChart>
      <c:catAx>
        <c:axId val="8036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31599"/>
        <c:crosses val="autoZero"/>
        <c:auto val="1"/>
        <c:lblAlgn val="ctr"/>
        <c:lblOffset val="100"/>
        <c:noMultiLvlLbl val="0"/>
      </c:catAx>
      <c:valAx>
        <c:axId val="80363159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ikoshBAN" panose="02000000000000000000" pitchFamily="2" charset="0"/>
                <a:ea typeface="+mn-ea"/>
                <a:cs typeface="NikoshBAN" panose="02000000000000000000" pitchFamily="2" charset="0"/>
              </a:defRPr>
            </a:pPr>
            <a:endParaRPr lang="en-US"/>
          </a:p>
        </c:txPr>
        <c:crossAx val="8036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E2-4D6C-8E9F-2B1FC1ECA4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E2-4D6C-8E9F-2B1FC1ECA4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E2-4D6C-8E9F-2B1FC1ECA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NikoshBAN" panose="02000000000000000000" pitchFamily="2" charset="0"/>
                    <a:ea typeface="+mn-ea"/>
                    <a:cs typeface="NikoshBAN" panose="02000000000000000000" pitchFamily="2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Top_sheet!$R$4:$R$6</c:f>
              <c:strCache>
                <c:ptCount val="3"/>
                <c:pt idx="0">
                  <c:v>কৃতকার্য</c:v>
                </c:pt>
                <c:pt idx="1">
                  <c:v>অকৃতকার্য</c:v>
                </c:pt>
                <c:pt idx="2">
                  <c:v>অনুপস্থিত</c:v>
                </c:pt>
              </c:strCache>
            </c:strRef>
          </c:cat>
          <c:val>
            <c:numRef>
              <c:f>Top_sheet!$S$4:$S$6</c:f>
              <c:numCache>
                <c:formatCode>[$-5000445]0</c:formatCode>
                <c:ptCount val="3"/>
                <c:pt idx="0" formatCode="General">
                  <c:v>7</c:v>
                </c:pt>
                <c:pt idx="1">
                  <c:v>37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4CE-9454-A29381DADB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NikoshBAN" panose="02000000000000000000" pitchFamily="2" charset="0"/>
              <a:ea typeface="+mn-ea"/>
              <a:cs typeface="NikoshBAN" panose="020000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NikoshBAN" panose="02000000000000000000" pitchFamily="2" charset="0"/>
          <a:cs typeface="NikoshBAN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24</xdr:row>
      <xdr:rowOff>228600</xdr:rowOff>
    </xdr:from>
    <xdr:to>
      <xdr:col>10</xdr:col>
      <xdr:colOff>0</xdr:colOff>
      <xdr:row>25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94159E-6525-87AF-A59F-391BF8F4E36C}"/>
            </a:ext>
          </a:extLst>
        </xdr:cNvPr>
        <xdr:cNvCxnSpPr/>
      </xdr:nvCxnSpPr>
      <xdr:spPr>
        <a:xfrm flipV="1">
          <a:off x="7620" y="6393180"/>
          <a:ext cx="8023860" cy="152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13</xdr:row>
      <xdr:rowOff>22860</xdr:rowOff>
    </xdr:from>
    <xdr:to>
      <xdr:col>10</xdr:col>
      <xdr:colOff>0</xdr:colOff>
      <xdr:row>25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7E23A-C91B-B169-5098-44FBEFE45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186690</xdr:rowOff>
    </xdr:from>
    <xdr:to>
      <xdr:col>3</xdr:col>
      <xdr:colOff>426720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2A6F98-641A-A897-2A20-06309A08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651552-194A-4E93-95C3-BFD91BAF8BD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03O0jvUkLRX08MsgjGB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P63"/>
  <sheetViews>
    <sheetView tabSelected="1" zoomScale="110" zoomScaleNormal="110" workbookViewId="0">
      <pane ySplit="5" topLeftCell="A6" activePane="bottomLeft" state="frozen"/>
      <selection pane="bottomLeft" activeCell="Z46" sqref="Z46"/>
    </sheetView>
  </sheetViews>
  <sheetFormatPr defaultColWidth="21.21875" defaultRowHeight="15" x14ac:dyDescent="0.35"/>
  <cols>
    <col min="1" max="1" width="5.88671875" style="11" customWidth="1"/>
    <col min="2" max="2" width="25.33203125" style="3" customWidth="1"/>
    <col min="3" max="3" width="4.77734375" style="18" customWidth="1"/>
    <col min="4" max="4" width="4.77734375" style="8" customWidth="1"/>
    <col min="5" max="5" width="4.77734375" style="2" customWidth="1"/>
    <col min="6" max="6" width="4.77734375" style="26" customWidth="1"/>
    <col min="7" max="8" width="4.77734375" style="8" customWidth="1"/>
    <col min="9" max="9" width="4.77734375" style="2" customWidth="1"/>
    <col min="10" max="10" width="4.77734375" style="26" customWidth="1"/>
    <col min="11" max="11" width="4.77734375" style="8" customWidth="1"/>
    <col min="12" max="12" width="4.77734375" style="26" customWidth="1"/>
    <col min="13" max="13" width="4.77734375" style="8" customWidth="1"/>
    <col min="14" max="14" width="4.77734375" style="26" customWidth="1"/>
    <col min="15" max="15" width="4.77734375" style="8" customWidth="1"/>
    <col min="16" max="16" width="4.77734375" style="2" customWidth="1"/>
    <col min="17" max="17" width="4.77734375" style="8" customWidth="1"/>
    <col min="18" max="18" width="4.77734375" style="26" customWidth="1"/>
    <col min="19" max="19" width="4.77734375" style="8" customWidth="1"/>
    <col min="20" max="20" width="4.77734375" style="26" customWidth="1"/>
    <col min="21" max="21" width="4.77734375" style="8" customWidth="1"/>
    <col min="22" max="22" width="4.77734375" style="26" customWidth="1"/>
    <col min="23" max="23" width="4.77734375" style="2" customWidth="1"/>
    <col min="24" max="24" width="5.44140625" style="26" bestFit="1" customWidth="1"/>
    <col min="25" max="25" width="4.77734375" style="26" customWidth="1"/>
    <col min="26" max="26" width="4.77734375" style="2" customWidth="1"/>
    <col min="27" max="27" width="13.33203125" style="3" bestFit="1" customWidth="1"/>
    <col min="28" max="28" width="13.33203125" style="4" customWidth="1"/>
    <col min="29" max="29" width="13.33203125" style="22" customWidth="1"/>
    <col min="30" max="35" width="13.33203125" style="21" customWidth="1"/>
    <col min="36" max="42" width="21.21875" style="51"/>
    <col min="43" max="16384" width="21.21875" style="4"/>
  </cols>
  <sheetData>
    <row r="1" spans="1:42" ht="23.4" customHeight="1" x14ac:dyDescent="0.55000000000000004">
      <c r="A1" s="55" t="s">
        <v>123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17"/>
      <c r="AD1" s="17"/>
      <c r="AE1" s="17"/>
      <c r="AF1" s="17"/>
      <c r="AG1" s="17"/>
      <c r="AH1" s="17"/>
      <c r="AI1" s="17"/>
    </row>
    <row r="2" spans="1:42" ht="18" customHeight="1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16"/>
      <c r="AD2" s="16"/>
      <c r="AE2" s="16"/>
      <c r="AF2" s="16"/>
      <c r="AG2" s="16"/>
      <c r="AH2" s="16"/>
      <c r="AI2" s="16"/>
    </row>
    <row r="3" spans="1:42" ht="16.2" customHeight="1" x14ac:dyDescent="0.45">
      <c r="A3" s="54" t="s">
        <v>66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16"/>
      <c r="AD3" s="16"/>
      <c r="AE3" s="16"/>
      <c r="AF3" s="16"/>
      <c r="AG3" s="16"/>
      <c r="AH3" s="16"/>
      <c r="AI3" s="16"/>
    </row>
    <row r="4" spans="1:42" ht="16.2" customHeight="1" x14ac:dyDescent="0.45">
      <c r="A4" s="56" t="s">
        <v>67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16"/>
      <c r="AD4" s="16"/>
      <c r="AE4" s="16"/>
      <c r="AF4" s="16"/>
      <c r="AG4" s="16"/>
      <c r="AH4" s="16"/>
      <c r="AI4" s="16"/>
    </row>
    <row r="5" spans="1:42" s="5" customFormat="1" ht="67.8" x14ac:dyDescent="0.35">
      <c r="A5" s="9" t="s">
        <v>69</v>
      </c>
      <c r="B5" s="1" t="s">
        <v>68</v>
      </c>
      <c r="C5" s="12" t="s">
        <v>39</v>
      </c>
      <c r="D5" s="5" t="s">
        <v>40</v>
      </c>
      <c r="E5" s="1" t="s">
        <v>41</v>
      </c>
      <c r="F5" s="25" t="s">
        <v>42</v>
      </c>
      <c r="G5" s="5" t="s">
        <v>43</v>
      </c>
      <c r="H5" s="5" t="s">
        <v>44</v>
      </c>
      <c r="I5" s="1" t="s">
        <v>45</v>
      </c>
      <c r="J5" s="25" t="s">
        <v>46</v>
      </c>
      <c r="K5" s="5" t="s">
        <v>47</v>
      </c>
      <c r="L5" s="25" t="s">
        <v>48</v>
      </c>
      <c r="M5" s="5" t="s">
        <v>49</v>
      </c>
      <c r="N5" s="25" t="s">
        <v>50</v>
      </c>
      <c r="O5" s="5" t="s">
        <v>51</v>
      </c>
      <c r="P5" s="1" t="s">
        <v>52</v>
      </c>
      <c r="Q5" s="5" t="s">
        <v>53</v>
      </c>
      <c r="R5" s="25" t="s">
        <v>54</v>
      </c>
      <c r="S5" s="5" t="s">
        <v>55</v>
      </c>
      <c r="T5" s="25" t="s">
        <v>63</v>
      </c>
      <c r="U5" s="5" t="s">
        <v>56</v>
      </c>
      <c r="V5" s="25" t="s">
        <v>57</v>
      </c>
      <c r="W5" s="1" t="s">
        <v>58</v>
      </c>
      <c r="X5" s="25" t="s">
        <v>62</v>
      </c>
      <c r="Y5" s="25" t="s">
        <v>59</v>
      </c>
      <c r="Z5" s="1" t="s">
        <v>60</v>
      </c>
      <c r="AA5" s="1" t="s">
        <v>61</v>
      </c>
      <c r="AB5" s="39"/>
      <c r="AC5" s="23"/>
      <c r="AD5" s="20"/>
      <c r="AE5" s="20"/>
      <c r="AF5" s="20"/>
      <c r="AG5" s="20"/>
      <c r="AH5" s="20"/>
      <c r="AI5" s="20"/>
      <c r="AJ5" s="51"/>
      <c r="AK5" s="51"/>
      <c r="AL5" s="51"/>
      <c r="AM5" s="51"/>
      <c r="AN5" s="51"/>
      <c r="AO5" s="51"/>
      <c r="AP5" s="51"/>
    </row>
    <row r="6" spans="1:42" s="7" customFormat="1" ht="15" customHeight="1" x14ac:dyDescent="0.3">
      <c r="A6" s="52" t="s">
        <v>70</v>
      </c>
      <c r="B6" s="53"/>
      <c r="C6" s="13">
        <v>100</v>
      </c>
      <c r="D6" s="6">
        <v>50</v>
      </c>
      <c r="E6" s="6">
        <f>D6+C6</f>
        <v>150</v>
      </c>
      <c r="F6" s="24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24">
        <f>IF(I6&lt;50,0,IF(I6&lt;60,1,IF(I6&lt;75,2,IF(I6&lt;90,3,IF(I6&lt;105,3.5,IF(I6&lt;120,4,5))))))</f>
        <v>5</v>
      </c>
      <c r="K6" s="6">
        <v>100</v>
      </c>
      <c r="L6" s="24">
        <f>IF(K6&lt;33,0,IF(K6&lt;40,1,IF(K6&lt;50,2,IF(K6&lt;60,3,IF(K6&lt;70,3.5,IF(K6&lt;80,4,5))))))</f>
        <v>5</v>
      </c>
      <c r="M6" s="6">
        <v>100</v>
      </c>
      <c r="N6" s="24">
        <f>IF(M6&lt;33,0,IF(M6&lt;40,1,IF(M6&lt;50,2,IF(M6&lt;60,3,IF(M6&lt;70,3.5,IF(M6&lt;80,4,5))))))</f>
        <v>5</v>
      </c>
      <c r="O6" s="6">
        <v>50</v>
      </c>
      <c r="P6" s="24">
        <f>(IF(O6&gt;=40, 2.5, IF(O6&gt;=35, 2, IF(O6&gt;=30, 1.75, IF(O6&gt;=25, 1.5, IF(O6&gt;=20, 1, IF(O6&gt;=16.5, 0.5, 0)))))))*2</f>
        <v>5</v>
      </c>
      <c r="Q6" s="6">
        <v>100</v>
      </c>
      <c r="R6" s="24">
        <f>IF(Q6&lt;33,0,IF(Q6&lt;40,1,IF(Q6&lt;50,2,IF(Q6&lt;60,3,IF(Q6&lt;70,3.5,IF(Q6&lt;80,4,5))))))</f>
        <v>5</v>
      </c>
      <c r="S6" s="6">
        <v>100</v>
      </c>
      <c r="T6" s="24">
        <f>IF(S6&lt;33,0,IF(S6&lt;40,1,IF(S6&lt;50,2,IF(S6&lt;60,3,IF(S6&lt;70,3.5,IF(S6&lt;80,4,5))))))</f>
        <v>5</v>
      </c>
      <c r="U6" s="6">
        <v>50</v>
      </c>
      <c r="V6" s="26">
        <f>IF(OR(U6="", NOT(ISNUMBER(U6))), "",
 _xlfn.LET(
   _xlpm.x, U6*2,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3</v>
      </c>
      <c r="W6" s="6">
        <f>SUM(E6,I6,K6,M6,O6,Q6,S6,U6)</f>
        <v>800</v>
      </c>
      <c r="X6" s="24">
        <f>SUM(F6,J6,L6,N6,P6,R6,T6,V6)</f>
        <v>38</v>
      </c>
      <c r="Y6" s="24">
        <f>IF(MIN(F6,J6,L6,N6,P6,R6,T6)&lt;1, 0, MAX(0, MIN(5, X6/7)))</f>
        <v>5</v>
      </c>
      <c r="Z6" s="6"/>
      <c r="AA6" s="6"/>
      <c r="AB6" s="22"/>
      <c r="AC6" s="22">
        <f>IF(MIN(F6,J6,L6,N6,P6,R6,T6)&lt;1, 0, MAX(0, X6/7))</f>
        <v>5.4285714285714288</v>
      </c>
      <c r="AJ6" s="51"/>
      <c r="AK6" s="51"/>
      <c r="AL6" s="51"/>
      <c r="AM6" s="51"/>
      <c r="AN6" s="51"/>
      <c r="AO6" s="51"/>
      <c r="AP6" s="51"/>
    </row>
    <row r="7" spans="1:42" ht="20.399999999999999" customHeight="1" x14ac:dyDescent="0.35">
      <c r="A7" s="10">
        <f>ROW()-6</f>
        <v>1</v>
      </c>
      <c r="B7" s="14" t="s">
        <v>0</v>
      </c>
      <c r="C7" s="18">
        <v>70</v>
      </c>
      <c r="D7" s="8">
        <v>38</v>
      </c>
      <c r="E7" s="6">
        <f t="shared" ref="E7:E61" si="0">D7+C7</f>
        <v>108</v>
      </c>
      <c r="F7" s="24">
        <f t="shared" ref="F7:F61" si="1">IF(E7&lt;50,0,IF(E7&lt;60,1,IF(E7&lt;75,2,IF(E7&lt;90,3,IF(E7&lt;105,3.5,IF(E7&lt;120,4,5))))))</f>
        <v>4</v>
      </c>
      <c r="G7" s="19">
        <v>60</v>
      </c>
      <c r="H7" s="8">
        <v>13</v>
      </c>
      <c r="I7" s="6">
        <f t="shared" ref="I7:I61" si="2">G7+H7</f>
        <v>73</v>
      </c>
      <c r="J7" s="24">
        <f t="shared" ref="J7:J61" si="3">IF(I7&lt;50,0,IF(I7&lt;60,1,IF(I7&lt;75,2,IF(I7&lt;90,3,IF(I7&lt;105,3.5,IF(I7&lt;120,4,5))))))</f>
        <v>2</v>
      </c>
      <c r="K7" s="8">
        <v>57</v>
      </c>
      <c r="L7" s="24">
        <f t="shared" ref="L7:L61" si="4">IF(K7&lt;33,0,IF(K7&lt;40,1,IF(K7&lt;50,2,IF(K7&lt;60,3,IF(K7&lt;70,3.5,IF(K7&lt;80,4,5))))))</f>
        <v>3</v>
      </c>
      <c r="M7" s="8">
        <v>60</v>
      </c>
      <c r="N7" s="24">
        <f t="shared" ref="N7:N61" si="5">IF(M7&lt;33,0,IF(M7&lt;40,1,IF(M7&lt;50,2,IF(M7&lt;60,3,IF(M7&lt;70,3.5,IF(M7&lt;80,4,5))))))</f>
        <v>3.5</v>
      </c>
      <c r="O7" s="8">
        <v>46</v>
      </c>
      <c r="P7" s="24">
        <f t="shared" ref="P7:P61" si="6">(IF(O7&gt;=40, 2.5, IF(O7&gt;=35, 2, IF(O7&gt;=30, 1.75, IF(O7&gt;=25, 1.5, IF(O7&gt;=20, 1, IF(O7&gt;=16.5, 0.5, 0)))))))*2</f>
        <v>5</v>
      </c>
      <c r="Q7" s="8">
        <v>66</v>
      </c>
      <c r="R7" s="24">
        <f t="shared" ref="R7:R61" si="7">IF(Q7&lt;33,0,IF(Q7&lt;40,1,IF(Q7&lt;50,2,IF(Q7&lt;60,3,IF(Q7&lt;70,3.5,IF(Q7&lt;80,4,5))))))</f>
        <v>3.5</v>
      </c>
      <c r="S7" s="8">
        <v>66</v>
      </c>
      <c r="T7" s="24">
        <f t="shared" ref="T7:T61" si="8">IF(S7&lt;33,0,IF(S7&lt;40,1,IF(S7&lt;50,2,IF(S7&lt;60,3,IF(S7&lt;70,3.5,IF(S7&lt;80,4,5))))))</f>
        <v>3.5</v>
      </c>
      <c r="U7" s="8">
        <v>36</v>
      </c>
      <c r="V7" s="26">
        <f t="shared" ref="V7:V61" si="9">IF(OR(U7="", NOT(ISNUMBER(U7))), "",
 _xlfn.LET(
   _xlpm.x, U7*2,
   _xlpm.g, IF(_xlpm.x&lt;33, 0,
       IF(_xlpm.x&lt;40, 1,
       IF(_xlpm.x&lt;50, 2,
       IF(_xlpm.x&lt;60, 3,
       IF(_xlpm.x&lt;70, 3.5,
       IF(_xlpm.x&lt;80, 4,
       IF(_xlpm.x&lt;=100, 5, 5))))))),
   _xlpm.adjusted, _xlpm.g - 2,
   IF(_xlpm.adjusted&lt;=0, 0, _xlpm.adjusted)
 ))</f>
        <v>2</v>
      </c>
      <c r="W7" s="6">
        <f t="shared" ref="W7:W61" si="10">SUM(E7,I7,K7,M7,O7,Q7,S7,U7)</f>
        <v>512</v>
      </c>
      <c r="X7" s="24">
        <f t="shared" ref="X7:X61" si="11">SUM(F7,J7,L7,N7,P7,R7,T7,V7)</f>
        <v>26.5</v>
      </c>
      <c r="Y7" s="24">
        <f t="shared" ref="Y7:Y61" si="12">IF(MIN(F7,J7,L7,N7,P7,R7,T7)&lt;1, 0, MAX(0, MIN(5, X7/7)))</f>
        <v>3.7857142857142856</v>
      </c>
      <c r="Z7" s="6">
        <f t="shared" ref="Z7:Z61" si="13">IF(AA7&lt;&gt;"", "", RANK(AC7, $AC$7:$AC$61, 0))</f>
        <v>1</v>
      </c>
      <c r="AA7" s="6" t="str">
        <f>IF(SUM((F7=0)+(J7=0)+(L7=0)+(N7=0)+(P7=0)+(R7=0)+(T7=0))=0, "", "অকৃতকার্য বিষয়: " &amp; SUM((F7=0)+(J7=0)+(L7=0)+(N7=0)+(P7=0)+(R7=0)+(T7=0)))</f>
        <v/>
      </c>
      <c r="AB7" s="22"/>
      <c r="AC7" s="22">
        <f t="shared" ref="AC7:AC61" si="14">IF(MIN(F7,J7,L7,N7,P7,R7,T7)&lt;1, 0, MAX(0, X7/7))</f>
        <v>3.7857142857142856</v>
      </c>
      <c r="AD7" s="7"/>
      <c r="AE7" s="7"/>
      <c r="AF7" s="7"/>
      <c r="AG7" s="7"/>
      <c r="AH7" s="7"/>
      <c r="AI7" s="7"/>
    </row>
    <row r="8" spans="1:42" ht="20.399999999999999" customHeight="1" x14ac:dyDescent="0.35">
      <c r="A8" s="10">
        <f t="shared" ref="A8:A61" si="15">ROW()-6</f>
        <v>2</v>
      </c>
      <c r="B8" s="14" t="s">
        <v>1</v>
      </c>
      <c r="C8" s="18">
        <v>62</v>
      </c>
      <c r="D8" s="8">
        <v>33</v>
      </c>
      <c r="E8" s="6">
        <f t="shared" si="0"/>
        <v>95</v>
      </c>
      <c r="F8" s="24">
        <f t="shared" si="1"/>
        <v>3.5</v>
      </c>
      <c r="G8" s="8">
        <v>43</v>
      </c>
      <c r="H8" s="8">
        <v>11</v>
      </c>
      <c r="I8" s="6">
        <f t="shared" si="2"/>
        <v>54</v>
      </c>
      <c r="J8" s="24">
        <f t="shared" si="3"/>
        <v>1</v>
      </c>
      <c r="K8" s="8">
        <v>26</v>
      </c>
      <c r="L8" s="24">
        <f t="shared" si="4"/>
        <v>0</v>
      </c>
      <c r="M8" s="8">
        <v>42</v>
      </c>
      <c r="N8" s="24">
        <f t="shared" si="5"/>
        <v>2</v>
      </c>
      <c r="O8" s="8">
        <v>41</v>
      </c>
      <c r="P8" s="24">
        <f t="shared" si="6"/>
        <v>5</v>
      </c>
      <c r="Q8" s="8">
        <v>70</v>
      </c>
      <c r="R8" s="24">
        <f t="shared" si="7"/>
        <v>4</v>
      </c>
      <c r="S8" s="8">
        <v>50</v>
      </c>
      <c r="T8" s="24">
        <f t="shared" si="8"/>
        <v>3</v>
      </c>
      <c r="U8" s="8">
        <v>24</v>
      </c>
      <c r="V8" s="26">
        <f t="shared" si="9"/>
        <v>0</v>
      </c>
      <c r="W8" s="6">
        <f t="shared" si="10"/>
        <v>402</v>
      </c>
      <c r="X8" s="24">
        <f t="shared" si="11"/>
        <v>18.5</v>
      </c>
      <c r="Y8" s="24">
        <f t="shared" si="12"/>
        <v>0</v>
      </c>
      <c r="Z8" s="6" t="str">
        <f t="shared" si="13"/>
        <v/>
      </c>
      <c r="AA8" s="6" t="str">
        <f>IF(SUM((F8=0)+(J8=0)+(L8=0)+(N8=0)+(P8=0)+(R8=0)+(T8=0))=0, "", "অকৃতকার্য বিষয়: " &amp; SUM((F8=0)+(J8=0)+(L8=0)+(N8=0)+(P8=0)+(R8=0)+(T8=0)))</f>
        <v>অকৃতকার্য বিষয়: 1</v>
      </c>
      <c r="AB8" s="22"/>
      <c r="AC8" s="22">
        <f t="shared" si="14"/>
        <v>0</v>
      </c>
      <c r="AD8" s="7"/>
      <c r="AE8" s="7"/>
      <c r="AF8" s="7"/>
      <c r="AG8" s="7"/>
      <c r="AH8" s="7"/>
      <c r="AI8" s="7"/>
    </row>
    <row r="9" spans="1:42" ht="20.399999999999999" customHeight="1" x14ac:dyDescent="0.35">
      <c r="A9" s="10">
        <f t="shared" si="15"/>
        <v>3</v>
      </c>
      <c r="B9" s="14" t="s">
        <v>2</v>
      </c>
      <c r="C9" s="18">
        <v>49</v>
      </c>
      <c r="D9" s="8">
        <v>29</v>
      </c>
      <c r="E9" s="6">
        <f t="shared" si="0"/>
        <v>78</v>
      </c>
      <c r="F9" s="24">
        <f t="shared" si="1"/>
        <v>3</v>
      </c>
      <c r="G9" s="8">
        <v>55</v>
      <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c r="L9" s="24">
        <f t="shared" si="4"/>
        <v>2</v>
      </c>
      <c r="M9" s="8">
        <v>24</v>
      </c>
      <c r="N9" s="24">
        <f t="shared" si="5"/>
        <v>0</v>
      </c>
      <c r="O9" s="8">
        <v>40</v>
      </c>
      <c r="P9" s="24">
        <f t="shared" si="6"/>
        <v>5</v>
      </c>
      <c r="Q9" s="8">
        <v>50</v>
      </c>
      <c r="R9" s="24">
        <f t="shared" si="7"/>
        <v>3</v>
      </c>
      <c r="S9" s="8">
        <v>46</v>
      </c>
      <c r="T9" s="24">
        <f t="shared" si="8"/>
        <v>2</v>
      </c>
      <c r="U9" s="8">
        <v>26</v>
      </c>
      <c r="V9" s="26">
        <f t="shared" si="9"/>
        <v>1</v>
      </c>
      <c r="W9" s="6">
        <f t="shared" si="10"/>
        <v>367</v>
      </c>
      <c r="X9" s="24">
        <f t="shared" si="11"/>
        <v>18</v>
      </c>
      <c r="Y9" s="24">
        <f t="shared" si="12"/>
        <v>0</v>
      </c>
      <c r="Z9" s="6" t="str">
        <f t="shared" si="13"/>
        <v/>
      </c>
      <c r="AA9" s="6" t="str">
        <f t="shared" ref="AA9:AA61" si="16">IF(SUM((F9=0)+(J9=0)+(L9=0)+(N9=0)+(P9=0)+(R9=0)+(T9=0))=0, "", "অকৃতকার্য বিষয়: " &amp; SUM((F9=0)+(J9=0)+(L9=0)+(N9=0)+(P9=0)+(R9=0)+(T9=0)))</f>
        <v>অকৃতকার্য বিষয়: 1</v>
      </c>
      <c r="AB9" s="22"/>
      <c r="AC9" s="22">
        <f t="shared" si="14"/>
        <v>0</v>
      </c>
      <c r="AD9" s="7"/>
      <c r="AE9" s="7"/>
      <c r="AF9" s="7"/>
      <c r="AG9" s="7"/>
      <c r="AH9" s="7"/>
      <c r="AI9" s="7"/>
    </row>
    <row r="10" spans="1:42" ht="20.399999999999999" customHeight="1" x14ac:dyDescent="0.35">
      <c r="A10" s="10">
        <f t="shared" si="15"/>
        <v>4</v>
      </c>
      <c r="B10" s="14" t="s">
        <v>3</v>
      </c>
      <c r="C10" s="18">
        <v>60</v>
      </c>
      <c r="D10" s="8">
        <v>36</v>
      </c>
      <c r="E10" s="6">
        <f t="shared" si="0"/>
        <v>96</v>
      </c>
      <c r="F10" s="24">
        <f t="shared" si="1"/>
        <v>3.5</v>
      </c>
      <c r="G10" s="8">
        <v>52</v>
      </c>
      <c r="H10" s="8">
        <v>34</v>
      </c>
      <c r="I10" s="6">
        <f t="shared" si="2"/>
        <v>86</v>
      </c>
      <c r="J10" s="24">
        <f t="shared" si="3"/>
        <v>3</v>
      </c>
      <c r="K10" s="8">
        <v>34</v>
      </c>
      <c r="L10" s="24">
        <f t="shared" si="4"/>
        <v>1</v>
      </c>
      <c r="M10" s="8">
        <v>43</v>
      </c>
      <c r="N10" s="24">
        <f t="shared" si="5"/>
        <v>2</v>
      </c>
      <c r="O10" s="8">
        <v>45</v>
      </c>
      <c r="P10" s="24">
        <f t="shared" si="6"/>
        <v>5</v>
      </c>
      <c r="Q10" s="8">
        <v>56</v>
      </c>
      <c r="R10" s="24">
        <f t="shared" si="7"/>
        <v>3</v>
      </c>
      <c r="S10" s="8">
        <v>53</v>
      </c>
      <c r="T10" s="24">
        <f t="shared" si="8"/>
        <v>3</v>
      </c>
      <c r="U10" s="8">
        <v>33</v>
      </c>
      <c r="V10" s="26">
        <f t="shared" si="9"/>
        <v>1.5</v>
      </c>
      <c r="W10" s="6">
        <f t="shared" si="10"/>
        <v>446</v>
      </c>
      <c r="X10" s="24">
        <f t="shared" si="11"/>
        <v>22</v>
      </c>
      <c r="Y10" s="24">
        <f t="shared" si="12"/>
        <v>3.1428571428571428</v>
      </c>
      <c r="Z10" s="6">
        <f t="shared" si="13"/>
        <v>3</v>
      </c>
      <c r="AA10" s="6" t="str">
        <f t="shared" si="16"/>
        <v/>
      </c>
      <c r="AB10" s="22"/>
      <c r="AC10" s="22">
        <f t="shared" si="14"/>
        <v>3.1428571428571428</v>
      </c>
      <c r="AD10" s="7"/>
      <c r="AE10" s="7"/>
      <c r="AF10" s="7"/>
      <c r="AG10" s="7"/>
      <c r="AH10" s="7"/>
      <c r="AI10" s="7"/>
    </row>
    <row r="11" spans="1:42" ht="20.399999999999999" customHeight="1" x14ac:dyDescent="0.35">
      <c r="A11" s="10">
        <f t="shared" si="15"/>
        <v>5</v>
      </c>
      <c r="B11" s="14" t="s">
        <v>4</v>
      </c>
      <c r="C11" s="18">
        <v>55</v>
      </c>
      <c r="D11" s="8">
        <v>25</v>
      </c>
      <c r="E11" s="6">
        <f t="shared" si="0"/>
        <v>80</v>
      </c>
      <c r="F11" s="24">
        <f t="shared" si="1"/>
        <v>3</v>
      </c>
      <c r="G11" s="8">
        <v>54</v>
      </c>
      <c r="H11" s="8">
        <v>17</v>
      </c>
      <c r="I11" s="6">
        <f t="shared" si="2"/>
        <v>71</v>
      </c>
      <c r="J11" s="24">
        <f t="shared" si="3"/>
        <v>2</v>
      </c>
      <c r="K11" s="8">
        <v>35</v>
      </c>
      <c r="L11" s="24">
        <f t="shared" si="4"/>
        <v>1</v>
      </c>
      <c r="M11" s="8">
        <v>45</v>
      </c>
      <c r="N11" s="24">
        <f t="shared" si="5"/>
        <v>2</v>
      </c>
      <c r="O11" s="8">
        <v>41</v>
      </c>
      <c r="P11" s="24">
        <f t="shared" si="6"/>
        <v>5</v>
      </c>
      <c r="Q11" s="8">
        <v>50</v>
      </c>
      <c r="R11" s="24">
        <f t="shared" si="7"/>
        <v>3</v>
      </c>
      <c r="S11" s="8">
        <v>53</v>
      </c>
      <c r="T11" s="24">
        <f t="shared" si="8"/>
        <v>3</v>
      </c>
      <c r="U11" s="8">
        <v>27</v>
      </c>
      <c r="V11" s="26">
        <f t="shared" si="9"/>
        <v>1</v>
      </c>
      <c r="W11" s="6">
        <f t="shared" si="10"/>
        <v>402</v>
      </c>
      <c r="X11" s="24">
        <f t="shared" si="11"/>
        <v>20</v>
      </c>
      <c r="Y11" s="24">
        <f t="shared" si="12"/>
        <v>2.8571428571428572</v>
      </c>
      <c r="Z11" s="6">
        <f t="shared" si="13"/>
        <v>5</v>
      </c>
      <c r="AA11" s="6" t="str">
        <f t="shared" si="16"/>
        <v/>
      </c>
      <c r="AB11" s="22"/>
      <c r="AC11" s="22">
        <f t="shared" si="14"/>
        <v>2.8571428571428572</v>
      </c>
      <c r="AD11" s="7"/>
      <c r="AE11" s="7"/>
      <c r="AF11" s="7"/>
      <c r="AG11" s="7"/>
      <c r="AH11" s="7"/>
      <c r="AI11" s="7"/>
    </row>
    <row r="12" spans="1:42" ht="20.399999999999999" customHeight="1" x14ac:dyDescent="0.35">
      <c r="A12" s="10">
        <f t="shared" si="15"/>
        <v>6</v>
      </c>
      <c r="B12" s="14" t="s">
        <v>5</v>
      </c>
      <c r="C12" s="18">
        <v>0</v>
      </c>
      <c r="D12" s="8">
        <v>0</v>
      </c>
      <c r="E12" s="6">
        <f t="shared" si="0"/>
        <v>0</v>
      </c>
      <c r="F12" s="24">
        <f t="shared" si="1"/>
        <v>0</v>
      </c>
      <c r="G12" s="8">
        <v>0</v>
      </c>
      <c r="H12" s="8">
        <v>0</v>
      </c>
      <c r="I12" s="6">
        <f t="shared" si="2"/>
        <v>0</v>
      </c>
      <c r="J12" s="24">
        <f t="shared" si="3"/>
        <v>0</v>
      </c>
      <c r="K12" s="8">
        <v>0</v>
      </c>
      <c r="L12" s="24">
        <f t="shared" si="4"/>
        <v>0</v>
      </c>
      <c r="M12" s="8">
        <v>0</v>
      </c>
      <c r="N12" s="24">
        <f t="shared" si="5"/>
        <v>0</v>
      </c>
      <c r="O12" s="8">
        <v>0</v>
      </c>
      <c r="P12" s="24">
        <f t="shared" si="6"/>
        <v>0</v>
      </c>
      <c r="Q12" s="8">
        <v>0</v>
      </c>
      <c r="R12" s="24">
        <f t="shared" si="7"/>
        <v>0</v>
      </c>
      <c r="S12" s="8">
        <v>0</v>
      </c>
      <c r="T12" s="24">
        <f t="shared" si="8"/>
        <v>0</v>
      </c>
      <c r="U12" s="8">
        <v>0</v>
      </c>
      <c r="V12" s="26">
        <f t="shared" si="9"/>
        <v>0</v>
      </c>
      <c r="W12" s="6">
        <f t="shared" si="10"/>
        <v>0</v>
      </c>
      <c r="X12" s="24">
        <f t="shared" si="11"/>
        <v>0</v>
      </c>
      <c r="Y12" s="24">
        <f t="shared" si="12"/>
        <v>0</v>
      </c>
      <c r="Z12" s="6" t="str">
        <f t="shared" si="13"/>
        <v/>
      </c>
      <c r="AA12" s="6" t="str">
        <f t="shared" si="16"/>
        <v>অকৃতকার্য বিষয়: 7</v>
      </c>
      <c r="AB12" s="22"/>
      <c r="AC12" s="22">
        <f t="shared" si="14"/>
        <v>0</v>
      </c>
      <c r="AD12" s="7"/>
      <c r="AE12" s="7"/>
      <c r="AF12" s="7"/>
      <c r="AG12" s="7"/>
      <c r="AH12" s="7"/>
      <c r="AI12" s="7"/>
    </row>
    <row r="13" spans="1:42" ht="20.399999999999999" customHeight="1" x14ac:dyDescent="0.35">
      <c r="A13" s="10">
        <f t="shared" si="15"/>
        <v>7</v>
      </c>
      <c r="B13" s="14" t="s">
        <v>6</v>
      </c>
      <c r="C13" s="18">
        <v>0</v>
      </c>
      <c r="D13" s="8">
        <v>0</v>
      </c>
      <c r="E13" s="6">
        <f t="shared" si="0"/>
        <v>0</v>
      </c>
      <c r="F13" s="24">
        <f t="shared" si="1"/>
        <v>0</v>
      </c>
      <c r="G13" s="8">
        <v>0</v>
      </c>
      <c r="H13" s="8">
        <v>0</v>
      </c>
      <c r="I13" s="6">
        <f t="shared" si="2"/>
        <v>0</v>
      </c>
      <c r="J13" s="24">
        <f t="shared" si="3"/>
        <v>0</v>
      </c>
      <c r="K13" s="8">
        <v>0</v>
      </c>
      <c r="L13" s="24">
        <f t="shared" si="4"/>
        <v>0</v>
      </c>
      <c r="M13" s="8">
        <v>0</v>
      </c>
      <c r="N13" s="24">
        <f t="shared" si="5"/>
        <v>0</v>
      </c>
      <c r="O13" s="8">
        <v>0</v>
      </c>
      <c r="P13" s="24">
        <f t="shared" si="6"/>
        <v>0</v>
      </c>
      <c r="Q13" s="8">
        <v>0</v>
      </c>
      <c r="R13" s="24">
        <f t="shared" si="7"/>
        <v>0</v>
      </c>
      <c r="S13" s="8">
        <v>0</v>
      </c>
      <c r="T13" s="24">
        <f t="shared" si="8"/>
        <v>0</v>
      </c>
      <c r="U13" s="8">
        <v>0</v>
      </c>
      <c r="V13" s="26">
        <f t="shared" si="9"/>
        <v>0</v>
      </c>
      <c r="W13" s="6">
        <f t="shared" si="10"/>
        <v>0</v>
      </c>
      <c r="X13" s="24">
        <f t="shared" si="11"/>
        <v>0</v>
      </c>
      <c r="Y13" s="24">
        <f t="shared" si="12"/>
        <v>0</v>
      </c>
      <c r="Z13" s="6" t="str">
        <f t="shared" si="13"/>
        <v/>
      </c>
      <c r="AA13" s="6" t="str">
        <f t="shared" si="16"/>
        <v>অকৃতকার্য বিষয়: 7</v>
      </c>
      <c r="AB13" s="22"/>
      <c r="AC13" s="22">
        <f t="shared" si="14"/>
        <v>0</v>
      </c>
      <c r="AD13" s="7"/>
      <c r="AE13" s="7"/>
      <c r="AF13" s="7"/>
      <c r="AG13" s="7"/>
      <c r="AH13" s="7"/>
      <c r="AI13" s="7"/>
    </row>
    <row r="14" spans="1:42" ht="20.399999999999999" customHeight="1" x14ac:dyDescent="0.35">
      <c r="A14" s="10">
        <f t="shared" si="15"/>
        <v>8</v>
      </c>
      <c r="B14" s="14" t="s">
        <v>7</v>
      </c>
      <c r="C14" s="18">
        <v>49</v>
      </c>
      <c r="D14" s="8">
        <v>22</v>
      </c>
      <c r="E14" s="6">
        <f t="shared" si="0"/>
        <v>71</v>
      </c>
      <c r="F14" s="24">
        <f t="shared" si="1"/>
        <v>2</v>
      </c>
      <c r="G14" s="8">
        <v>46</v>
      </c>
      <c r="H14" s="8">
        <v>17</v>
      </c>
      <c r="I14" s="6">
        <f t="shared" si="2"/>
        <v>63</v>
      </c>
      <c r="J14" s="24">
        <f t="shared" si="3"/>
        <v>2</v>
      </c>
      <c r="K14" s="8">
        <v>43</v>
      </c>
      <c r="L14" s="24">
        <f t="shared" si="4"/>
        <v>2</v>
      </c>
      <c r="M14" s="8">
        <v>58</v>
      </c>
      <c r="N14" s="24">
        <f t="shared" si="5"/>
        <v>3</v>
      </c>
      <c r="O14" s="8">
        <v>50</v>
      </c>
      <c r="P14" s="24">
        <f t="shared" si="6"/>
        <v>5</v>
      </c>
      <c r="Q14" s="8">
        <v>70</v>
      </c>
      <c r="R14" s="24">
        <f t="shared" si="7"/>
        <v>4</v>
      </c>
      <c r="S14" s="8">
        <v>56</v>
      </c>
      <c r="T14" s="24">
        <f t="shared" si="8"/>
        <v>3</v>
      </c>
      <c r="U14" s="8">
        <v>21</v>
      </c>
      <c r="V14" s="26">
        <f t="shared" si="9"/>
        <v>0</v>
      </c>
      <c r="W14" s="6">
        <f t="shared" si="10"/>
        <v>432</v>
      </c>
      <c r="X14" s="24">
        <f t="shared" si="11"/>
        <v>21</v>
      </c>
      <c r="Y14" s="24">
        <f t="shared" si="12"/>
        <v>3</v>
      </c>
      <c r="Z14" s="6">
        <f t="shared" si="13"/>
        <v>4</v>
      </c>
      <c r="AA14" s="6" t="str">
        <f t="shared" si="16"/>
        <v/>
      </c>
      <c r="AB14" s="22"/>
      <c r="AC14" s="22">
        <f t="shared" si="14"/>
        <v>3</v>
      </c>
      <c r="AD14" s="7"/>
      <c r="AE14" s="7"/>
      <c r="AF14" s="7"/>
      <c r="AG14" s="7"/>
      <c r="AH14" s="7"/>
      <c r="AI14" s="7"/>
    </row>
    <row r="15" spans="1:42" ht="20.399999999999999" customHeight="1" x14ac:dyDescent="0.35">
      <c r="A15" s="10">
        <f t="shared" si="15"/>
        <v>9</v>
      </c>
      <c r="B15" s="14" t="s">
        <v>8</v>
      </c>
      <c r="C15" s="18">
        <v>47</v>
      </c>
      <c r="D15" s="8">
        <v>30</v>
      </c>
      <c r="E15" s="6">
        <f t="shared" si="0"/>
        <v>77</v>
      </c>
      <c r="F15" s="24">
        <f t="shared" si="1"/>
        <v>3</v>
      </c>
      <c r="G15" s="8">
        <v>53</v>
      </c>
      <c r="H15" s="8">
        <v>12</v>
      </c>
      <c r="I15" s="6">
        <f t="shared" si="2"/>
        <v>65</v>
      </c>
      <c r="J15" s="24">
        <f t="shared" si="3"/>
        <v>2</v>
      </c>
      <c r="K15" s="8">
        <v>38</v>
      </c>
      <c r="L15" s="24">
        <f t="shared" si="4"/>
        <v>1</v>
      </c>
      <c r="M15" s="8">
        <v>37</v>
      </c>
      <c r="N15" s="24">
        <f t="shared" si="5"/>
        <v>1</v>
      </c>
      <c r="O15" s="8">
        <v>42</v>
      </c>
      <c r="P15" s="24">
        <f t="shared" si="6"/>
        <v>5</v>
      </c>
      <c r="Q15" s="8">
        <v>50</v>
      </c>
      <c r="R15" s="24">
        <f t="shared" si="7"/>
        <v>3</v>
      </c>
      <c r="S15" s="8">
        <v>51</v>
      </c>
      <c r="T15" s="24">
        <f t="shared" si="8"/>
        <v>3</v>
      </c>
      <c r="U15" s="8">
        <v>33</v>
      </c>
      <c r="V15" s="26">
        <f t="shared" si="9"/>
        <v>1.5</v>
      </c>
      <c r="W15" s="6">
        <f t="shared" si="10"/>
        <v>393</v>
      </c>
      <c r="X15" s="24">
        <f t="shared" si="11"/>
        <v>19.5</v>
      </c>
      <c r="Y15" s="24">
        <f t="shared" si="12"/>
        <v>2.7857142857142856</v>
      </c>
      <c r="Z15" s="6">
        <f t="shared" si="13"/>
        <v>6</v>
      </c>
      <c r="AA15" s="6" t="str">
        <f t="shared" si="16"/>
        <v/>
      </c>
      <c r="AB15" s="22"/>
      <c r="AC15" s="22">
        <f t="shared" si="14"/>
        <v>2.7857142857142856</v>
      </c>
      <c r="AD15" s="7"/>
      <c r="AE15" s="7"/>
      <c r="AF15" s="7"/>
      <c r="AG15" s="7"/>
      <c r="AH15" s="7"/>
      <c r="AI15" s="7"/>
    </row>
    <row r="16" spans="1:42" ht="20.399999999999999" customHeight="1" x14ac:dyDescent="0.35">
      <c r="A16" s="10">
        <f t="shared" si="15"/>
        <v>10</v>
      </c>
      <c r="B16" s="14" t="s">
        <v>9</v>
      </c>
      <c r="C16" s="18">
        <v>0</v>
      </c>
      <c r="D16" s="8">
        <v>0</v>
      </c>
      <c r="E16" s="6">
        <f t="shared" si="0"/>
        <v>0</v>
      </c>
      <c r="F16" s="24">
        <f t="shared" si="1"/>
        <v>0</v>
      </c>
      <c r="G16" s="8">
        <v>0</v>
      </c>
      <c r="H16" s="8">
        <v>0</v>
      </c>
      <c r="I16" s="6">
        <f t="shared" si="2"/>
        <v>0</v>
      </c>
      <c r="J16" s="24">
        <f t="shared" si="3"/>
        <v>0</v>
      </c>
      <c r="K16" s="8">
        <v>0</v>
      </c>
      <c r="L16" s="24">
        <f t="shared" si="4"/>
        <v>0</v>
      </c>
      <c r="M16" s="8">
        <v>0</v>
      </c>
      <c r="N16" s="24">
        <f t="shared" si="5"/>
        <v>0</v>
      </c>
      <c r="O16" s="8">
        <v>0</v>
      </c>
      <c r="P16" s="24">
        <f t="shared" si="6"/>
        <v>0</v>
      </c>
      <c r="Q16" s="8">
        <v>0</v>
      </c>
      <c r="R16" s="24">
        <f t="shared" si="7"/>
        <v>0</v>
      </c>
      <c r="S16" s="8">
        <v>0</v>
      </c>
      <c r="T16" s="24">
        <f t="shared" si="8"/>
        <v>0</v>
      </c>
      <c r="U16" s="8">
        <v>0</v>
      </c>
      <c r="V16" s="26">
        <f t="shared" si="9"/>
        <v>0</v>
      </c>
      <c r="W16" s="6">
        <f t="shared" si="10"/>
        <v>0</v>
      </c>
      <c r="X16" s="24">
        <f t="shared" si="11"/>
        <v>0</v>
      </c>
      <c r="Y16" s="24">
        <f t="shared" si="12"/>
        <v>0</v>
      </c>
      <c r="Z16" s="6" t="str">
        <f t="shared" si="13"/>
        <v/>
      </c>
      <c r="AA16" s="6" t="str">
        <f t="shared" si="16"/>
        <v>অকৃতকার্য বিষয়: 7</v>
      </c>
      <c r="AB16" s="22"/>
      <c r="AC16" s="22">
        <f t="shared" si="14"/>
        <v>0</v>
      </c>
      <c r="AD16" s="7"/>
      <c r="AE16" s="7"/>
      <c r="AF16" s="7"/>
      <c r="AG16" s="7"/>
      <c r="AH16" s="7"/>
      <c r="AI16" s="7"/>
    </row>
    <row r="17" spans="1:35" ht="20.399999999999999" customHeight="1" x14ac:dyDescent="0.35">
      <c r="A17" s="10">
        <f t="shared" si="15"/>
        <v>11</v>
      </c>
      <c r="B17" s="14" t="s">
        <v>10</v>
      </c>
      <c r="C17" s="18">
        <v>35</v>
      </c>
      <c r="D17" s="8">
        <v>27</v>
      </c>
      <c r="E17" s="6">
        <f t="shared" si="0"/>
        <v>62</v>
      </c>
      <c r="F17" s="24">
        <f t="shared" si="1"/>
        <v>2</v>
      </c>
      <c r="G17" s="8">
        <v>47</v>
      </c>
      <c r="H17" s="8">
        <v>8</v>
      </c>
      <c r="I17" s="6">
        <f t="shared" si="2"/>
        <v>55</v>
      </c>
      <c r="J17" s="24">
        <f t="shared" si="3"/>
        <v>1</v>
      </c>
      <c r="K17" s="8">
        <v>42</v>
      </c>
      <c r="L17" s="24">
        <f t="shared" si="4"/>
        <v>2</v>
      </c>
      <c r="M17" s="8">
        <v>41</v>
      </c>
      <c r="N17" s="24">
        <f t="shared" si="5"/>
        <v>2</v>
      </c>
      <c r="O17" s="8">
        <v>41</v>
      </c>
      <c r="P17" s="24">
        <f t="shared" si="6"/>
        <v>5</v>
      </c>
      <c r="Q17" s="8">
        <v>44</v>
      </c>
      <c r="R17" s="24">
        <f t="shared" si="7"/>
        <v>2</v>
      </c>
      <c r="S17" s="8">
        <v>57</v>
      </c>
      <c r="T17" s="24">
        <f t="shared" si="8"/>
        <v>3</v>
      </c>
      <c r="U17" s="8">
        <v>33</v>
      </c>
      <c r="V17" s="26">
        <f t="shared" si="9"/>
        <v>1.5</v>
      </c>
      <c r="W17" s="6">
        <f t="shared" si="10"/>
        <v>375</v>
      </c>
      <c r="X17" s="24">
        <f t="shared" si="11"/>
        <v>18.5</v>
      </c>
      <c r="Y17" s="24">
        <f t="shared" si="12"/>
        <v>2.6428571428571428</v>
      </c>
      <c r="Z17" s="6">
        <f t="shared" si="13"/>
        <v>7</v>
      </c>
      <c r="AA17" s="6" t="str">
        <f t="shared" si="16"/>
        <v/>
      </c>
      <c r="AB17" s="22"/>
      <c r="AC17" s="22">
        <f t="shared" si="14"/>
        <v>2.6428571428571428</v>
      </c>
      <c r="AD17" s="7"/>
      <c r="AE17" s="7"/>
      <c r="AF17" s="7"/>
      <c r="AG17" s="7"/>
      <c r="AH17" s="7"/>
      <c r="AI17" s="7"/>
    </row>
    <row r="18" spans="1:35" ht="20.399999999999999" customHeight="1" x14ac:dyDescent="0.35">
      <c r="A18" s="10">
        <f t="shared" si="15"/>
        <v>12</v>
      </c>
      <c r="B18" s="14" t="s">
        <v>11</v>
      </c>
      <c r="C18" s="18">
        <v>47</v>
      </c>
      <c r="D18" s="8">
        <v>30</v>
      </c>
      <c r="E18" s="6">
        <f t="shared" si="0"/>
        <v>77</v>
      </c>
      <c r="F18" s="24">
        <f t="shared" si="1"/>
        <v>3</v>
      </c>
      <c r="G18" s="8">
        <v>48</v>
      </c>
      <c r="H18" s="8">
        <v>12</v>
      </c>
      <c r="I18" s="6">
        <f t="shared" si="2"/>
        <v>60</v>
      </c>
      <c r="J18" s="24">
        <f t="shared" si="3"/>
        <v>2</v>
      </c>
      <c r="K18" s="8">
        <v>33</v>
      </c>
      <c r="L18" s="24">
        <f t="shared" si="4"/>
        <v>1</v>
      </c>
      <c r="M18" s="8">
        <v>50</v>
      </c>
      <c r="N18" s="24">
        <f t="shared" si="5"/>
        <v>3</v>
      </c>
      <c r="O18" s="8">
        <v>0</v>
      </c>
      <c r="P18" s="24">
        <f t="shared" si="6"/>
        <v>0</v>
      </c>
      <c r="Q18" s="8">
        <v>33</v>
      </c>
      <c r="R18" s="24">
        <f t="shared" si="7"/>
        <v>1</v>
      </c>
      <c r="S18" s="8">
        <v>54</v>
      </c>
      <c r="T18" s="24">
        <f t="shared" si="8"/>
        <v>3</v>
      </c>
      <c r="U18" s="8">
        <v>0</v>
      </c>
      <c r="V18" s="26">
        <f t="shared" si="9"/>
        <v>0</v>
      </c>
      <c r="W18" s="6">
        <f t="shared" si="10"/>
        <v>307</v>
      </c>
      <c r="X18" s="24">
        <f t="shared" si="11"/>
        <v>13</v>
      </c>
      <c r="Y18" s="24">
        <f t="shared" si="12"/>
        <v>0</v>
      </c>
      <c r="Z18" s="6" t="str">
        <f t="shared" si="13"/>
        <v/>
      </c>
      <c r="AA18" s="6" t="str">
        <f t="shared" si="16"/>
        <v>অকৃতকার্য বিষয়: 1</v>
      </c>
      <c r="AB18" s="22"/>
      <c r="AC18" s="22">
        <f t="shared" si="14"/>
        <v>0</v>
      </c>
      <c r="AD18" s="7"/>
      <c r="AE18" s="7"/>
      <c r="AF18" s="7"/>
      <c r="AG18" s="7"/>
      <c r="AH18" s="7"/>
      <c r="AI18" s="7"/>
    </row>
    <row r="19" spans="1:35" ht="20.399999999999999" customHeight="1" x14ac:dyDescent="0.35">
      <c r="A19" s="10">
        <f t="shared" si="15"/>
        <v>13</v>
      </c>
      <c r="B19" s="14" t="s">
        <v>12</v>
      </c>
      <c r="C19" s="18">
        <v>36</v>
      </c>
      <c r="D19" s="8">
        <v>27</v>
      </c>
      <c r="E19" s="6">
        <f t="shared" si="0"/>
        <v>63</v>
      </c>
      <c r="F19" s="24">
        <f t="shared" si="1"/>
        <v>2</v>
      </c>
      <c r="G19" s="8">
        <v>37</v>
      </c>
      <c r="H19" s="8">
        <v>5</v>
      </c>
      <c r="I19" s="6">
        <f t="shared" si="2"/>
        <v>42</v>
      </c>
      <c r="J19" s="24">
        <f t="shared" si="3"/>
        <v>0</v>
      </c>
      <c r="K19" s="8">
        <v>20</v>
      </c>
      <c r="L19" s="24">
        <f t="shared" si="4"/>
        <v>0</v>
      </c>
      <c r="M19" s="8">
        <v>28</v>
      </c>
      <c r="N19" s="24">
        <f t="shared" si="5"/>
        <v>0</v>
      </c>
      <c r="O19" s="8">
        <v>33</v>
      </c>
      <c r="P19" s="24">
        <f t="shared" si="6"/>
        <v>3.5</v>
      </c>
      <c r="Q19" s="8">
        <v>36</v>
      </c>
      <c r="R19" s="24">
        <f t="shared" si="7"/>
        <v>1</v>
      </c>
      <c r="S19" s="8">
        <v>45</v>
      </c>
      <c r="T19" s="24">
        <f t="shared" si="8"/>
        <v>2</v>
      </c>
      <c r="U19" s="8">
        <v>22</v>
      </c>
      <c r="V19" s="26">
        <f t="shared" si="9"/>
        <v>0</v>
      </c>
      <c r="W19" s="6">
        <f t="shared" si="10"/>
        <v>289</v>
      </c>
      <c r="X19" s="24">
        <f t="shared" si="11"/>
        <v>8.5</v>
      </c>
      <c r="Y19" s="24">
        <f t="shared" si="12"/>
        <v>0</v>
      </c>
      <c r="Z19" s="6" t="str">
        <f t="shared" si="13"/>
        <v/>
      </c>
      <c r="AA19" s="6" t="str">
        <f t="shared" si="16"/>
        <v>অকৃতকার্য বিষয়: 3</v>
      </c>
      <c r="AB19" s="22"/>
      <c r="AC19" s="22">
        <f t="shared" si="14"/>
        <v>0</v>
      </c>
      <c r="AD19" s="7"/>
      <c r="AE19" s="7"/>
      <c r="AF19" s="7"/>
      <c r="AG19" s="7"/>
      <c r="AH19" s="7"/>
      <c r="AI19" s="7"/>
    </row>
    <row r="20" spans="1:35" ht="20.399999999999999" customHeight="1" x14ac:dyDescent="0.35">
      <c r="A20" s="10">
        <f t="shared" si="15"/>
        <v>14</v>
      </c>
      <c r="B20" s="14" t="s">
        <v>13</v>
      </c>
      <c r="C20" s="18">
        <v>51</v>
      </c>
      <c r="D20" s="8">
        <v>23</v>
      </c>
      <c r="E20" s="6">
        <f t="shared" si="0"/>
        <v>74</v>
      </c>
      <c r="F20" s="24">
        <f t="shared" si="1"/>
        <v>2</v>
      </c>
      <c r="G20" s="8">
        <v>40</v>
      </c>
      <c r="H20" s="8">
        <v>5</v>
      </c>
      <c r="I20" s="6">
        <f t="shared" si="2"/>
        <v>45</v>
      </c>
      <c r="J20" s="24">
        <f t="shared" si="3"/>
        <v>0</v>
      </c>
      <c r="K20" s="8">
        <v>27</v>
      </c>
      <c r="L20" s="24">
        <f t="shared" si="4"/>
        <v>0</v>
      </c>
      <c r="M20" s="8">
        <v>35</v>
      </c>
      <c r="N20" s="24">
        <f t="shared" si="5"/>
        <v>1</v>
      </c>
      <c r="O20" s="8">
        <v>37</v>
      </c>
      <c r="P20" s="24">
        <f t="shared" si="6"/>
        <v>4</v>
      </c>
      <c r="Q20" s="8">
        <v>40</v>
      </c>
      <c r="R20" s="24">
        <f t="shared" si="7"/>
        <v>2</v>
      </c>
      <c r="S20" s="8">
        <v>52</v>
      </c>
      <c r="T20" s="24">
        <f t="shared" si="8"/>
        <v>3</v>
      </c>
      <c r="U20" s="8">
        <v>30</v>
      </c>
      <c r="V20" s="26">
        <f t="shared" si="9"/>
        <v>1.5</v>
      </c>
      <c r="W20" s="6">
        <f t="shared" si="10"/>
        <v>340</v>
      </c>
      <c r="X20" s="24">
        <f t="shared" si="11"/>
        <v>13.5</v>
      </c>
      <c r="Y20" s="24">
        <f t="shared" si="12"/>
        <v>0</v>
      </c>
      <c r="Z20" s="6" t="str">
        <f t="shared" si="13"/>
        <v/>
      </c>
      <c r="AA20" s="6" t="str">
        <f t="shared" si="16"/>
        <v>অকৃতকার্য বিষয়: 2</v>
      </c>
      <c r="AB20" s="22"/>
      <c r="AC20" s="22">
        <f t="shared" si="14"/>
        <v>0</v>
      </c>
      <c r="AD20" s="7"/>
      <c r="AE20" s="7"/>
      <c r="AF20" s="7"/>
      <c r="AG20" s="7"/>
      <c r="AH20" s="7"/>
      <c r="AI20" s="7"/>
    </row>
    <row r="21" spans="1:35" ht="20.399999999999999" customHeight="1" x14ac:dyDescent="0.35">
      <c r="A21" s="10">
        <f t="shared" si="15"/>
        <v>15</v>
      </c>
      <c r="B21" s="14" t="s">
        <v>14</v>
      </c>
      <c r="C21" s="18">
        <v>33</v>
      </c>
      <c r="D21" s="8">
        <v>19</v>
      </c>
      <c r="E21" s="6">
        <f t="shared" si="0"/>
        <v>52</v>
      </c>
      <c r="F21" s="24">
        <f t="shared" si="1"/>
        <v>1</v>
      </c>
      <c r="G21" s="8">
        <v>33</v>
      </c>
      <c r="H21" s="8">
        <v>1</v>
      </c>
      <c r="I21" s="6">
        <f t="shared" si="2"/>
        <v>34</v>
      </c>
      <c r="J21" s="24">
        <f t="shared" si="3"/>
        <v>0</v>
      </c>
      <c r="K21" s="8">
        <v>24</v>
      </c>
      <c r="L21" s="24">
        <f t="shared" si="4"/>
        <v>0</v>
      </c>
      <c r="M21" s="8">
        <v>46</v>
      </c>
      <c r="N21" s="24">
        <f t="shared" si="5"/>
        <v>2</v>
      </c>
      <c r="O21" s="8">
        <v>40</v>
      </c>
      <c r="P21" s="24">
        <f t="shared" si="6"/>
        <v>5</v>
      </c>
      <c r="Q21" s="8">
        <v>33</v>
      </c>
      <c r="R21" s="24">
        <f t="shared" si="7"/>
        <v>1</v>
      </c>
      <c r="S21" s="8">
        <v>38</v>
      </c>
      <c r="T21" s="24">
        <f t="shared" si="8"/>
        <v>1</v>
      </c>
      <c r="U21" s="8">
        <v>21</v>
      </c>
      <c r="V21" s="26">
        <f t="shared" si="9"/>
        <v>0</v>
      </c>
      <c r="W21" s="6">
        <f t="shared" si="10"/>
        <v>288</v>
      </c>
      <c r="X21" s="24">
        <f t="shared" si="11"/>
        <v>10</v>
      </c>
      <c r="Y21" s="24">
        <f t="shared" si="12"/>
        <v>0</v>
      </c>
      <c r="Z21" s="6" t="str">
        <f t="shared" si="13"/>
        <v/>
      </c>
      <c r="AA21" s="6" t="str">
        <f t="shared" si="16"/>
        <v>অকৃতকার্য বিষয়: 2</v>
      </c>
      <c r="AB21" s="22"/>
      <c r="AC21" s="22">
        <f t="shared" si="14"/>
        <v>0</v>
      </c>
      <c r="AD21" s="7"/>
      <c r="AE21" s="7"/>
      <c r="AF21" s="7"/>
      <c r="AG21" s="7"/>
      <c r="AH21" s="7"/>
      <c r="AI21" s="7"/>
    </row>
    <row r="22" spans="1:35" ht="20.399999999999999" customHeight="1" x14ac:dyDescent="0.35">
      <c r="A22" s="10">
        <f t="shared" si="15"/>
        <v>16</v>
      </c>
      <c r="B22" s="14" t="s">
        <v>15</v>
      </c>
      <c r="C22" s="18">
        <v>55</v>
      </c>
      <c r="D22" s="8">
        <v>27</v>
      </c>
      <c r="E22" s="6">
        <f t="shared" si="0"/>
        <v>82</v>
      </c>
      <c r="F22" s="24">
        <f t="shared" si="1"/>
        <v>3</v>
      </c>
      <c r="G22" s="8">
        <v>44</v>
      </c>
      <c r="H22" s="8">
        <v>14</v>
      </c>
      <c r="I22" s="6">
        <f t="shared" si="2"/>
        <v>58</v>
      </c>
      <c r="J22" s="24">
        <f t="shared" si="3"/>
        <v>1</v>
      </c>
      <c r="K22" s="8">
        <v>24</v>
      </c>
      <c r="L22" s="24">
        <f t="shared" si="4"/>
        <v>0</v>
      </c>
      <c r="M22" s="8">
        <v>35</v>
      </c>
      <c r="N22" s="24">
        <f t="shared" si="5"/>
        <v>1</v>
      </c>
      <c r="O22" s="8">
        <v>40</v>
      </c>
      <c r="P22" s="24">
        <f t="shared" si="6"/>
        <v>5</v>
      </c>
      <c r="Q22" s="8">
        <v>26</v>
      </c>
      <c r="R22" s="24">
        <f t="shared" si="7"/>
        <v>0</v>
      </c>
      <c r="S22" s="8">
        <v>37</v>
      </c>
      <c r="T22" s="24">
        <f t="shared" si="8"/>
        <v>1</v>
      </c>
      <c r="U22" s="8">
        <v>20</v>
      </c>
      <c r="V22" s="26">
        <f t="shared" si="9"/>
        <v>0</v>
      </c>
      <c r="W22" s="6">
        <f t="shared" si="10"/>
        <v>322</v>
      </c>
      <c r="X22" s="24">
        <f t="shared" si="11"/>
        <v>11</v>
      </c>
      <c r="Y22" s="24">
        <f t="shared" si="12"/>
        <v>0</v>
      </c>
      <c r="Z22" s="6" t="str">
        <f t="shared" si="13"/>
        <v/>
      </c>
      <c r="AA22" s="6" t="str">
        <f t="shared" si="16"/>
        <v>অকৃতকার্য বিষয়: 2</v>
      </c>
      <c r="AB22" s="22"/>
      <c r="AC22" s="22">
        <f t="shared" si="14"/>
        <v>0</v>
      </c>
      <c r="AD22" s="7"/>
      <c r="AE22" s="7"/>
      <c r="AF22" s="7"/>
      <c r="AG22" s="7"/>
      <c r="AH22" s="7"/>
      <c r="AI22" s="7"/>
    </row>
    <row r="23" spans="1:35" ht="20.399999999999999" customHeight="1" x14ac:dyDescent="0.35">
      <c r="A23" s="10">
        <f t="shared" si="15"/>
        <v>17</v>
      </c>
      <c r="B23" s="14" t="s">
        <v>16</v>
      </c>
      <c r="C23" s="18">
        <v>20</v>
      </c>
      <c r="D23" s="8">
        <v>10</v>
      </c>
      <c r="E23" s="6">
        <f t="shared" si="0"/>
        <v>30</v>
      </c>
      <c r="F23" s="24">
        <f t="shared" si="1"/>
        <v>0</v>
      </c>
      <c r="G23" s="8">
        <v>27</v>
      </c>
      <c r="H23" s="8">
        <v>2</v>
      </c>
      <c r="I23" s="6">
        <f t="shared" si="2"/>
        <v>29</v>
      </c>
      <c r="J23" s="24">
        <f t="shared" si="3"/>
        <v>0</v>
      </c>
      <c r="K23" s="8">
        <v>15</v>
      </c>
      <c r="L23" s="24">
        <f t="shared" si="4"/>
        <v>0</v>
      </c>
      <c r="M23" s="8">
        <v>16</v>
      </c>
      <c r="N23" s="24">
        <f t="shared" si="5"/>
        <v>0</v>
      </c>
      <c r="O23" s="8">
        <v>30</v>
      </c>
      <c r="P23" s="24">
        <f t="shared" si="6"/>
        <v>3.5</v>
      </c>
      <c r="Q23" s="8">
        <v>18</v>
      </c>
      <c r="R23" s="24">
        <f t="shared" si="7"/>
        <v>0</v>
      </c>
      <c r="S23" s="8">
        <v>22</v>
      </c>
      <c r="T23" s="24">
        <f t="shared" si="8"/>
        <v>0</v>
      </c>
      <c r="U23" s="8">
        <v>10</v>
      </c>
      <c r="V23" s="26">
        <f t="shared" si="9"/>
        <v>0</v>
      </c>
      <c r="W23" s="6">
        <f t="shared" si="10"/>
        <v>170</v>
      </c>
      <c r="X23" s="24">
        <f t="shared" si="11"/>
        <v>3.5</v>
      </c>
      <c r="Y23" s="24">
        <f t="shared" si="12"/>
        <v>0</v>
      </c>
      <c r="Z23" s="6" t="str">
        <f t="shared" si="13"/>
        <v/>
      </c>
      <c r="AA23" s="6" t="str">
        <f t="shared" si="16"/>
        <v>অকৃতকার্য বিষয়: 6</v>
      </c>
      <c r="AB23" s="22"/>
      <c r="AC23" s="22">
        <f t="shared" si="14"/>
        <v>0</v>
      </c>
      <c r="AD23" s="7"/>
      <c r="AE23" s="7"/>
      <c r="AF23" s="7"/>
      <c r="AG23" s="7"/>
      <c r="AH23" s="7"/>
      <c r="AI23" s="7"/>
    </row>
    <row r="24" spans="1:35" ht="20.399999999999999" customHeight="1" x14ac:dyDescent="0.35">
      <c r="A24" s="10">
        <f t="shared" si="15"/>
        <v>18</v>
      </c>
      <c r="B24" s="14" t="s">
        <v>17</v>
      </c>
      <c r="C24" s="18">
        <v>46</v>
      </c>
      <c r="D24" s="8">
        <v>22</v>
      </c>
      <c r="E24" s="6">
        <f t="shared" si="0"/>
        <v>68</v>
      </c>
      <c r="F24" s="24">
        <f t="shared" si="1"/>
        <v>2</v>
      </c>
      <c r="G24" s="8">
        <v>43</v>
      </c>
      <c r="H24" s="8">
        <v>8</v>
      </c>
      <c r="I24" s="6">
        <f t="shared" si="2"/>
        <v>51</v>
      </c>
      <c r="J24" s="24">
        <f t="shared" si="3"/>
        <v>1</v>
      </c>
      <c r="K24" s="8">
        <v>25</v>
      </c>
      <c r="L24" s="24">
        <f t="shared" si="4"/>
        <v>0</v>
      </c>
      <c r="M24" s="8">
        <v>35</v>
      </c>
      <c r="N24" s="24">
        <f t="shared" si="5"/>
        <v>1</v>
      </c>
      <c r="O24" s="8">
        <v>38</v>
      </c>
      <c r="P24" s="24">
        <f t="shared" si="6"/>
        <v>4</v>
      </c>
      <c r="Q24" s="8">
        <v>40</v>
      </c>
      <c r="R24" s="24">
        <f t="shared" si="7"/>
        <v>2</v>
      </c>
      <c r="S24" s="8">
        <v>50</v>
      </c>
      <c r="T24" s="24">
        <f t="shared" si="8"/>
        <v>3</v>
      </c>
      <c r="U24" s="8">
        <v>23</v>
      </c>
      <c r="V24" s="26">
        <f t="shared" si="9"/>
        <v>0</v>
      </c>
      <c r="W24" s="6">
        <f t="shared" si="10"/>
        <v>330</v>
      </c>
      <c r="X24" s="24">
        <f t="shared" si="11"/>
        <v>13</v>
      </c>
      <c r="Y24" s="24">
        <f t="shared" si="12"/>
        <v>0</v>
      </c>
      <c r="Z24" s="6" t="str">
        <f t="shared" si="13"/>
        <v/>
      </c>
      <c r="AA24" s="6" t="str">
        <f t="shared" si="16"/>
        <v>অকৃতকার্য বিষয়: 1</v>
      </c>
      <c r="AB24" s="22"/>
      <c r="AC24" s="22">
        <f t="shared" si="14"/>
        <v>0</v>
      </c>
      <c r="AD24" s="7"/>
      <c r="AE24" s="7"/>
      <c r="AF24" s="7"/>
      <c r="AG24" s="7"/>
      <c r="AH24" s="7"/>
      <c r="AI24" s="7"/>
    </row>
    <row r="25" spans="1:35" ht="20.399999999999999" customHeight="1" x14ac:dyDescent="0.35">
      <c r="A25" s="10">
        <f t="shared" si="15"/>
        <v>19</v>
      </c>
      <c r="B25" s="14" t="s">
        <v>9</v>
      </c>
      <c r="C25" s="18">
        <v>25</v>
      </c>
      <c r="D25" s="8">
        <v>13</v>
      </c>
      <c r="E25" s="6">
        <f t="shared" si="0"/>
        <v>38</v>
      </c>
      <c r="F25" s="24">
        <f t="shared" si="1"/>
        <v>0</v>
      </c>
      <c r="G25" s="8">
        <v>35</v>
      </c>
      <c r="H25" s="8">
        <v>2</v>
      </c>
      <c r="I25" s="6">
        <f t="shared" si="2"/>
        <v>37</v>
      </c>
      <c r="J25" s="24">
        <f t="shared" si="3"/>
        <v>0</v>
      </c>
      <c r="K25" s="8">
        <v>6</v>
      </c>
      <c r="L25" s="24">
        <f t="shared" si="4"/>
        <v>0</v>
      </c>
      <c r="M25" s="8">
        <v>23</v>
      </c>
      <c r="N25" s="24">
        <f t="shared" si="5"/>
        <v>0</v>
      </c>
      <c r="O25" s="8">
        <v>31</v>
      </c>
      <c r="P25" s="24">
        <f t="shared" si="6"/>
        <v>3.5</v>
      </c>
      <c r="Q25" s="8">
        <v>10</v>
      </c>
      <c r="R25" s="24">
        <f t="shared" si="7"/>
        <v>0</v>
      </c>
      <c r="S25" s="8">
        <v>28</v>
      </c>
      <c r="T25" s="24">
        <f t="shared" si="8"/>
        <v>0</v>
      </c>
      <c r="U25" s="8">
        <v>22</v>
      </c>
      <c r="V25" s="26">
        <f t="shared" si="9"/>
        <v>0</v>
      </c>
      <c r="W25" s="6">
        <f t="shared" si="10"/>
        <v>195</v>
      </c>
      <c r="X25" s="24">
        <f t="shared" si="11"/>
        <v>3.5</v>
      </c>
      <c r="Y25" s="24">
        <f t="shared" si="12"/>
        <v>0</v>
      </c>
      <c r="Z25" s="6" t="str">
        <f t="shared" si="13"/>
        <v/>
      </c>
      <c r="AA25" s="6" t="str">
        <f t="shared" si="16"/>
        <v>অকৃতকার্য বিষয়: 6</v>
      </c>
      <c r="AB25" s="22"/>
      <c r="AC25" s="22">
        <f t="shared" si="14"/>
        <v>0</v>
      </c>
      <c r="AD25" s="7"/>
      <c r="AE25" s="7"/>
      <c r="AF25" s="7"/>
      <c r="AG25" s="7"/>
      <c r="AH25" s="7"/>
      <c r="AI25" s="7"/>
    </row>
    <row r="26" spans="1:35" ht="20.399999999999999" customHeight="1" x14ac:dyDescent="0.35">
      <c r="A26" s="10">
        <f t="shared" si="15"/>
        <v>20</v>
      </c>
      <c r="B26" s="14" t="s">
        <v>18</v>
      </c>
      <c r="C26" s="18">
        <v>36</v>
      </c>
      <c r="D26" s="8">
        <v>24</v>
      </c>
      <c r="E26" s="6">
        <f t="shared" si="0"/>
        <v>60</v>
      </c>
      <c r="F26" s="24">
        <f t="shared" si="1"/>
        <v>2</v>
      </c>
      <c r="G26" s="8">
        <v>33</v>
      </c>
      <c r="H26" s="8">
        <v>4</v>
      </c>
      <c r="I26" s="6">
        <f t="shared" si="2"/>
        <v>37</v>
      </c>
      <c r="J26" s="24">
        <f t="shared" si="3"/>
        <v>0</v>
      </c>
      <c r="K26" s="8">
        <v>11</v>
      </c>
      <c r="L26" s="24">
        <f t="shared" si="4"/>
        <v>0</v>
      </c>
      <c r="M26" s="8">
        <v>28</v>
      </c>
      <c r="N26" s="24">
        <f t="shared" si="5"/>
        <v>0</v>
      </c>
      <c r="O26" s="8">
        <v>30</v>
      </c>
      <c r="P26" s="24">
        <f t="shared" si="6"/>
        <v>3.5</v>
      </c>
      <c r="Q26" s="8">
        <v>21</v>
      </c>
      <c r="R26" s="24">
        <f t="shared" si="7"/>
        <v>0</v>
      </c>
      <c r="S26" s="8">
        <v>26</v>
      </c>
      <c r="T26" s="24">
        <f t="shared" si="8"/>
        <v>0</v>
      </c>
      <c r="U26" s="8">
        <v>22</v>
      </c>
      <c r="V26" s="26">
        <f t="shared" si="9"/>
        <v>0</v>
      </c>
      <c r="W26" s="6">
        <f t="shared" si="10"/>
        <v>235</v>
      </c>
      <c r="X26" s="24">
        <f t="shared" si="11"/>
        <v>5.5</v>
      </c>
      <c r="Y26" s="24">
        <f t="shared" si="12"/>
        <v>0</v>
      </c>
      <c r="Z26" s="6" t="str">
        <f t="shared" si="13"/>
        <v/>
      </c>
      <c r="AA26" s="6" t="str">
        <f t="shared" si="16"/>
        <v>অকৃতকার্য বিষয়: 5</v>
      </c>
      <c r="AB26" s="22"/>
      <c r="AC26" s="22">
        <f t="shared" si="14"/>
        <v>0</v>
      </c>
      <c r="AD26" s="7"/>
      <c r="AE26" s="7"/>
      <c r="AF26" s="7"/>
      <c r="AG26" s="7"/>
      <c r="AH26" s="7"/>
      <c r="AI26" s="7"/>
    </row>
    <row r="27" spans="1:35" ht="20.399999999999999" customHeight="1" x14ac:dyDescent="0.35">
      <c r="A27" s="10">
        <f t="shared" si="15"/>
        <v>21</v>
      </c>
      <c r="B27" s="14" t="s">
        <v>19</v>
      </c>
      <c r="C27" s="18">
        <v>25</v>
      </c>
      <c r="D27" s="8">
        <v>11</v>
      </c>
      <c r="E27" s="6">
        <f t="shared" si="0"/>
        <v>36</v>
      </c>
      <c r="F27" s="24">
        <f t="shared" si="1"/>
        <v>0</v>
      </c>
      <c r="G27" s="8">
        <v>0</v>
      </c>
      <c r="H27" s="8">
        <v>2</v>
      </c>
      <c r="I27" s="6">
        <f t="shared" si="2"/>
        <v>2</v>
      </c>
      <c r="J27" s="24">
        <f t="shared" si="3"/>
        <v>0</v>
      </c>
      <c r="K27" s="8">
        <v>14</v>
      </c>
      <c r="L27" s="24">
        <f t="shared" si="4"/>
        <v>0</v>
      </c>
      <c r="M27" s="8">
        <v>23</v>
      </c>
      <c r="N27" s="24">
        <f t="shared" si="5"/>
        <v>0</v>
      </c>
      <c r="O27" s="8">
        <v>30</v>
      </c>
      <c r="P27" s="24">
        <f t="shared" si="6"/>
        <v>3.5</v>
      </c>
      <c r="Q27" s="8">
        <v>33</v>
      </c>
      <c r="R27" s="24">
        <f t="shared" si="7"/>
        <v>1</v>
      </c>
      <c r="S27" s="8">
        <v>33</v>
      </c>
      <c r="T27" s="24">
        <f t="shared" si="8"/>
        <v>1</v>
      </c>
      <c r="U27" s="8">
        <v>22</v>
      </c>
      <c r="V27" s="26">
        <f t="shared" si="9"/>
        <v>0</v>
      </c>
      <c r="W27" s="6">
        <f t="shared" si="10"/>
        <v>193</v>
      </c>
      <c r="X27" s="24">
        <f t="shared" si="11"/>
        <v>5.5</v>
      </c>
      <c r="Y27" s="24">
        <f t="shared" si="12"/>
        <v>0</v>
      </c>
      <c r="Z27" s="6" t="str">
        <f t="shared" si="13"/>
        <v/>
      </c>
      <c r="AA27" s="6" t="str">
        <f t="shared" si="16"/>
        <v>অকৃতকার্য বিষয়: 4</v>
      </c>
      <c r="AB27" s="22"/>
      <c r="AC27" s="22">
        <f t="shared" si="14"/>
        <v>0</v>
      </c>
      <c r="AD27" s="7"/>
      <c r="AE27" s="7"/>
      <c r="AF27" s="7"/>
      <c r="AG27" s="7"/>
      <c r="AH27" s="7"/>
      <c r="AI27" s="7"/>
    </row>
    <row r="28" spans="1:35" ht="20.399999999999999" customHeight="1" x14ac:dyDescent="0.35">
      <c r="A28" s="10">
        <f t="shared" si="15"/>
        <v>22</v>
      </c>
      <c r="B28" s="14" t="s">
        <v>20</v>
      </c>
      <c r="C28" s="18">
        <v>21</v>
      </c>
      <c r="D28" s="8">
        <v>10</v>
      </c>
      <c r="E28" s="6">
        <f t="shared" si="0"/>
        <v>31</v>
      </c>
      <c r="F28" s="24">
        <f t="shared" si="1"/>
        <v>0</v>
      </c>
      <c r="G28" s="8">
        <v>36</v>
      </c>
      <c r="H28" s="8">
        <v>3</v>
      </c>
      <c r="I28" s="6">
        <f t="shared" si="2"/>
        <v>39</v>
      </c>
      <c r="J28" s="24">
        <f t="shared" si="3"/>
        <v>0</v>
      </c>
      <c r="K28" s="8">
        <v>3</v>
      </c>
      <c r="L28" s="24">
        <f t="shared" si="4"/>
        <v>0</v>
      </c>
      <c r="M28" s="8">
        <v>17</v>
      </c>
      <c r="N28" s="24">
        <f t="shared" si="5"/>
        <v>0</v>
      </c>
      <c r="O28" s="8">
        <v>28</v>
      </c>
      <c r="P28" s="24">
        <f t="shared" si="6"/>
        <v>3</v>
      </c>
      <c r="Q28" s="8">
        <v>21</v>
      </c>
      <c r="R28" s="24">
        <f t="shared" si="7"/>
        <v>0</v>
      </c>
      <c r="S28" s="8">
        <v>12</v>
      </c>
      <c r="T28" s="24">
        <f t="shared" si="8"/>
        <v>0</v>
      </c>
      <c r="U28" s="8">
        <v>20</v>
      </c>
      <c r="V28" s="26">
        <f t="shared" si="9"/>
        <v>0</v>
      </c>
      <c r="W28" s="6">
        <f t="shared" si="10"/>
        <v>171</v>
      </c>
      <c r="X28" s="24">
        <f t="shared" si="11"/>
        <v>3</v>
      </c>
      <c r="Y28" s="24">
        <f t="shared" si="12"/>
        <v>0</v>
      </c>
      <c r="Z28" s="6" t="str">
        <f t="shared" si="13"/>
        <v/>
      </c>
      <c r="AA28" s="6" t="str">
        <f t="shared" si="16"/>
        <v>অকৃতকার্য বিষয়: 6</v>
      </c>
      <c r="AB28" s="22"/>
      <c r="AC28" s="22">
        <f t="shared" si="14"/>
        <v>0</v>
      </c>
      <c r="AD28" s="7"/>
      <c r="AE28" s="7"/>
      <c r="AF28" s="7"/>
      <c r="AG28" s="7"/>
      <c r="AH28" s="7"/>
      <c r="AI28" s="7"/>
    </row>
    <row r="29" spans="1:35" ht="20.399999999999999" customHeight="1" x14ac:dyDescent="0.35">
      <c r="A29" s="10">
        <f t="shared" si="15"/>
        <v>23</v>
      </c>
      <c r="B29" s="14" t="s">
        <v>21</v>
      </c>
      <c r="C29" s="18">
        <v>19</v>
      </c>
      <c r="D29" s="8">
        <v>21</v>
      </c>
      <c r="E29" s="6">
        <f t="shared" si="0"/>
        <v>40</v>
      </c>
      <c r="F29" s="24">
        <f t="shared" si="1"/>
        <v>0</v>
      </c>
      <c r="G29" s="8">
        <v>22</v>
      </c>
      <c r="H29" s="8">
        <v>4</v>
      </c>
      <c r="I29" s="6">
        <f t="shared" si="2"/>
        <v>26</v>
      </c>
      <c r="J29" s="24">
        <f t="shared" si="3"/>
        <v>0</v>
      </c>
      <c r="K29" s="8">
        <v>17</v>
      </c>
      <c r="L29" s="24">
        <f t="shared" si="4"/>
        <v>0</v>
      </c>
      <c r="M29" s="8">
        <v>28</v>
      </c>
      <c r="N29" s="24">
        <f t="shared" si="5"/>
        <v>0</v>
      </c>
      <c r="O29" s="8">
        <v>0</v>
      </c>
      <c r="P29" s="24">
        <f t="shared" si="6"/>
        <v>0</v>
      </c>
      <c r="Q29" s="8">
        <v>26</v>
      </c>
      <c r="R29" s="24">
        <f t="shared" si="7"/>
        <v>0</v>
      </c>
      <c r="S29" s="8">
        <v>22</v>
      </c>
      <c r="T29" s="24">
        <f t="shared" si="8"/>
        <v>0</v>
      </c>
      <c r="U29" s="8">
        <v>21</v>
      </c>
      <c r="V29" s="26">
        <f t="shared" si="9"/>
        <v>0</v>
      </c>
      <c r="W29" s="6">
        <f t="shared" si="10"/>
        <v>180</v>
      </c>
      <c r="X29" s="24">
        <f t="shared" si="11"/>
        <v>0</v>
      </c>
      <c r="Y29" s="24">
        <f t="shared" si="12"/>
        <v>0</v>
      </c>
      <c r="Z29" s="6" t="str">
        <f t="shared" si="13"/>
        <v/>
      </c>
      <c r="AA29" s="6" t="str">
        <f t="shared" si="16"/>
        <v>অকৃতকার্য বিষয়: 7</v>
      </c>
      <c r="AB29" s="22"/>
      <c r="AC29" s="22">
        <f t="shared" si="14"/>
        <v>0</v>
      </c>
      <c r="AD29" s="7"/>
      <c r="AE29" s="7"/>
      <c r="AF29" s="7"/>
      <c r="AG29" s="7"/>
      <c r="AH29" s="7"/>
      <c r="AI29" s="7"/>
    </row>
    <row r="30" spans="1:35" ht="20.399999999999999" customHeight="1" x14ac:dyDescent="0.35">
      <c r="A30" s="10">
        <f t="shared" si="15"/>
        <v>24</v>
      </c>
      <c r="B30" s="14" t="s">
        <v>22</v>
      </c>
      <c r="C30" s="18">
        <v>38</v>
      </c>
      <c r="D30" s="8">
        <v>24</v>
      </c>
      <c r="E30" s="6">
        <f t="shared" si="0"/>
        <v>62</v>
      </c>
      <c r="F30" s="24">
        <f t="shared" si="1"/>
        <v>2</v>
      </c>
      <c r="G30" s="8">
        <v>40</v>
      </c>
      <c r="H30" s="8">
        <v>5</v>
      </c>
      <c r="I30" s="6">
        <f t="shared" si="2"/>
        <v>45</v>
      </c>
      <c r="J30" s="24">
        <f t="shared" si="3"/>
        <v>0</v>
      </c>
      <c r="K30" s="8">
        <v>15</v>
      </c>
      <c r="L30" s="24">
        <f t="shared" si="4"/>
        <v>0</v>
      </c>
      <c r="M30" s="8">
        <v>33</v>
      </c>
      <c r="N30" s="24">
        <f t="shared" si="5"/>
        <v>1</v>
      </c>
      <c r="O30" s="8">
        <v>35</v>
      </c>
      <c r="P30" s="24">
        <f t="shared" si="6"/>
        <v>4</v>
      </c>
      <c r="Q30" s="8">
        <v>38</v>
      </c>
      <c r="R30" s="24">
        <f t="shared" si="7"/>
        <v>1</v>
      </c>
      <c r="S30" s="8">
        <v>26</v>
      </c>
      <c r="T30" s="24">
        <f t="shared" si="8"/>
        <v>0</v>
      </c>
      <c r="U30" s="8">
        <v>17</v>
      </c>
      <c r="V30" s="26">
        <f t="shared" si="9"/>
        <v>0</v>
      </c>
      <c r="W30" s="6">
        <f t="shared" si="10"/>
        <v>271</v>
      </c>
      <c r="X30" s="24">
        <f t="shared" si="11"/>
        <v>8</v>
      </c>
      <c r="Y30" s="24">
        <f t="shared" si="12"/>
        <v>0</v>
      </c>
      <c r="Z30" s="6" t="str">
        <f t="shared" si="13"/>
        <v/>
      </c>
      <c r="AA30" s="6" t="str">
        <f t="shared" si="16"/>
        <v>অকৃতকার্য বিষয়: 3</v>
      </c>
      <c r="AB30" s="22"/>
      <c r="AC30" s="22">
        <f t="shared" si="14"/>
        <v>0</v>
      </c>
      <c r="AD30" s="7"/>
      <c r="AE30" s="7"/>
      <c r="AF30" s="7"/>
      <c r="AG30" s="7"/>
      <c r="AH30" s="7"/>
      <c r="AI30" s="7"/>
    </row>
    <row r="31" spans="1:35" ht="20.399999999999999" customHeight="1" x14ac:dyDescent="0.35">
      <c r="A31" s="10">
        <f t="shared" si="15"/>
        <v>25</v>
      </c>
      <c r="B31" s="14" t="s">
        <v>23</v>
      </c>
      <c r="C31" s="18">
        <v>18</v>
      </c>
      <c r="D31" s="8">
        <v>5</v>
      </c>
      <c r="E31" s="6">
        <f t="shared" si="0"/>
        <v>23</v>
      </c>
      <c r="F31" s="24">
        <f t="shared" si="1"/>
        <v>0</v>
      </c>
      <c r="G31" s="8">
        <v>7</v>
      </c>
      <c r="H31" s="8">
        <v>0</v>
      </c>
      <c r="I31" s="6">
        <f t="shared" si="2"/>
        <v>7</v>
      </c>
      <c r="J31" s="24">
        <f t="shared" si="3"/>
        <v>0</v>
      </c>
      <c r="K31" s="8">
        <v>10</v>
      </c>
      <c r="L31" s="24">
        <f t="shared" si="4"/>
        <v>0</v>
      </c>
      <c r="M31" s="8">
        <v>15</v>
      </c>
      <c r="N31" s="24">
        <f t="shared" si="5"/>
        <v>0</v>
      </c>
      <c r="O31" s="8">
        <v>34</v>
      </c>
      <c r="P31" s="24">
        <f t="shared" si="6"/>
        <v>3.5</v>
      </c>
      <c r="Q31" s="8">
        <v>14</v>
      </c>
      <c r="R31" s="24">
        <f t="shared" si="7"/>
        <v>0</v>
      </c>
      <c r="S31" s="8">
        <v>11</v>
      </c>
      <c r="T31" s="24">
        <f t="shared" si="8"/>
        <v>0</v>
      </c>
      <c r="U31" s="8">
        <v>21</v>
      </c>
      <c r="V31" s="26">
        <f t="shared" si="9"/>
        <v>0</v>
      </c>
      <c r="W31" s="6">
        <f t="shared" si="10"/>
        <v>135</v>
      </c>
      <c r="X31" s="24">
        <f t="shared" si="11"/>
        <v>3.5</v>
      </c>
      <c r="Y31" s="24">
        <f t="shared" si="12"/>
        <v>0</v>
      </c>
      <c r="Z31" s="6" t="str">
        <f t="shared" si="13"/>
        <v/>
      </c>
      <c r="AA31" s="6" t="str">
        <f t="shared" si="16"/>
        <v>অকৃতকার্য বিষয়: 6</v>
      </c>
      <c r="AB31" s="22"/>
      <c r="AC31" s="22">
        <f t="shared" si="14"/>
        <v>0</v>
      </c>
      <c r="AD31" s="7"/>
      <c r="AE31" s="7"/>
      <c r="AF31" s="7"/>
      <c r="AG31" s="7"/>
      <c r="AH31" s="7"/>
      <c r="AI31" s="7"/>
    </row>
    <row r="32" spans="1:35" ht="20.399999999999999" customHeight="1" x14ac:dyDescent="0.35">
      <c r="A32" s="10">
        <f t="shared" si="15"/>
        <v>26</v>
      </c>
      <c r="B32" s="14" t="s">
        <v>24</v>
      </c>
      <c r="C32" s="18">
        <v>10</v>
      </c>
      <c r="D32" s="8">
        <v>8</v>
      </c>
      <c r="E32" s="6">
        <f t="shared" si="0"/>
        <v>18</v>
      </c>
      <c r="F32" s="24">
        <f t="shared" si="1"/>
        <v>0</v>
      </c>
      <c r="G32" s="8">
        <v>20</v>
      </c>
      <c r="H32" s="8">
        <v>0</v>
      </c>
      <c r="I32" s="6">
        <f t="shared" si="2"/>
        <v>20</v>
      </c>
      <c r="J32" s="24">
        <f t="shared" si="3"/>
        <v>0</v>
      </c>
      <c r="K32" s="8">
        <v>8</v>
      </c>
      <c r="L32" s="24">
        <f t="shared" si="4"/>
        <v>0</v>
      </c>
      <c r="M32" s="8">
        <v>16</v>
      </c>
      <c r="N32" s="24">
        <f t="shared" si="5"/>
        <v>0</v>
      </c>
      <c r="O32" s="8">
        <v>5</v>
      </c>
      <c r="P32" s="24">
        <f t="shared" si="6"/>
        <v>0</v>
      </c>
      <c r="Q32" s="8">
        <v>14</v>
      </c>
      <c r="R32" s="24">
        <f t="shared" si="7"/>
        <v>0</v>
      </c>
      <c r="S32" s="8">
        <v>18</v>
      </c>
      <c r="T32" s="24">
        <f t="shared" si="8"/>
        <v>0</v>
      </c>
      <c r="U32" s="8">
        <v>23</v>
      </c>
      <c r="V32" s="26">
        <f t="shared" si="9"/>
        <v>0</v>
      </c>
      <c r="W32" s="6">
        <f t="shared" si="10"/>
        <v>122</v>
      </c>
      <c r="X32" s="24">
        <f t="shared" si="11"/>
        <v>0</v>
      </c>
      <c r="Y32" s="24">
        <f t="shared" si="12"/>
        <v>0</v>
      </c>
      <c r="Z32" s="6" t="str">
        <f t="shared" si="13"/>
        <v/>
      </c>
      <c r="AA32" s="6" t="str">
        <f t="shared" si="16"/>
        <v>অকৃতকার্য বিষয়: 7</v>
      </c>
      <c r="AB32" s="22"/>
      <c r="AC32" s="22">
        <f t="shared" si="14"/>
        <v>0</v>
      </c>
      <c r="AD32" s="7"/>
      <c r="AE32" s="7"/>
      <c r="AF32" s="7"/>
      <c r="AG32" s="7"/>
      <c r="AH32" s="7"/>
      <c r="AI32" s="7"/>
    </row>
    <row r="33" spans="1:35" ht="20.399999999999999" customHeight="1" x14ac:dyDescent="0.35">
      <c r="A33" s="10">
        <f t="shared" si="15"/>
        <v>27</v>
      </c>
      <c r="B33" s="14" t="s">
        <v>25</v>
      </c>
      <c r="C33" s="18">
        <v>21</v>
      </c>
      <c r="D33" s="8">
        <v>9</v>
      </c>
      <c r="E33" s="6">
        <f t="shared" si="0"/>
        <v>30</v>
      </c>
      <c r="F33" s="24">
        <f t="shared" si="1"/>
        <v>0</v>
      </c>
      <c r="G33" s="8">
        <v>12</v>
      </c>
      <c r="H33" s="8">
        <v>0</v>
      </c>
      <c r="I33" s="6">
        <f t="shared" si="2"/>
        <v>12</v>
      </c>
      <c r="J33" s="24">
        <f t="shared" si="3"/>
        <v>0</v>
      </c>
      <c r="K33" s="8">
        <v>8</v>
      </c>
      <c r="L33" s="24">
        <f t="shared" si="4"/>
        <v>0</v>
      </c>
      <c r="M33" s="8">
        <v>20</v>
      </c>
      <c r="N33" s="24">
        <f t="shared" si="5"/>
        <v>0</v>
      </c>
      <c r="O33" s="8">
        <v>5</v>
      </c>
      <c r="P33" s="24">
        <f t="shared" si="6"/>
        <v>0</v>
      </c>
      <c r="Q33" s="8">
        <v>13</v>
      </c>
      <c r="R33" s="24">
        <f t="shared" si="7"/>
        <v>0</v>
      </c>
      <c r="S33" s="8">
        <v>19</v>
      </c>
      <c r="T33" s="24">
        <f t="shared" si="8"/>
        <v>0</v>
      </c>
      <c r="U33" s="8">
        <v>17</v>
      </c>
      <c r="V33" s="26">
        <f t="shared" si="9"/>
        <v>0</v>
      </c>
      <c r="W33" s="6">
        <f t="shared" si="10"/>
        <v>124</v>
      </c>
      <c r="X33" s="24">
        <f t="shared" si="11"/>
        <v>0</v>
      </c>
      <c r="Y33" s="24">
        <f t="shared" si="12"/>
        <v>0</v>
      </c>
      <c r="Z33" s="6" t="str">
        <f t="shared" si="13"/>
        <v/>
      </c>
      <c r="AA33" s="6" t="str">
        <f t="shared" si="16"/>
        <v>অকৃতকার্য বিষয়: 7</v>
      </c>
      <c r="AB33" s="22"/>
      <c r="AC33" s="22">
        <f t="shared" si="14"/>
        <v>0</v>
      </c>
      <c r="AD33" s="7"/>
      <c r="AE33" s="7"/>
      <c r="AF33" s="7"/>
      <c r="AG33" s="7"/>
      <c r="AH33" s="7"/>
      <c r="AI33" s="7"/>
    </row>
    <row r="34" spans="1:35" ht="20.399999999999999" customHeight="1" x14ac:dyDescent="0.35">
      <c r="A34" s="10">
        <f t="shared" si="15"/>
        <v>28</v>
      </c>
      <c r="B34" s="14" t="s">
        <v>26</v>
      </c>
      <c r="C34" s="18">
        <v>46</v>
      </c>
      <c r="D34" s="8">
        <v>14</v>
      </c>
      <c r="E34" s="6">
        <f t="shared" si="0"/>
        <v>60</v>
      </c>
      <c r="F34" s="24">
        <f t="shared" si="1"/>
        <v>2</v>
      </c>
      <c r="G34" s="8">
        <v>36</v>
      </c>
      <c r="H34" s="8">
        <v>0</v>
      </c>
      <c r="I34" s="6">
        <f t="shared" si="2"/>
        <v>36</v>
      </c>
      <c r="J34" s="24">
        <f t="shared" si="3"/>
        <v>0</v>
      </c>
      <c r="K34" s="8">
        <v>13</v>
      </c>
      <c r="L34" s="24">
        <f t="shared" si="4"/>
        <v>0</v>
      </c>
      <c r="M34" s="8">
        <v>33</v>
      </c>
      <c r="N34" s="24">
        <f t="shared" si="5"/>
        <v>1</v>
      </c>
      <c r="O34" s="8">
        <v>34</v>
      </c>
      <c r="P34" s="24">
        <f t="shared" si="6"/>
        <v>3.5</v>
      </c>
      <c r="Q34" s="8">
        <v>37</v>
      </c>
      <c r="R34" s="24">
        <f t="shared" si="7"/>
        <v>1</v>
      </c>
      <c r="S34" s="8">
        <v>38</v>
      </c>
      <c r="T34" s="24">
        <f t="shared" si="8"/>
        <v>1</v>
      </c>
      <c r="U34" s="8">
        <v>22</v>
      </c>
      <c r="V34" s="26">
        <f t="shared" si="9"/>
        <v>0</v>
      </c>
      <c r="W34" s="6">
        <f t="shared" si="10"/>
        <v>273</v>
      </c>
      <c r="X34" s="24">
        <f t="shared" si="11"/>
        <v>8.5</v>
      </c>
      <c r="Y34" s="24">
        <f t="shared" si="12"/>
        <v>0</v>
      </c>
      <c r="Z34" s="6" t="str">
        <f t="shared" si="13"/>
        <v/>
      </c>
      <c r="AA34" s="6" t="str">
        <f t="shared" si="16"/>
        <v>অকৃতকার্য বিষয়: 2</v>
      </c>
      <c r="AB34" s="22"/>
      <c r="AC34" s="22">
        <f t="shared" si="14"/>
        <v>0</v>
      </c>
      <c r="AD34" s="7"/>
      <c r="AE34" s="7"/>
      <c r="AF34" s="7"/>
      <c r="AG34" s="7"/>
      <c r="AH34" s="7"/>
      <c r="AI34" s="7"/>
    </row>
    <row r="35" spans="1:35" ht="20.399999999999999" customHeight="1" x14ac:dyDescent="0.35">
      <c r="A35" s="10">
        <f t="shared" si="15"/>
        <v>29</v>
      </c>
      <c r="B35" s="14" t="s">
        <v>27</v>
      </c>
      <c r="C35" s="18">
        <v>33</v>
      </c>
      <c r="D35" s="8">
        <v>6</v>
      </c>
      <c r="E35" s="6">
        <f t="shared" si="0"/>
        <v>39</v>
      </c>
      <c r="F35" s="24">
        <f t="shared" si="1"/>
        <v>0</v>
      </c>
      <c r="G35" s="8">
        <v>33</v>
      </c>
      <c r="H35" s="8">
        <v>5</v>
      </c>
      <c r="I35" s="6">
        <f t="shared" si="2"/>
        <v>38</v>
      </c>
      <c r="J35" s="24">
        <f t="shared" si="3"/>
        <v>0</v>
      </c>
      <c r="K35" s="8">
        <v>11</v>
      </c>
      <c r="L35" s="24">
        <f t="shared" si="4"/>
        <v>0</v>
      </c>
      <c r="M35" s="8">
        <v>33</v>
      </c>
      <c r="N35" s="24">
        <f t="shared" si="5"/>
        <v>1</v>
      </c>
      <c r="O35" s="8">
        <v>28</v>
      </c>
      <c r="P35" s="24">
        <f t="shared" si="6"/>
        <v>3</v>
      </c>
      <c r="Q35" s="8">
        <v>18</v>
      </c>
      <c r="R35" s="24">
        <f t="shared" si="7"/>
        <v>0</v>
      </c>
      <c r="S35" s="8">
        <v>53</v>
      </c>
      <c r="T35" s="24">
        <f t="shared" si="8"/>
        <v>3</v>
      </c>
      <c r="U35" s="8">
        <v>24</v>
      </c>
      <c r="V35" s="26">
        <f t="shared" si="9"/>
        <v>0</v>
      </c>
      <c r="W35" s="6">
        <f t="shared" si="10"/>
        <v>244</v>
      </c>
      <c r="X35" s="24">
        <f t="shared" si="11"/>
        <v>7</v>
      </c>
      <c r="Y35" s="24">
        <f t="shared" si="12"/>
        <v>0</v>
      </c>
      <c r="Z35" s="6" t="str">
        <f t="shared" si="13"/>
        <v/>
      </c>
      <c r="AA35" s="6" t="str">
        <f t="shared" si="16"/>
        <v>অকৃতকার্য বিষয়: 4</v>
      </c>
      <c r="AB35" s="22"/>
      <c r="AC35" s="22">
        <f t="shared" si="14"/>
        <v>0</v>
      </c>
      <c r="AD35" s="7"/>
      <c r="AE35" s="7"/>
      <c r="AF35" s="7"/>
      <c r="AG35" s="7"/>
      <c r="AH35" s="7"/>
      <c r="AI35" s="7"/>
    </row>
    <row r="36" spans="1:35" ht="20.399999999999999" customHeight="1" x14ac:dyDescent="0.35">
      <c r="A36" s="10">
        <f t="shared" si="15"/>
        <v>30</v>
      </c>
      <c r="B36" s="14" t="s">
        <v>28</v>
      </c>
      <c r="C36" s="18">
        <v>23</v>
      </c>
      <c r="D36" s="8">
        <v>9</v>
      </c>
      <c r="E36" s="6">
        <f t="shared" si="0"/>
        <v>32</v>
      </c>
      <c r="F36" s="24">
        <f t="shared" si="1"/>
        <v>0</v>
      </c>
      <c r="G36" s="8">
        <v>37</v>
      </c>
      <c r="H36" s="8">
        <v>23</v>
      </c>
      <c r="I36" s="6">
        <f t="shared" si="2"/>
        <v>60</v>
      </c>
      <c r="J36" s="24">
        <f t="shared" si="3"/>
        <v>2</v>
      </c>
      <c r="K36" s="8">
        <v>14</v>
      </c>
      <c r="L36" s="24">
        <f t="shared" si="4"/>
        <v>0</v>
      </c>
      <c r="M36" s="8">
        <v>33</v>
      </c>
      <c r="N36" s="24">
        <f t="shared" si="5"/>
        <v>1</v>
      </c>
      <c r="O36" s="8">
        <v>32</v>
      </c>
      <c r="P36" s="24">
        <f t="shared" si="6"/>
        <v>3.5</v>
      </c>
      <c r="Q36" s="8">
        <v>28</v>
      </c>
      <c r="R36" s="24">
        <f t="shared" si="7"/>
        <v>0</v>
      </c>
      <c r="S36" s="8">
        <v>40</v>
      </c>
      <c r="T36" s="24">
        <f t="shared" si="8"/>
        <v>2</v>
      </c>
      <c r="U36" s="8">
        <v>20</v>
      </c>
      <c r="V36" s="26">
        <f t="shared" si="9"/>
        <v>0</v>
      </c>
      <c r="W36" s="6">
        <f t="shared" si="10"/>
        <v>259</v>
      </c>
      <c r="X36" s="24">
        <f t="shared" si="11"/>
        <v>8.5</v>
      </c>
      <c r="Y36" s="24">
        <f t="shared" si="12"/>
        <v>0</v>
      </c>
      <c r="Z36" s="6" t="str">
        <f t="shared" si="13"/>
        <v/>
      </c>
      <c r="AA36" s="6" t="str">
        <f t="shared" si="16"/>
        <v>অকৃতকার্য বিষয়: 3</v>
      </c>
      <c r="AB36" s="22"/>
      <c r="AC36" s="22">
        <f t="shared" si="14"/>
        <v>0</v>
      </c>
      <c r="AD36" s="7"/>
      <c r="AE36" s="7"/>
      <c r="AF36" s="7"/>
      <c r="AG36" s="7"/>
      <c r="AH36" s="7"/>
      <c r="AI36" s="7"/>
    </row>
    <row r="37" spans="1:35" ht="20.399999999999999" customHeight="1" x14ac:dyDescent="0.35">
      <c r="A37" s="10">
        <f t="shared" si="15"/>
        <v>31</v>
      </c>
      <c r="B37" s="14" t="s">
        <v>29</v>
      </c>
      <c r="C37" s="18">
        <v>19</v>
      </c>
      <c r="D37" s="8">
        <v>9</v>
      </c>
      <c r="E37" s="6">
        <f t="shared" si="0"/>
        <v>28</v>
      </c>
      <c r="F37" s="24">
        <f t="shared" si="1"/>
        <v>0</v>
      </c>
      <c r="G37" s="8">
        <v>18</v>
      </c>
      <c r="H37" s="8">
        <v>0</v>
      </c>
      <c r="I37" s="6">
        <f t="shared" si="2"/>
        <v>18</v>
      </c>
      <c r="J37" s="24">
        <f t="shared" si="3"/>
        <v>0</v>
      </c>
      <c r="K37" s="8">
        <v>6</v>
      </c>
      <c r="L37" s="24">
        <f t="shared" si="4"/>
        <v>0</v>
      </c>
      <c r="M37" s="8">
        <v>18</v>
      </c>
      <c r="N37" s="24">
        <f t="shared" si="5"/>
        <v>0</v>
      </c>
      <c r="O37" s="8">
        <v>4</v>
      </c>
      <c r="P37" s="24">
        <f t="shared" si="6"/>
        <v>0</v>
      </c>
      <c r="Q37" s="8">
        <v>12</v>
      </c>
      <c r="R37" s="24">
        <f t="shared" si="7"/>
        <v>0</v>
      </c>
      <c r="S37" s="8">
        <v>16</v>
      </c>
      <c r="T37" s="24">
        <f t="shared" si="8"/>
        <v>0</v>
      </c>
      <c r="U37" s="8">
        <v>22</v>
      </c>
      <c r="V37" s="26">
        <f t="shared" si="9"/>
        <v>0</v>
      </c>
      <c r="W37" s="6">
        <f t="shared" si="10"/>
        <v>124</v>
      </c>
      <c r="X37" s="24">
        <f t="shared" si="11"/>
        <v>0</v>
      </c>
      <c r="Y37" s="24">
        <f t="shared" si="12"/>
        <v>0</v>
      </c>
      <c r="Z37" s="6" t="str">
        <f t="shared" si="13"/>
        <v/>
      </c>
      <c r="AA37" s="6" t="str">
        <f t="shared" si="16"/>
        <v>অকৃতকার্য বিষয়: 7</v>
      </c>
      <c r="AB37" s="22"/>
      <c r="AC37" s="22">
        <f t="shared" si="14"/>
        <v>0</v>
      </c>
      <c r="AD37" s="7"/>
      <c r="AE37" s="7"/>
      <c r="AF37" s="7"/>
      <c r="AG37" s="7"/>
      <c r="AH37" s="7"/>
      <c r="AI37" s="7"/>
    </row>
    <row r="38" spans="1:35" ht="20.399999999999999" customHeight="1" x14ac:dyDescent="0.35">
      <c r="A38" s="10">
        <f t="shared" si="15"/>
        <v>32</v>
      </c>
      <c r="B38" s="14" t="s">
        <v>30</v>
      </c>
      <c r="C38" s="18">
        <v>33</v>
      </c>
      <c r="D38" s="8">
        <v>7</v>
      </c>
      <c r="E38" s="6">
        <f t="shared" si="0"/>
        <v>40</v>
      </c>
      <c r="F38" s="24">
        <f t="shared" si="1"/>
        <v>0</v>
      </c>
      <c r="G38" s="8">
        <v>33</v>
      </c>
      <c r="H38" s="8">
        <v>0</v>
      </c>
      <c r="I38" s="6">
        <f t="shared" si="2"/>
        <v>33</v>
      </c>
      <c r="J38" s="24">
        <f t="shared" si="3"/>
        <v>0</v>
      </c>
      <c r="K38" s="8">
        <v>13</v>
      </c>
      <c r="L38" s="24">
        <f t="shared" si="4"/>
        <v>0</v>
      </c>
      <c r="M38" s="8">
        <v>17</v>
      </c>
      <c r="N38" s="24">
        <f t="shared" si="5"/>
        <v>0</v>
      </c>
      <c r="O38" s="8">
        <v>30</v>
      </c>
      <c r="P38" s="24">
        <f t="shared" si="6"/>
        <v>3.5</v>
      </c>
      <c r="Q38" s="8">
        <v>15</v>
      </c>
      <c r="R38" s="24">
        <f t="shared" si="7"/>
        <v>0</v>
      </c>
      <c r="S38" s="8">
        <v>10</v>
      </c>
      <c r="T38" s="24">
        <f t="shared" si="8"/>
        <v>0</v>
      </c>
      <c r="U38" s="8">
        <v>12</v>
      </c>
      <c r="V38" s="26">
        <f t="shared" si="9"/>
        <v>0</v>
      </c>
      <c r="W38" s="6">
        <f t="shared" si="10"/>
        <v>170</v>
      </c>
      <c r="X38" s="24">
        <f t="shared" si="11"/>
        <v>3.5</v>
      </c>
      <c r="Y38" s="24">
        <f t="shared" si="12"/>
        <v>0</v>
      </c>
      <c r="Z38" s="6" t="str">
        <f t="shared" si="13"/>
        <v/>
      </c>
      <c r="AA38" s="6" t="str">
        <f t="shared" si="16"/>
        <v>অকৃতকার্য বিষয়: 6</v>
      </c>
      <c r="AB38" s="22"/>
      <c r="AC38" s="22">
        <f t="shared" si="14"/>
        <v>0</v>
      </c>
      <c r="AD38" s="7"/>
      <c r="AE38" s="7"/>
      <c r="AF38" s="7"/>
      <c r="AG38" s="7"/>
      <c r="AH38" s="7"/>
      <c r="AI38" s="7"/>
    </row>
    <row r="39" spans="1:35" ht="20.399999999999999" customHeight="1" x14ac:dyDescent="0.35">
      <c r="A39" s="10">
        <f t="shared" si="15"/>
        <v>33</v>
      </c>
      <c r="B39" s="14" t="s">
        <v>31</v>
      </c>
      <c r="C39" s="18">
        <v>17</v>
      </c>
      <c r="D39" s="8">
        <v>2</v>
      </c>
      <c r="E39" s="6">
        <f t="shared" si="0"/>
        <v>19</v>
      </c>
      <c r="F39" s="24">
        <f t="shared" si="1"/>
        <v>0</v>
      </c>
      <c r="G39" s="8">
        <v>12</v>
      </c>
      <c r="H39" s="8">
        <v>0</v>
      </c>
      <c r="I39" s="6">
        <f t="shared" si="2"/>
        <v>12</v>
      </c>
      <c r="J39" s="24">
        <f t="shared" si="3"/>
        <v>0</v>
      </c>
      <c r="K39" s="8">
        <v>6</v>
      </c>
      <c r="L39" s="24">
        <f t="shared" si="4"/>
        <v>0</v>
      </c>
      <c r="M39" s="8">
        <v>10</v>
      </c>
      <c r="N39" s="24">
        <f t="shared" si="5"/>
        <v>0</v>
      </c>
      <c r="O39" s="8">
        <v>0</v>
      </c>
      <c r="P39" s="24">
        <f t="shared" si="6"/>
        <v>0</v>
      </c>
      <c r="Q39" s="8">
        <v>5</v>
      </c>
      <c r="R39" s="24">
        <f t="shared" si="7"/>
        <v>0</v>
      </c>
      <c r="S39" s="8">
        <v>8</v>
      </c>
      <c r="T39" s="24">
        <f t="shared" si="8"/>
        <v>0</v>
      </c>
      <c r="U39" s="8">
        <v>23</v>
      </c>
      <c r="V39" s="26">
        <f t="shared" si="9"/>
        <v>0</v>
      </c>
      <c r="W39" s="6">
        <f t="shared" si="10"/>
        <v>83</v>
      </c>
      <c r="X39" s="24">
        <f t="shared" si="11"/>
        <v>0</v>
      </c>
      <c r="Y39" s="24">
        <f t="shared" si="12"/>
        <v>0</v>
      </c>
      <c r="Z39" s="6" t="str">
        <f t="shared" si="13"/>
        <v/>
      </c>
      <c r="AA39" s="6" t="str">
        <f t="shared" si="16"/>
        <v>অকৃতকার্য বিষয়: 7</v>
      </c>
      <c r="AB39" s="22"/>
      <c r="AC39" s="22">
        <f t="shared" si="14"/>
        <v>0</v>
      </c>
      <c r="AD39" s="7"/>
      <c r="AE39" s="7"/>
      <c r="AF39" s="7"/>
      <c r="AG39" s="7"/>
      <c r="AH39" s="7"/>
      <c r="AI39" s="7"/>
    </row>
    <row r="40" spans="1:35" ht="20.399999999999999" customHeight="1" x14ac:dyDescent="0.35">
      <c r="A40" s="10">
        <f t="shared" si="15"/>
        <v>34</v>
      </c>
      <c r="B40" s="14" t="s">
        <v>32</v>
      </c>
      <c r="C40" s="18">
        <v>14</v>
      </c>
      <c r="D40" s="8">
        <v>7</v>
      </c>
      <c r="E40" s="6">
        <f t="shared" si="0"/>
        <v>21</v>
      </c>
      <c r="F40" s="24">
        <f t="shared" si="1"/>
        <v>0</v>
      </c>
      <c r="G40" s="8">
        <v>33</v>
      </c>
      <c r="H40" s="8">
        <v>0</v>
      </c>
      <c r="I40" s="6">
        <f t="shared" si="2"/>
        <v>33</v>
      </c>
      <c r="J40" s="24">
        <f t="shared" si="3"/>
        <v>0</v>
      </c>
      <c r="K40" s="8">
        <v>10</v>
      </c>
      <c r="L40" s="24">
        <f t="shared" si="4"/>
        <v>0</v>
      </c>
      <c r="M40" s="8">
        <v>12</v>
      </c>
      <c r="N40" s="24">
        <f t="shared" si="5"/>
        <v>0</v>
      </c>
      <c r="O40" s="8">
        <v>4</v>
      </c>
      <c r="P40" s="24">
        <f t="shared" si="6"/>
        <v>0</v>
      </c>
      <c r="Q40" s="8">
        <v>7</v>
      </c>
      <c r="R40" s="24">
        <f t="shared" si="7"/>
        <v>0</v>
      </c>
      <c r="S40" s="8">
        <v>19</v>
      </c>
      <c r="T40" s="24">
        <f t="shared" si="8"/>
        <v>0</v>
      </c>
      <c r="U40" s="8">
        <v>11</v>
      </c>
      <c r="V40" s="26">
        <f t="shared" si="9"/>
        <v>0</v>
      </c>
      <c r="W40" s="6">
        <f t="shared" si="10"/>
        <v>117</v>
      </c>
      <c r="X40" s="24">
        <f t="shared" si="11"/>
        <v>0</v>
      </c>
      <c r="Y40" s="24">
        <f t="shared" si="12"/>
        <v>0</v>
      </c>
      <c r="Z40" s="6" t="str">
        <f t="shared" si="13"/>
        <v/>
      </c>
      <c r="AA40" s="6" t="str">
        <f t="shared" si="16"/>
        <v>অকৃতকার্য বিষয়: 7</v>
      </c>
      <c r="AB40" s="22"/>
      <c r="AC40" s="22">
        <f t="shared" si="14"/>
        <v>0</v>
      </c>
      <c r="AD40" s="7"/>
      <c r="AE40" s="7"/>
      <c r="AF40" s="7"/>
      <c r="AG40" s="7"/>
      <c r="AH40" s="7"/>
      <c r="AI40" s="7"/>
    </row>
    <row r="41" spans="1:35" ht="20.399999999999999" customHeight="1" x14ac:dyDescent="0.35">
      <c r="A41" s="10">
        <f t="shared" si="15"/>
        <v>35</v>
      </c>
      <c r="B41" s="14" t="s">
        <v>33</v>
      </c>
      <c r="C41" s="18">
        <v>33</v>
      </c>
      <c r="D41" s="8">
        <v>7</v>
      </c>
      <c r="E41" s="6">
        <f t="shared" si="0"/>
        <v>40</v>
      </c>
      <c r="F41" s="24">
        <f t="shared" si="1"/>
        <v>0</v>
      </c>
      <c r="G41" s="8">
        <v>33</v>
      </c>
      <c r="H41" s="8">
        <v>0</v>
      </c>
      <c r="I41" s="6">
        <f t="shared" si="2"/>
        <v>33</v>
      </c>
      <c r="J41" s="24">
        <f t="shared" si="3"/>
        <v>0</v>
      </c>
      <c r="K41" s="8">
        <v>6</v>
      </c>
      <c r="L41" s="24">
        <f t="shared" si="4"/>
        <v>0</v>
      </c>
      <c r="M41" s="8">
        <v>11</v>
      </c>
      <c r="N41" s="24">
        <f t="shared" si="5"/>
        <v>0</v>
      </c>
      <c r="O41" s="8">
        <v>0</v>
      </c>
      <c r="P41" s="24">
        <f t="shared" si="6"/>
        <v>0</v>
      </c>
      <c r="Q41" s="8">
        <v>9</v>
      </c>
      <c r="R41" s="24">
        <f t="shared" si="7"/>
        <v>0</v>
      </c>
      <c r="S41" s="8">
        <v>14</v>
      </c>
      <c r="T41" s="24">
        <f t="shared" si="8"/>
        <v>0</v>
      </c>
      <c r="U41" s="8">
        <v>12</v>
      </c>
      <c r="V41" s="26">
        <f t="shared" si="9"/>
        <v>0</v>
      </c>
      <c r="W41" s="6">
        <f t="shared" si="10"/>
        <v>125</v>
      </c>
      <c r="X41" s="24">
        <f t="shared" si="11"/>
        <v>0</v>
      </c>
      <c r="Y41" s="24">
        <f t="shared" si="12"/>
        <v>0</v>
      </c>
      <c r="Z41" s="6" t="str">
        <f t="shared" si="13"/>
        <v/>
      </c>
      <c r="AA41" s="6" t="str">
        <f t="shared" si="16"/>
        <v>অকৃতকার্য বিষয়: 7</v>
      </c>
      <c r="AB41" s="22"/>
      <c r="AC41" s="22">
        <f t="shared" si="14"/>
        <v>0</v>
      </c>
      <c r="AD41" s="7"/>
      <c r="AE41" s="7"/>
      <c r="AF41" s="7"/>
      <c r="AG41" s="7"/>
      <c r="AH41" s="7"/>
      <c r="AI41" s="7"/>
    </row>
    <row r="42" spans="1:35" ht="20.399999999999999" customHeight="1" x14ac:dyDescent="0.35">
      <c r="A42" s="10">
        <f t="shared" si="15"/>
        <v>36</v>
      </c>
      <c r="B42" s="14" t="s">
        <v>34</v>
      </c>
      <c r="C42" s="18">
        <v>25</v>
      </c>
      <c r="D42" s="8">
        <v>8</v>
      </c>
      <c r="E42" s="6">
        <f t="shared" si="0"/>
        <v>33</v>
      </c>
      <c r="F42" s="24">
        <f t="shared" si="1"/>
        <v>0</v>
      </c>
      <c r="G42" s="8">
        <v>34</v>
      </c>
      <c r="H42" s="8">
        <v>0</v>
      </c>
      <c r="I42" s="6">
        <f t="shared" si="2"/>
        <v>34</v>
      </c>
      <c r="J42" s="24">
        <f t="shared" si="3"/>
        <v>0</v>
      </c>
      <c r="K42" s="8">
        <v>10</v>
      </c>
      <c r="L42" s="24">
        <f t="shared" si="4"/>
        <v>0</v>
      </c>
      <c r="M42" s="8">
        <v>16</v>
      </c>
      <c r="N42" s="24">
        <f t="shared" si="5"/>
        <v>0</v>
      </c>
      <c r="O42" s="8">
        <v>0</v>
      </c>
      <c r="P42" s="24">
        <f t="shared" si="6"/>
        <v>0</v>
      </c>
      <c r="Q42" s="8">
        <v>9</v>
      </c>
      <c r="R42" s="24">
        <f t="shared" si="7"/>
        <v>0</v>
      </c>
      <c r="S42" s="8">
        <v>12</v>
      </c>
      <c r="T42" s="24">
        <f t="shared" si="8"/>
        <v>0</v>
      </c>
      <c r="U42" s="8">
        <v>11</v>
      </c>
      <c r="V42" s="26">
        <f t="shared" si="9"/>
        <v>0</v>
      </c>
      <c r="W42" s="6">
        <f t="shared" si="10"/>
        <v>125</v>
      </c>
      <c r="X42" s="24">
        <f t="shared" si="11"/>
        <v>0</v>
      </c>
      <c r="Y42" s="24">
        <f t="shared" si="12"/>
        <v>0</v>
      </c>
      <c r="Z42" s="6" t="str">
        <f t="shared" si="13"/>
        <v/>
      </c>
      <c r="AA42" s="6" t="str">
        <f t="shared" si="16"/>
        <v>অকৃতকার্য বিষয়: 7</v>
      </c>
      <c r="AB42" s="22"/>
      <c r="AC42" s="22">
        <f t="shared" si="14"/>
        <v>0</v>
      </c>
      <c r="AD42" s="7"/>
      <c r="AE42" s="7"/>
      <c r="AF42" s="7"/>
      <c r="AG42" s="7"/>
      <c r="AH42" s="7"/>
      <c r="AI42" s="7"/>
    </row>
    <row r="43" spans="1:35" ht="20.399999999999999" customHeight="1" x14ac:dyDescent="0.35">
      <c r="A43" s="10">
        <f t="shared" si="15"/>
        <v>37</v>
      </c>
      <c r="B43" s="14" t="s">
        <v>35</v>
      </c>
      <c r="C43" s="18">
        <v>28</v>
      </c>
      <c r="D43" s="8">
        <v>4</v>
      </c>
      <c r="E43" s="6">
        <f t="shared" si="0"/>
        <v>32</v>
      </c>
      <c r="F43" s="24">
        <f t="shared" si="1"/>
        <v>0</v>
      </c>
      <c r="G43" s="8">
        <v>22</v>
      </c>
      <c r="H43" s="8">
        <v>0</v>
      </c>
      <c r="I43" s="6">
        <f t="shared" si="2"/>
        <v>22</v>
      </c>
      <c r="J43" s="24">
        <f t="shared" si="3"/>
        <v>0</v>
      </c>
      <c r="K43" s="8">
        <v>14</v>
      </c>
      <c r="L43" s="24">
        <f t="shared" si="4"/>
        <v>0</v>
      </c>
      <c r="M43" s="8">
        <v>18</v>
      </c>
      <c r="N43" s="24">
        <f t="shared" si="5"/>
        <v>0</v>
      </c>
      <c r="O43" s="8">
        <v>0</v>
      </c>
      <c r="P43" s="24">
        <f t="shared" si="6"/>
        <v>0</v>
      </c>
      <c r="Q43" s="8">
        <v>5</v>
      </c>
      <c r="R43" s="24">
        <f t="shared" si="7"/>
        <v>0</v>
      </c>
      <c r="S43" s="8">
        <v>9</v>
      </c>
      <c r="T43" s="24">
        <f t="shared" si="8"/>
        <v>0</v>
      </c>
      <c r="U43" s="8">
        <v>23</v>
      </c>
      <c r="V43" s="26">
        <f t="shared" si="9"/>
        <v>0</v>
      </c>
      <c r="W43" s="6">
        <f t="shared" si="10"/>
        <v>123</v>
      </c>
      <c r="X43" s="24">
        <f t="shared" si="11"/>
        <v>0</v>
      </c>
      <c r="Y43" s="24">
        <f t="shared" si="12"/>
        <v>0</v>
      </c>
      <c r="Z43" s="6" t="str">
        <f t="shared" si="13"/>
        <v/>
      </c>
      <c r="AA43" s="6" t="str">
        <f t="shared" si="16"/>
        <v>অকৃতকার্য বিষয়: 7</v>
      </c>
      <c r="AB43" s="22"/>
      <c r="AC43" s="22">
        <f t="shared" si="14"/>
        <v>0</v>
      </c>
      <c r="AD43" s="7"/>
      <c r="AE43" s="7"/>
      <c r="AF43" s="7"/>
      <c r="AG43" s="7"/>
      <c r="AH43" s="7"/>
      <c r="AI43" s="7"/>
    </row>
    <row r="44" spans="1:35" ht="20.399999999999999" customHeight="1" x14ac:dyDescent="0.35">
      <c r="A44" s="10">
        <f t="shared" si="15"/>
        <v>38</v>
      </c>
      <c r="B44" s="14"/>
      <c r="C44" s="18">
        <v>0</v>
      </c>
      <c r="D44" s="8">
        <v>0</v>
      </c>
      <c r="E44" s="6">
        <f t="shared" si="0"/>
        <v>0</v>
      </c>
      <c r="F44" s="24">
        <f t="shared" si="1"/>
        <v>0</v>
      </c>
      <c r="G44" s="8">
        <v>0</v>
      </c>
      <c r="H44" s="8">
        <v>0</v>
      </c>
      <c r="I44" s="6">
        <f t="shared" si="2"/>
        <v>0</v>
      </c>
      <c r="J44" s="24">
        <f t="shared" si="3"/>
        <v>0</v>
      </c>
      <c r="K44" s="8">
        <v>0</v>
      </c>
      <c r="L44" s="24">
        <f t="shared" si="4"/>
        <v>0</v>
      </c>
      <c r="M44" s="8">
        <v>0</v>
      </c>
      <c r="N44" s="24">
        <f t="shared" si="5"/>
        <v>0</v>
      </c>
      <c r="O44" s="8">
        <v>0</v>
      </c>
      <c r="P44" s="24">
        <f t="shared" si="6"/>
        <v>0</v>
      </c>
      <c r="Q44" s="8">
        <v>0</v>
      </c>
      <c r="R44" s="24">
        <f t="shared" si="7"/>
        <v>0</v>
      </c>
      <c r="S44" s="8">
        <v>0</v>
      </c>
      <c r="T44" s="24">
        <f t="shared" si="8"/>
        <v>0</v>
      </c>
      <c r="U44" s="8">
        <v>0</v>
      </c>
      <c r="V44" s="26">
        <f t="shared" si="9"/>
        <v>0</v>
      </c>
      <c r="W44" s="6">
        <f t="shared" si="10"/>
        <v>0</v>
      </c>
      <c r="X44" s="24">
        <f t="shared" si="11"/>
        <v>0</v>
      </c>
      <c r="Y44" s="24">
        <f t="shared" si="12"/>
        <v>0</v>
      </c>
      <c r="Z44" s="6" t="str">
        <f t="shared" si="13"/>
        <v/>
      </c>
      <c r="AA44" s="6" t="str">
        <f t="shared" si="16"/>
        <v>অকৃতকার্য বিষয়: 7</v>
      </c>
      <c r="AB44" s="22"/>
      <c r="AC44" s="22">
        <f t="shared" si="14"/>
        <v>0</v>
      </c>
      <c r="AD44" s="7"/>
      <c r="AE44" s="7"/>
      <c r="AF44" s="7"/>
      <c r="AG44" s="7"/>
      <c r="AH44" s="7"/>
      <c r="AI44" s="7"/>
    </row>
    <row r="45" spans="1:35" ht="20.399999999999999" customHeight="1" x14ac:dyDescent="0.35">
      <c r="A45" s="10">
        <f t="shared" si="15"/>
        <v>39</v>
      </c>
      <c r="B45" s="14" t="s">
        <v>36</v>
      </c>
      <c r="C45" s="18">
        <v>37</v>
      </c>
      <c r="D45" s="8">
        <v>13</v>
      </c>
      <c r="E45" s="6">
        <f t="shared" si="0"/>
        <v>50</v>
      </c>
      <c r="F45" s="24">
        <f t="shared" si="1"/>
        <v>1</v>
      </c>
      <c r="G45" s="8">
        <v>35</v>
      </c>
      <c r="H45" s="8">
        <v>6</v>
      </c>
      <c r="I45" s="6">
        <f t="shared" si="2"/>
        <v>41</v>
      </c>
      <c r="J45" s="24">
        <f t="shared" si="3"/>
        <v>0</v>
      </c>
      <c r="K45" s="8">
        <v>33</v>
      </c>
      <c r="L45" s="24">
        <f t="shared" si="4"/>
        <v>1</v>
      </c>
      <c r="M45" s="8">
        <v>34</v>
      </c>
      <c r="N45" s="24">
        <f t="shared" si="5"/>
        <v>1</v>
      </c>
      <c r="O45" s="8">
        <v>0</v>
      </c>
      <c r="P45" s="24">
        <f t="shared" si="6"/>
        <v>0</v>
      </c>
      <c r="Q45" s="8">
        <v>37</v>
      </c>
      <c r="R45" s="24">
        <f t="shared" si="7"/>
        <v>1</v>
      </c>
      <c r="S45" s="8">
        <v>27</v>
      </c>
      <c r="T45" s="24">
        <f t="shared" si="8"/>
        <v>0</v>
      </c>
      <c r="U45" s="8">
        <v>0</v>
      </c>
      <c r="V45" s="26">
        <f t="shared" si="9"/>
        <v>0</v>
      </c>
      <c r="W45" s="6">
        <f t="shared" si="10"/>
        <v>222</v>
      </c>
      <c r="X45" s="24">
        <f t="shared" si="11"/>
        <v>4</v>
      </c>
      <c r="Y45" s="24">
        <f t="shared" si="12"/>
        <v>0</v>
      </c>
      <c r="Z45" s="6" t="str">
        <f t="shared" si="13"/>
        <v/>
      </c>
      <c r="AA45" s="6" t="str">
        <f t="shared" si="16"/>
        <v>অকৃতকার্য বিষয়: 3</v>
      </c>
      <c r="AB45" s="22"/>
      <c r="AC45" s="22">
        <f t="shared" si="14"/>
        <v>0</v>
      </c>
      <c r="AD45" s="7"/>
      <c r="AE45" s="7"/>
      <c r="AF45" s="7"/>
      <c r="AG45" s="7"/>
      <c r="AH45" s="7"/>
      <c r="AI45" s="7"/>
    </row>
    <row r="46" spans="1:35" ht="20.399999999999999" customHeight="1" x14ac:dyDescent="0.35">
      <c r="A46" s="10">
        <f t="shared" si="15"/>
        <v>40</v>
      </c>
      <c r="B46" s="14" t="s">
        <v>37</v>
      </c>
      <c r="C46" s="18">
        <v>65</v>
      </c>
      <c r="D46" s="8">
        <v>40</v>
      </c>
      <c r="E46" s="6">
        <f t="shared" si="0"/>
        <v>105</v>
      </c>
      <c r="F46" s="24">
        <f t="shared" si="1"/>
        <v>4</v>
      </c>
      <c r="G46" s="8">
        <v>46</v>
      </c>
      <c r="H46" s="8">
        <v>48</v>
      </c>
      <c r="I46" s="6">
        <f t="shared" si="2"/>
        <v>94</v>
      </c>
      <c r="J46" s="24">
        <f t="shared" si="3"/>
        <v>3.5</v>
      </c>
      <c r="K46" s="8">
        <v>34</v>
      </c>
      <c r="L46" s="24">
        <f t="shared" si="4"/>
        <v>1</v>
      </c>
      <c r="M46" s="8">
        <v>65</v>
      </c>
      <c r="N46" s="24">
        <f t="shared" si="5"/>
        <v>3.5</v>
      </c>
      <c r="O46" s="8">
        <v>43</v>
      </c>
      <c r="P46" s="24">
        <f t="shared" si="6"/>
        <v>5</v>
      </c>
      <c r="Q46" s="8">
        <v>57</v>
      </c>
      <c r="R46" s="24">
        <f t="shared" si="7"/>
        <v>3</v>
      </c>
      <c r="S46" s="8">
        <v>80</v>
      </c>
      <c r="T46" s="24">
        <f t="shared" si="8"/>
        <v>5</v>
      </c>
      <c r="U46" s="8">
        <v>31</v>
      </c>
      <c r="V46" s="26">
        <f t="shared" si="9"/>
        <v>1.5</v>
      </c>
      <c r="W46" s="6">
        <f t="shared" si="10"/>
        <v>509</v>
      </c>
      <c r="X46" s="24">
        <f t="shared" si="11"/>
        <v>26.5</v>
      </c>
      <c r="Y46" s="24">
        <f t="shared" si="12"/>
        <v>3.7857142857142856</v>
      </c>
      <c r="Z46" s="6">
        <v>2</v>
      </c>
      <c r="AA46" s="6" t="str">
        <f t="shared" si="16"/>
        <v/>
      </c>
      <c r="AB46" s="22"/>
      <c r="AC46" s="22">
        <f t="shared" si="14"/>
        <v>3.7857142857142856</v>
      </c>
      <c r="AD46" s="7"/>
      <c r="AE46" s="7"/>
      <c r="AF46" s="7"/>
      <c r="AG46" s="7"/>
      <c r="AH46" s="7"/>
      <c r="AI46" s="7"/>
    </row>
    <row r="47" spans="1:35" ht="19.2" x14ac:dyDescent="0.45">
      <c r="A47" s="10">
        <f t="shared" si="15"/>
        <v>41</v>
      </c>
      <c r="B47" s="15" t="s">
        <v>38</v>
      </c>
      <c r="C47" s="18">
        <v>21</v>
      </c>
      <c r="D47" s="8">
        <v>10</v>
      </c>
      <c r="E47" s="6">
        <f t="shared" si="0"/>
        <v>31</v>
      </c>
      <c r="F47" s="24">
        <f t="shared" si="1"/>
        <v>0</v>
      </c>
      <c r="G47" s="8">
        <v>35</v>
      </c>
      <c r="H47" s="8">
        <v>2</v>
      </c>
      <c r="I47" s="6">
        <f t="shared" si="2"/>
        <v>37</v>
      </c>
      <c r="J47" s="24">
        <f t="shared" si="3"/>
        <v>0</v>
      </c>
      <c r="K47" s="8">
        <v>9</v>
      </c>
      <c r="L47" s="24">
        <f t="shared" si="4"/>
        <v>0</v>
      </c>
      <c r="M47" s="8">
        <v>24</v>
      </c>
      <c r="N47" s="24">
        <f t="shared" si="5"/>
        <v>0</v>
      </c>
      <c r="O47" s="8">
        <v>0</v>
      </c>
      <c r="P47" s="24">
        <f t="shared" si="6"/>
        <v>0</v>
      </c>
      <c r="Q47" s="8">
        <v>15</v>
      </c>
      <c r="R47" s="24">
        <f t="shared" si="7"/>
        <v>0</v>
      </c>
      <c r="S47" s="8">
        <v>28</v>
      </c>
      <c r="T47" s="24">
        <f t="shared" si="8"/>
        <v>0</v>
      </c>
      <c r="U47" s="8">
        <v>20</v>
      </c>
      <c r="V47" s="26">
        <f t="shared" si="9"/>
        <v>0</v>
      </c>
      <c r="W47" s="6">
        <f t="shared" si="10"/>
        <v>164</v>
      </c>
      <c r="X47" s="24">
        <f t="shared" si="11"/>
        <v>0</v>
      </c>
      <c r="Y47" s="24">
        <f t="shared" si="12"/>
        <v>0</v>
      </c>
      <c r="Z47" s="6" t="str">
        <f t="shared" si="13"/>
        <v/>
      </c>
      <c r="AA47" s="6" t="str">
        <f t="shared" si="16"/>
        <v>অকৃতকার্য বিষয়: 7</v>
      </c>
      <c r="AB47" s="22"/>
      <c r="AC47" s="22">
        <f t="shared" si="14"/>
        <v>0</v>
      </c>
      <c r="AD47" s="7"/>
      <c r="AE47" s="7"/>
      <c r="AF47" s="7"/>
      <c r="AG47" s="7"/>
      <c r="AH47" s="7"/>
      <c r="AI47" s="7"/>
    </row>
    <row r="48" spans="1:35" ht="15" customHeight="1" x14ac:dyDescent="0.35">
      <c r="A48" s="10">
        <f t="shared" si="15"/>
        <v>42</v>
      </c>
      <c r="E48" s="6">
        <f t="shared" si="0"/>
        <v>0</v>
      </c>
      <c r="F48" s="24">
        <f t="shared" si="1"/>
        <v>0</v>
      </c>
      <c r="I48" s="6">
        <f t="shared" si="2"/>
        <v>0</v>
      </c>
      <c r="J48" s="24">
        <f t="shared" si="3"/>
        <v>0</v>
      </c>
      <c r="L48" s="24">
        <f t="shared" si="4"/>
        <v>0</v>
      </c>
      <c r="N48" s="24">
        <f t="shared" si="5"/>
        <v>0</v>
      </c>
      <c r="P48" s="24">
        <f t="shared" si="6"/>
        <v>0</v>
      </c>
      <c r="R48" s="24">
        <f t="shared" si="7"/>
        <v>0</v>
      </c>
      <c r="T48" s="24">
        <f t="shared" si="8"/>
        <v>0</v>
      </c>
      <c r="V48" s="26" t="str">
        <f t="shared" si="9"/>
        <v/>
      </c>
      <c r="W48" s="6">
        <f t="shared" si="10"/>
        <v>0</v>
      </c>
      <c r="X48" s="24">
        <f t="shared" si="11"/>
        <v>0</v>
      </c>
      <c r="Y48" s="24">
        <f t="shared" si="12"/>
        <v>0</v>
      </c>
      <c r="Z48" s="6" t="str">
        <f t="shared" si="13"/>
        <v/>
      </c>
      <c r="AA48" s="6" t="str">
        <f t="shared" si="16"/>
        <v>অকৃতকার্য বিষয়: 7</v>
      </c>
      <c r="AB48" s="22"/>
      <c r="AC48" s="22">
        <f t="shared" si="14"/>
        <v>0</v>
      </c>
      <c r="AD48" s="7"/>
      <c r="AE48" s="7"/>
      <c r="AF48" s="7"/>
      <c r="AG48" s="7"/>
      <c r="AH48" s="7"/>
      <c r="AI48" s="7"/>
    </row>
    <row r="49" spans="1:35" ht="15" customHeight="1" x14ac:dyDescent="0.35">
      <c r="A49" s="10">
        <f t="shared" si="15"/>
        <v>43</v>
      </c>
      <c r="E49" s="6">
        <f t="shared" si="0"/>
        <v>0</v>
      </c>
      <c r="F49" s="24">
        <f t="shared" si="1"/>
        <v>0</v>
      </c>
      <c r="I49" s="6">
        <f t="shared" si="2"/>
        <v>0</v>
      </c>
      <c r="J49" s="24">
        <f t="shared" si="3"/>
        <v>0</v>
      </c>
      <c r="L49" s="24">
        <f t="shared" si="4"/>
        <v>0</v>
      </c>
      <c r="N49" s="24">
        <f t="shared" si="5"/>
        <v>0</v>
      </c>
      <c r="P49" s="24">
        <f t="shared" si="6"/>
        <v>0</v>
      </c>
      <c r="R49" s="24">
        <f t="shared" si="7"/>
        <v>0</v>
      </c>
      <c r="T49" s="24">
        <f t="shared" si="8"/>
        <v>0</v>
      </c>
      <c r="V49" s="26" t="str">
        <f t="shared" si="9"/>
        <v/>
      </c>
      <c r="W49" s="6">
        <f t="shared" si="10"/>
        <v>0</v>
      </c>
      <c r="X49" s="24">
        <f t="shared" si="11"/>
        <v>0</v>
      </c>
      <c r="Y49" s="24">
        <f t="shared" si="12"/>
        <v>0</v>
      </c>
      <c r="Z49" s="6" t="str">
        <f t="shared" si="13"/>
        <v/>
      </c>
      <c r="AA49" s="6" t="str">
        <f t="shared" si="16"/>
        <v>অকৃতকার্য বিষয়: 7</v>
      </c>
      <c r="AB49" s="22"/>
      <c r="AC49" s="22">
        <f t="shared" si="14"/>
        <v>0</v>
      </c>
      <c r="AD49" s="7"/>
      <c r="AE49" s="7"/>
      <c r="AF49" s="7"/>
      <c r="AG49" s="7"/>
      <c r="AH49" s="7"/>
      <c r="AI49" s="7"/>
    </row>
    <row r="50" spans="1:35" ht="15" customHeight="1" x14ac:dyDescent="0.35">
      <c r="A50" s="10">
        <f t="shared" si="15"/>
        <v>44</v>
      </c>
      <c r="E50" s="6">
        <f t="shared" si="0"/>
        <v>0</v>
      </c>
      <c r="F50" s="24">
        <f t="shared" si="1"/>
        <v>0</v>
      </c>
      <c r="I50" s="6">
        <f t="shared" si="2"/>
        <v>0</v>
      </c>
      <c r="J50" s="24">
        <f t="shared" si="3"/>
        <v>0</v>
      </c>
      <c r="L50" s="24">
        <f t="shared" si="4"/>
        <v>0</v>
      </c>
      <c r="N50" s="24">
        <f t="shared" si="5"/>
        <v>0</v>
      </c>
      <c r="P50" s="24">
        <f t="shared" si="6"/>
        <v>0</v>
      </c>
      <c r="R50" s="24">
        <f t="shared" si="7"/>
        <v>0</v>
      </c>
      <c r="T50" s="24">
        <f t="shared" si="8"/>
        <v>0</v>
      </c>
      <c r="V50" s="26" t="str">
        <f t="shared" si="9"/>
        <v/>
      </c>
      <c r="W50" s="6">
        <f t="shared" si="10"/>
        <v>0</v>
      </c>
      <c r="X50" s="24">
        <f t="shared" si="11"/>
        <v>0</v>
      </c>
      <c r="Y50" s="24">
        <f t="shared" si="12"/>
        <v>0</v>
      </c>
      <c r="Z50" s="6" t="str">
        <f t="shared" si="13"/>
        <v/>
      </c>
      <c r="AA50" s="6" t="str">
        <f t="shared" si="16"/>
        <v>অকৃতকার্য বিষয়: 7</v>
      </c>
      <c r="AB50" s="22"/>
      <c r="AC50" s="22">
        <f t="shared" si="14"/>
        <v>0</v>
      </c>
      <c r="AD50" s="7"/>
      <c r="AE50" s="7"/>
      <c r="AF50" s="7"/>
      <c r="AG50" s="7"/>
      <c r="AH50" s="7"/>
      <c r="AI50" s="7"/>
    </row>
    <row r="51" spans="1:35" ht="15" customHeight="1" x14ac:dyDescent="0.35">
      <c r="A51" s="10">
        <f t="shared" si="15"/>
        <v>45</v>
      </c>
      <c r="E51" s="6">
        <f t="shared" si="0"/>
        <v>0</v>
      </c>
      <c r="F51" s="24">
        <f t="shared" si="1"/>
        <v>0</v>
      </c>
      <c r="I51" s="6">
        <f t="shared" si="2"/>
        <v>0</v>
      </c>
      <c r="J51" s="24">
        <f t="shared" si="3"/>
        <v>0</v>
      </c>
      <c r="L51" s="24">
        <f t="shared" si="4"/>
        <v>0</v>
      </c>
      <c r="N51" s="24">
        <f t="shared" si="5"/>
        <v>0</v>
      </c>
      <c r="P51" s="24">
        <f t="shared" si="6"/>
        <v>0</v>
      </c>
      <c r="R51" s="24">
        <f t="shared" si="7"/>
        <v>0</v>
      </c>
      <c r="T51" s="24">
        <f t="shared" si="8"/>
        <v>0</v>
      </c>
      <c r="V51" s="26" t="str">
        <f t="shared" si="9"/>
        <v/>
      </c>
      <c r="W51" s="6">
        <f t="shared" si="10"/>
        <v>0</v>
      </c>
      <c r="X51" s="24">
        <f t="shared" si="11"/>
        <v>0</v>
      </c>
      <c r="Y51" s="24">
        <f t="shared" si="12"/>
        <v>0</v>
      </c>
      <c r="Z51" s="6" t="str">
        <f t="shared" si="13"/>
        <v/>
      </c>
      <c r="AA51" s="6" t="str">
        <f t="shared" si="16"/>
        <v>অকৃতকার্য বিষয়: 7</v>
      </c>
      <c r="AB51" s="22"/>
      <c r="AC51" s="22">
        <f t="shared" si="14"/>
        <v>0</v>
      </c>
      <c r="AD51" s="7"/>
      <c r="AE51" s="7"/>
      <c r="AF51" s="7"/>
      <c r="AG51" s="7"/>
      <c r="AH51" s="7"/>
      <c r="AI51" s="7"/>
    </row>
    <row r="52" spans="1:35" ht="15" customHeight="1" x14ac:dyDescent="0.35">
      <c r="A52" s="10">
        <f t="shared" si="15"/>
        <v>46</v>
      </c>
      <c r="E52" s="6">
        <f t="shared" si="0"/>
        <v>0</v>
      </c>
      <c r="F52" s="24">
        <f t="shared" si="1"/>
        <v>0</v>
      </c>
      <c r="I52" s="6">
        <f t="shared" si="2"/>
        <v>0</v>
      </c>
      <c r="J52" s="24">
        <f t="shared" si="3"/>
        <v>0</v>
      </c>
      <c r="L52" s="24">
        <f t="shared" si="4"/>
        <v>0</v>
      </c>
      <c r="N52" s="24">
        <f t="shared" si="5"/>
        <v>0</v>
      </c>
      <c r="P52" s="24">
        <f t="shared" si="6"/>
        <v>0</v>
      </c>
      <c r="R52" s="24">
        <f t="shared" si="7"/>
        <v>0</v>
      </c>
      <c r="T52" s="24">
        <f t="shared" si="8"/>
        <v>0</v>
      </c>
      <c r="V52" s="26" t="str">
        <f t="shared" si="9"/>
        <v/>
      </c>
      <c r="W52" s="6">
        <f t="shared" si="10"/>
        <v>0</v>
      </c>
      <c r="X52" s="24">
        <f t="shared" si="11"/>
        <v>0</v>
      </c>
      <c r="Y52" s="24">
        <f t="shared" si="12"/>
        <v>0</v>
      </c>
      <c r="Z52" s="6" t="str">
        <f t="shared" si="13"/>
        <v/>
      </c>
      <c r="AA52" s="6" t="str">
        <f t="shared" si="16"/>
        <v>অকৃতকার্য বিষয়: 7</v>
      </c>
      <c r="AB52" s="22"/>
      <c r="AC52" s="22">
        <f t="shared" si="14"/>
        <v>0</v>
      </c>
      <c r="AD52" s="7"/>
      <c r="AE52" s="7"/>
      <c r="AF52" s="7"/>
      <c r="AG52" s="7"/>
      <c r="AH52" s="7"/>
      <c r="AI52" s="7"/>
    </row>
    <row r="53" spans="1:35" ht="15" customHeight="1" x14ac:dyDescent="0.35">
      <c r="A53" s="10">
        <f t="shared" si="15"/>
        <v>47</v>
      </c>
      <c r="E53" s="6">
        <f t="shared" si="0"/>
        <v>0</v>
      </c>
      <c r="F53" s="24">
        <f t="shared" si="1"/>
        <v>0</v>
      </c>
      <c r="I53" s="6">
        <f t="shared" si="2"/>
        <v>0</v>
      </c>
      <c r="J53" s="24">
        <f t="shared" si="3"/>
        <v>0</v>
      </c>
      <c r="L53" s="24">
        <f t="shared" si="4"/>
        <v>0</v>
      </c>
      <c r="N53" s="24">
        <f t="shared" si="5"/>
        <v>0</v>
      </c>
      <c r="P53" s="24">
        <f t="shared" si="6"/>
        <v>0</v>
      </c>
      <c r="R53" s="24">
        <f t="shared" si="7"/>
        <v>0</v>
      </c>
      <c r="T53" s="24">
        <f t="shared" si="8"/>
        <v>0</v>
      </c>
      <c r="V53" s="26" t="str">
        <f t="shared" si="9"/>
        <v/>
      </c>
      <c r="W53" s="6">
        <f t="shared" si="10"/>
        <v>0</v>
      </c>
      <c r="X53" s="24">
        <f t="shared" si="11"/>
        <v>0</v>
      </c>
      <c r="Y53" s="24">
        <f t="shared" si="12"/>
        <v>0</v>
      </c>
      <c r="Z53" s="6" t="str">
        <f t="shared" si="13"/>
        <v/>
      </c>
      <c r="AA53" s="6" t="str">
        <f t="shared" si="16"/>
        <v>অকৃতকার্য বিষয়: 7</v>
      </c>
      <c r="AB53" s="22"/>
      <c r="AC53" s="22">
        <f t="shared" si="14"/>
        <v>0</v>
      </c>
      <c r="AD53" s="7"/>
      <c r="AE53" s="7"/>
      <c r="AF53" s="7"/>
      <c r="AG53" s="7"/>
      <c r="AH53" s="7"/>
      <c r="AI53" s="7"/>
    </row>
    <row r="54" spans="1:35" ht="15" customHeight="1" x14ac:dyDescent="0.35">
      <c r="A54" s="10">
        <f t="shared" si="15"/>
        <v>48</v>
      </c>
      <c r="E54" s="6">
        <f t="shared" si="0"/>
        <v>0</v>
      </c>
      <c r="F54" s="24">
        <f t="shared" si="1"/>
        <v>0</v>
      </c>
      <c r="I54" s="6">
        <f t="shared" si="2"/>
        <v>0</v>
      </c>
      <c r="J54" s="24">
        <f t="shared" si="3"/>
        <v>0</v>
      </c>
      <c r="L54" s="24">
        <f t="shared" si="4"/>
        <v>0</v>
      </c>
      <c r="N54" s="24">
        <f t="shared" si="5"/>
        <v>0</v>
      </c>
      <c r="P54" s="24">
        <f t="shared" si="6"/>
        <v>0</v>
      </c>
      <c r="R54" s="24">
        <f t="shared" si="7"/>
        <v>0</v>
      </c>
      <c r="T54" s="24">
        <f t="shared" si="8"/>
        <v>0</v>
      </c>
      <c r="V54" s="26" t="str">
        <f t="shared" si="9"/>
        <v/>
      </c>
      <c r="W54" s="6">
        <f t="shared" si="10"/>
        <v>0</v>
      </c>
      <c r="X54" s="24">
        <f t="shared" si="11"/>
        <v>0</v>
      </c>
      <c r="Y54" s="24">
        <f t="shared" si="12"/>
        <v>0</v>
      </c>
      <c r="Z54" s="6" t="str">
        <f t="shared" si="13"/>
        <v/>
      </c>
      <c r="AA54" s="6" t="str">
        <f t="shared" si="16"/>
        <v>অকৃতকার্য বিষয়: 7</v>
      </c>
      <c r="AB54" s="22"/>
      <c r="AC54" s="22">
        <f t="shared" si="14"/>
        <v>0</v>
      </c>
      <c r="AD54" s="7"/>
      <c r="AE54" s="7"/>
      <c r="AF54" s="7"/>
      <c r="AG54" s="7"/>
      <c r="AH54" s="7"/>
      <c r="AI54" s="7"/>
    </row>
    <row r="55" spans="1:35" ht="15" customHeight="1" x14ac:dyDescent="0.35">
      <c r="A55" s="10">
        <f t="shared" si="15"/>
        <v>49</v>
      </c>
      <c r="E55" s="6">
        <f t="shared" si="0"/>
        <v>0</v>
      </c>
      <c r="F55" s="24">
        <f t="shared" si="1"/>
        <v>0</v>
      </c>
      <c r="I55" s="6">
        <f t="shared" si="2"/>
        <v>0</v>
      </c>
      <c r="J55" s="24">
        <f t="shared" si="3"/>
        <v>0</v>
      </c>
      <c r="L55" s="24">
        <f t="shared" si="4"/>
        <v>0</v>
      </c>
      <c r="N55" s="24">
        <f t="shared" si="5"/>
        <v>0</v>
      </c>
      <c r="P55" s="24">
        <f t="shared" si="6"/>
        <v>0</v>
      </c>
      <c r="R55" s="24">
        <f t="shared" si="7"/>
        <v>0</v>
      </c>
      <c r="T55" s="24">
        <f t="shared" si="8"/>
        <v>0</v>
      </c>
      <c r="V55" s="26" t="str">
        <f t="shared" si="9"/>
        <v/>
      </c>
      <c r="W55" s="6">
        <f t="shared" si="10"/>
        <v>0</v>
      </c>
      <c r="X55" s="24">
        <f t="shared" si="11"/>
        <v>0</v>
      </c>
      <c r="Y55" s="24">
        <f t="shared" si="12"/>
        <v>0</v>
      </c>
      <c r="Z55" s="6" t="str">
        <f t="shared" si="13"/>
        <v/>
      </c>
      <c r="AA55" s="6" t="str">
        <f t="shared" si="16"/>
        <v>অকৃতকার্য বিষয়: 7</v>
      </c>
      <c r="AB55" s="22"/>
      <c r="AC55" s="22">
        <f t="shared" si="14"/>
        <v>0</v>
      </c>
      <c r="AD55" s="7"/>
      <c r="AE55" s="7"/>
      <c r="AF55" s="7"/>
      <c r="AG55" s="7"/>
      <c r="AH55" s="7"/>
      <c r="AI55" s="7"/>
    </row>
    <row r="56" spans="1:35" ht="15" customHeight="1" x14ac:dyDescent="0.35">
      <c r="A56" s="10">
        <f t="shared" si="15"/>
        <v>50</v>
      </c>
      <c r="E56" s="6">
        <f t="shared" si="0"/>
        <v>0</v>
      </c>
      <c r="F56" s="24">
        <f t="shared" si="1"/>
        <v>0</v>
      </c>
      <c r="I56" s="6">
        <f t="shared" si="2"/>
        <v>0</v>
      </c>
      <c r="J56" s="24">
        <f t="shared" si="3"/>
        <v>0</v>
      </c>
      <c r="L56" s="24">
        <f t="shared" si="4"/>
        <v>0</v>
      </c>
      <c r="N56" s="24">
        <f t="shared" si="5"/>
        <v>0</v>
      </c>
      <c r="P56" s="24">
        <f t="shared" si="6"/>
        <v>0</v>
      </c>
      <c r="R56" s="24">
        <f t="shared" si="7"/>
        <v>0</v>
      </c>
      <c r="T56" s="24">
        <f t="shared" si="8"/>
        <v>0</v>
      </c>
      <c r="V56" s="26" t="str">
        <f t="shared" si="9"/>
        <v/>
      </c>
      <c r="W56" s="6">
        <f t="shared" si="10"/>
        <v>0</v>
      </c>
      <c r="X56" s="24">
        <f t="shared" si="11"/>
        <v>0</v>
      </c>
      <c r="Y56" s="24">
        <f t="shared" si="12"/>
        <v>0</v>
      </c>
      <c r="Z56" s="6" t="str">
        <f t="shared" si="13"/>
        <v/>
      </c>
      <c r="AA56" s="6" t="str">
        <f t="shared" si="16"/>
        <v>অকৃতকার্য বিষয়: 7</v>
      </c>
      <c r="AB56" s="22"/>
      <c r="AC56" s="22">
        <f t="shared" si="14"/>
        <v>0</v>
      </c>
      <c r="AD56" s="7"/>
      <c r="AE56" s="7"/>
      <c r="AF56" s="7"/>
      <c r="AG56" s="7"/>
      <c r="AH56" s="7"/>
      <c r="AI56" s="7"/>
    </row>
    <row r="57" spans="1:35" ht="15" customHeight="1" x14ac:dyDescent="0.35">
      <c r="A57" s="10">
        <f t="shared" si="15"/>
        <v>51</v>
      </c>
      <c r="E57" s="6">
        <f t="shared" si="0"/>
        <v>0</v>
      </c>
      <c r="F57" s="24">
        <f t="shared" si="1"/>
        <v>0</v>
      </c>
      <c r="I57" s="6">
        <f t="shared" si="2"/>
        <v>0</v>
      </c>
      <c r="J57" s="24">
        <f t="shared" si="3"/>
        <v>0</v>
      </c>
      <c r="L57" s="24">
        <f t="shared" si="4"/>
        <v>0</v>
      </c>
      <c r="N57" s="24">
        <f t="shared" si="5"/>
        <v>0</v>
      </c>
      <c r="P57" s="24">
        <f t="shared" si="6"/>
        <v>0</v>
      </c>
      <c r="R57" s="24">
        <f t="shared" si="7"/>
        <v>0</v>
      </c>
      <c r="T57" s="24">
        <f t="shared" si="8"/>
        <v>0</v>
      </c>
      <c r="V57" s="26" t="str">
        <f t="shared" si="9"/>
        <v/>
      </c>
      <c r="W57" s="6">
        <f t="shared" si="10"/>
        <v>0</v>
      </c>
      <c r="X57" s="24">
        <f t="shared" si="11"/>
        <v>0</v>
      </c>
      <c r="Y57" s="24">
        <f t="shared" si="12"/>
        <v>0</v>
      </c>
      <c r="Z57" s="6" t="str">
        <f t="shared" si="13"/>
        <v/>
      </c>
      <c r="AA57" s="6" t="str">
        <f t="shared" si="16"/>
        <v>অকৃতকার্য বিষয়: 7</v>
      </c>
      <c r="AB57" s="22"/>
      <c r="AC57" s="22">
        <f t="shared" si="14"/>
        <v>0</v>
      </c>
      <c r="AD57" s="7"/>
      <c r="AE57" s="7"/>
      <c r="AF57" s="7"/>
      <c r="AG57" s="7"/>
      <c r="AH57" s="7"/>
      <c r="AI57" s="7"/>
    </row>
    <row r="58" spans="1:35" ht="15" customHeight="1" x14ac:dyDescent="0.35">
      <c r="A58" s="10">
        <f t="shared" si="15"/>
        <v>52</v>
      </c>
      <c r="E58" s="6">
        <f t="shared" si="0"/>
        <v>0</v>
      </c>
      <c r="F58" s="24">
        <f t="shared" si="1"/>
        <v>0</v>
      </c>
      <c r="I58" s="6">
        <f t="shared" si="2"/>
        <v>0</v>
      </c>
      <c r="J58" s="24">
        <f t="shared" si="3"/>
        <v>0</v>
      </c>
      <c r="L58" s="24">
        <f t="shared" si="4"/>
        <v>0</v>
      </c>
      <c r="N58" s="24">
        <f t="shared" si="5"/>
        <v>0</v>
      </c>
      <c r="P58" s="24">
        <f t="shared" si="6"/>
        <v>0</v>
      </c>
      <c r="R58" s="24">
        <f t="shared" si="7"/>
        <v>0</v>
      </c>
      <c r="T58" s="24">
        <f t="shared" si="8"/>
        <v>0</v>
      </c>
      <c r="V58" s="26" t="str">
        <f t="shared" si="9"/>
        <v/>
      </c>
      <c r="W58" s="6">
        <f t="shared" si="10"/>
        <v>0</v>
      </c>
      <c r="X58" s="24">
        <f t="shared" si="11"/>
        <v>0</v>
      </c>
      <c r="Y58" s="24">
        <f t="shared" si="12"/>
        <v>0</v>
      </c>
      <c r="Z58" s="6" t="str">
        <f t="shared" si="13"/>
        <v/>
      </c>
      <c r="AA58" s="6" t="str">
        <f t="shared" si="16"/>
        <v>অকৃতকার্য বিষয়: 7</v>
      </c>
      <c r="AB58" s="22"/>
      <c r="AC58" s="22">
        <f t="shared" si="14"/>
        <v>0</v>
      </c>
      <c r="AD58" s="7"/>
      <c r="AE58" s="7"/>
      <c r="AF58" s="7"/>
      <c r="AG58" s="7"/>
      <c r="AH58" s="7"/>
      <c r="AI58" s="7"/>
    </row>
    <row r="59" spans="1:35" ht="15" customHeight="1" x14ac:dyDescent="0.35">
      <c r="A59" s="10">
        <f t="shared" si="15"/>
        <v>53</v>
      </c>
      <c r="E59" s="6">
        <f t="shared" si="0"/>
        <v>0</v>
      </c>
      <c r="F59" s="24">
        <f t="shared" si="1"/>
        <v>0</v>
      </c>
      <c r="I59" s="6">
        <f t="shared" si="2"/>
        <v>0</v>
      </c>
      <c r="J59" s="24">
        <f t="shared" si="3"/>
        <v>0</v>
      </c>
      <c r="L59" s="24">
        <f t="shared" si="4"/>
        <v>0</v>
      </c>
      <c r="N59" s="24">
        <f t="shared" si="5"/>
        <v>0</v>
      </c>
      <c r="P59" s="24">
        <f t="shared" si="6"/>
        <v>0</v>
      </c>
      <c r="R59" s="24">
        <f t="shared" si="7"/>
        <v>0</v>
      </c>
      <c r="T59" s="24">
        <f t="shared" si="8"/>
        <v>0</v>
      </c>
      <c r="V59" s="26" t="str">
        <f t="shared" si="9"/>
        <v/>
      </c>
      <c r="W59" s="6">
        <f t="shared" si="10"/>
        <v>0</v>
      </c>
      <c r="X59" s="24">
        <f t="shared" si="11"/>
        <v>0</v>
      </c>
      <c r="Y59" s="24">
        <f t="shared" si="12"/>
        <v>0</v>
      </c>
      <c r="Z59" s="6" t="str">
        <f t="shared" si="13"/>
        <v/>
      </c>
      <c r="AA59" s="6" t="str">
        <f t="shared" si="16"/>
        <v>অকৃতকার্য বিষয়: 7</v>
      </c>
      <c r="AB59" s="22"/>
      <c r="AC59" s="22">
        <f t="shared" si="14"/>
        <v>0</v>
      </c>
      <c r="AD59" s="7"/>
      <c r="AE59" s="7"/>
      <c r="AF59" s="7"/>
      <c r="AG59" s="7"/>
      <c r="AH59" s="7"/>
      <c r="AI59" s="7"/>
    </row>
    <row r="60" spans="1:35" ht="15" customHeight="1" x14ac:dyDescent="0.35">
      <c r="A60" s="10">
        <f t="shared" si="15"/>
        <v>54</v>
      </c>
      <c r="E60" s="6">
        <f t="shared" si="0"/>
        <v>0</v>
      </c>
      <c r="F60" s="24">
        <f t="shared" si="1"/>
        <v>0</v>
      </c>
      <c r="I60" s="6">
        <f t="shared" si="2"/>
        <v>0</v>
      </c>
      <c r="J60" s="24">
        <f t="shared" si="3"/>
        <v>0</v>
      </c>
      <c r="L60" s="24">
        <f t="shared" si="4"/>
        <v>0</v>
      </c>
      <c r="N60" s="24">
        <f t="shared" si="5"/>
        <v>0</v>
      </c>
      <c r="P60" s="24">
        <f t="shared" si="6"/>
        <v>0</v>
      </c>
      <c r="R60" s="24">
        <f t="shared" si="7"/>
        <v>0</v>
      </c>
      <c r="T60" s="24">
        <f t="shared" si="8"/>
        <v>0</v>
      </c>
      <c r="V60" s="26" t="str">
        <f t="shared" si="9"/>
        <v/>
      </c>
      <c r="W60" s="6">
        <f t="shared" si="10"/>
        <v>0</v>
      </c>
      <c r="X60" s="24">
        <f t="shared" si="11"/>
        <v>0</v>
      </c>
      <c r="Y60" s="24">
        <f t="shared" si="12"/>
        <v>0</v>
      </c>
      <c r="Z60" s="6" t="str">
        <f t="shared" si="13"/>
        <v/>
      </c>
      <c r="AA60" s="6" t="str">
        <f t="shared" si="16"/>
        <v>অকৃতকার্য বিষয়: 7</v>
      </c>
      <c r="AB60" s="22"/>
      <c r="AC60" s="22">
        <f t="shared" si="14"/>
        <v>0</v>
      </c>
      <c r="AD60" s="7"/>
      <c r="AE60" s="7"/>
      <c r="AF60" s="7"/>
      <c r="AG60" s="7"/>
      <c r="AH60" s="7"/>
      <c r="AI60" s="7"/>
    </row>
    <row r="61" spans="1:35" ht="15" customHeight="1" x14ac:dyDescent="0.35">
      <c r="A61" s="10">
        <f t="shared" si="15"/>
        <v>55</v>
      </c>
      <c r="E61" s="6">
        <f t="shared" si="0"/>
        <v>0</v>
      </c>
      <c r="F61" s="24">
        <f t="shared" si="1"/>
        <v>0</v>
      </c>
      <c r="I61" s="6">
        <f t="shared" si="2"/>
        <v>0</v>
      </c>
      <c r="J61" s="24">
        <f t="shared" si="3"/>
        <v>0</v>
      </c>
      <c r="L61" s="24">
        <f t="shared" si="4"/>
        <v>0</v>
      </c>
      <c r="N61" s="24">
        <f t="shared" si="5"/>
        <v>0</v>
      </c>
      <c r="P61" s="24">
        <f t="shared" si="6"/>
        <v>0</v>
      </c>
      <c r="R61" s="24">
        <f t="shared" si="7"/>
        <v>0</v>
      </c>
      <c r="T61" s="24">
        <f t="shared" si="8"/>
        <v>0</v>
      </c>
      <c r="V61" s="26" t="str">
        <f t="shared" si="9"/>
        <v/>
      </c>
      <c r="W61" s="6">
        <f t="shared" si="10"/>
        <v>0</v>
      </c>
      <c r="X61" s="24">
        <f t="shared" si="11"/>
        <v>0</v>
      </c>
      <c r="Y61" s="24">
        <f t="shared" si="12"/>
        <v>0</v>
      </c>
      <c r="Z61" s="6" t="str">
        <f t="shared" si="13"/>
        <v/>
      </c>
      <c r="AA61" s="6" t="str">
        <f t="shared" si="16"/>
        <v>অকৃতকার্য বিষয়: 7</v>
      </c>
      <c r="AB61" s="22"/>
      <c r="AC61" s="22">
        <f t="shared" si="14"/>
        <v>0</v>
      </c>
      <c r="AD61" s="7"/>
      <c r="AE61" s="7"/>
      <c r="AF61" s="7"/>
      <c r="AG61" s="7"/>
      <c r="AH61" s="7"/>
      <c r="AI61" s="7"/>
    </row>
    <row r="62" spans="1:35" ht="15" customHeight="1" x14ac:dyDescent="0.35">
      <c r="Z62" s="6"/>
    </row>
    <row r="63" spans="1:35" ht="15" customHeight="1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J1:AP1048576"/>
    <mergeCell ref="A6:B6"/>
    <mergeCell ref="A2:AA2"/>
    <mergeCell ref="A1:AA1"/>
    <mergeCell ref="A4:AA4"/>
    <mergeCell ref="A3:AA3"/>
  </mergeCells>
  <phoneticPr fontId="1" type="noConversion"/>
  <conditionalFormatting sqref="E1:E1048576">
    <cfRule type="cellIs" dxfId="21" priority="7" operator="lessThan">
      <formula>50</formula>
    </cfRule>
  </conditionalFormatting>
  <conditionalFormatting sqref="F1:F1048576">
    <cfRule type="cellIs" dxfId="20" priority="14" operator="equal">
      <formula>0</formula>
    </cfRule>
  </conditionalFormatting>
  <conditionalFormatting sqref="I1:I1048576">
    <cfRule type="cellIs" dxfId="19" priority="6" operator="lessThan">
      <formula>50</formula>
    </cfRule>
  </conditionalFormatting>
  <conditionalFormatting sqref="J1:J1048576">
    <cfRule type="cellIs" dxfId="18" priority="13" operator="equal">
      <formula>0</formula>
    </cfRule>
  </conditionalFormatting>
  <conditionalFormatting sqref="K1:K1048576">
    <cfRule type="cellIs" dxfId="17" priority="4" operator="lessThan">
      <formula>33</formula>
    </cfRule>
  </conditionalFormatting>
  <conditionalFormatting sqref="L1:L1048576">
    <cfRule type="cellIs" dxfId="16" priority="12" operator="equal">
      <formula>0</formula>
    </cfRule>
  </conditionalFormatting>
  <conditionalFormatting sqref="M1:M1048576">
    <cfRule type="cellIs" dxfId="15" priority="5" operator="lessThan">
      <formula>33</formula>
    </cfRule>
  </conditionalFormatting>
  <conditionalFormatting sqref="N1:N1048576">
    <cfRule type="cellIs" dxfId="14" priority="11" operator="equal">
      <formula>0</formula>
    </cfRule>
  </conditionalFormatting>
  <conditionalFormatting sqref="O1:O1048576">
    <cfRule type="cellIs" dxfId="13" priority="3" operator="lessThan">
      <formula>17</formula>
    </cfRule>
  </conditionalFormatting>
  <conditionalFormatting sqref="P1:P1048576">
    <cfRule type="cellIs" dxfId="12" priority="10" operator="equal">
      <formula>0</formula>
    </cfRule>
  </conditionalFormatting>
  <conditionalFormatting sqref="Q1:Q1048576">
    <cfRule type="cellIs" dxfId="11" priority="2" operator="lessThan">
      <formula>33</formula>
    </cfRule>
  </conditionalFormatting>
  <conditionalFormatting sqref="R1:R1048576">
    <cfRule type="cellIs" dxfId="10" priority="9" operator="equal">
      <formula>0</formula>
    </cfRule>
  </conditionalFormatting>
  <conditionalFormatting sqref="S1:S1048576">
    <cfRule type="cellIs" dxfId="9" priority="1" operator="lessThan">
      <formula>33</formula>
    </cfRule>
  </conditionalFormatting>
  <conditionalFormatting sqref="T1:T1048576">
    <cfRule type="cellIs" dxfId="8" priority="8" operator="equal">
      <formula>0</formula>
    </cfRule>
  </conditionalFormatting>
  <conditionalFormatting sqref="AA1:AI1 AA2:AB1048576 AD2:AI1048576">
    <cfRule type="cellIs" dxfId="7" priority="15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F75-0EB3-4305-B0F1-3B06BCF2004B}">
  <sheetPr>
    <pageSetUpPr fitToPage="1"/>
  </sheetPr>
  <dimension ref="A1:K25"/>
  <sheetViews>
    <sheetView workbookViewId="0">
      <selection sqref="A1:J1"/>
    </sheetView>
  </sheetViews>
  <sheetFormatPr defaultRowHeight="19.2" x14ac:dyDescent="0.45"/>
  <cols>
    <col min="1" max="1" width="11.77734375" style="28" customWidth="1"/>
    <col min="2" max="2" width="15" style="28" bestFit="1" customWidth="1"/>
    <col min="3" max="4" width="11.77734375" style="28" customWidth="1"/>
    <col min="5" max="6" width="11.77734375" style="38" customWidth="1"/>
    <col min="7" max="8" width="11.77734375" style="28" customWidth="1"/>
    <col min="9" max="9" width="12.33203125" style="28" bestFit="1" customWidth="1"/>
    <col min="10" max="16384" width="8.88671875" style="28"/>
  </cols>
  <sheetData>
    <row r="1" spans="1:11" ht="24.6" x14ac:dyDescent="0.55000000000000004">
      <c r="A1" s="55" t="s">
        <v>124</v>
      </c>
      <c r="B1" s="55"/>
      <c r="C1" s="55"/>
      <c r="D1" s="55"/>
      <c r="E1" s="55"/>
      <c r="F1" s="55"/>
      <c r="G1" s="55"/>
      <c r="H1" s="55"/>
      <c r="I1" s="55"/>
      <c r="J1" s="55"/>
      <c r="K1" s="27"/>
    </row>
    <row r="2" spans="1:11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  <c r="K2" s="27"/>
    </row>
    <row r="3" spans="1:11" x14ac:dyDescent="0.45">
      <c r="A3" s="54" t="s">
        <v>76</v>
      </c>
      <c r="B3" s="54"/>
      <c r="C3" s="54"/>
      <c r="D3" s="54"/>
      <c r="E3" s="54"/>
      <c r="F3" s="54"/>
      <c r="G3" s="54"/>
      <c r="H3" s="54"/>
      <c r="I3" s="54"/>
      <c r="J3" s="54"/>
      <c r="K3" s="27"/>
    </row>
    <row r="4" spans="1:11" x14ac:dyDescent="0.4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K4" s="27"/>
    </row>
    <row r="5" spans="1:11" x14ac:dyDescent="0.45">
      <c r="A5" s="36" t="s">
        <v>71</v>
      </c>
      <c r="B5" s="62">
        <v>40</v>
      </c>
      <c r="C5" s="63"/>
      <c r="D5" s="63"/>
      <c r="E5" s="63"/>
      <c r="F5" s="36" t="s">
        <v>72</v>
      </c>
      <c r="G5" s="63" t="str">
        <f>IFERROR(VLOOKUP(B5, Datasheet!A7:AA61, 2, FALSE), "Not found")</f>
        <v>সোহেলী জান্নাত</v>
      </c>
      <c r="H5" s="63"/>
      <c r="I5" s="63"/>
      <c r="J5" s="63"/>
    </row>
    <row r="6" spans="1:11" x14ac:dyDescent="0.45">
      <c r="B6" s="29"/>
      <c r="C6" s="29"/>
      <c r="D6" s="29"/>
      <c r="G6" s="29"/>
      <c r="H6" s="29"/>
      <c r="I6" s="29"/>
      <c r="J6" s="29"/>
    </row>
    <row r="7" spans="1:11" x14ac:dyDescent="0.45">
      <c r="A7" s="36" t="s">
        <v>77</v>
      </c>
      <c r="B7" s="36" t="s">
        <v>73</v>
      </c>
      <c r="C7" s="36" t="s">
        <v>74</v>
      </c>
      <c r="D7" s="36" t="s">
        <v>82</v>
      </c>
      <c r="E7" s="36" t="s">
        <v>75</v>
      </c>
      <c r="F7" s="36" t="s">
        <v>78</v>
      </c>
      <c r="G7" s="36" t="s">
        <v>98</v>
      </c>
      <c r="H7" s="36" t="s">
        <v>81</v>
      </c>
      <c r="I7" s="36" t="s">
        <v>79</v>
      </c>
      <c r="J7" s="36" t="s">
        <v>80</v>
      </c>
    </row>
    <row r="8" spans="1:11" x14ac:dyDescent="0.45">
      <c r="A8" s="31">
        <v>101</v>
      </c>
      <c r="B8" s="30" t="s">
        <v>89</v>
      </c>
      <c r="C8" s="34">
        <f>IFERROR(VLOOKUP($B$5, Datasheet!$A$7:$AA$61, 3, FALSE), "Not found")</f>
        <v>65</v>
      </c>
      <c r="D8" s="31">
        <v>100</v>
      </c>
      <c r="E8" s="68">
        <f>IFERROR(VLOOKUP($B$5, Datasheet!$A$7:$AA$61, 6, FALSE), "Not found")</f>
        <v>4</v>
      </c>
      <c r="F8" s="68" t="str">
        <f>IF(OR(E8="",NOT(ISNUMBER(E8))),"",
IF(E8&lt;1,"Fail",
IF(E8&lt;2,"D",
IF(E8&lt;3,"C",
IF(E8&lt;3.5,"B",
IF(E8&lt;5,"A-",
"A+"))))))</f>
        <v>A-</v>
      </c>
      <c r="G8" s="64">
        <f>IFERROR(VLOOKUP($B$5, Datasheet!$A$7:$AA$61, 25, FALSE), "Not found")</f>
        <v>3.7857142857142856</v>
      </c>
      <c r="H8" s="65" t="str">
        <f>IF(OR(G8="",NOT(ISNUMBER(G8))),"",
IF(G8&lt;1,"Fail",
IF(G8&lt;2,"D",
IF(G8&lt;3,"C",
IF(G8&lt;3.5,"B",
IF(G8&lt;4,"A-",
IF(G8&lt;5,"A","A+")))))))</f>
        <v>A-</v>
      </c>
      <c r="I8" s="68">
        <f>IFERROR(VLOOKUP($B$5, Datasheet!$A$7:$AA$61, 26, FALSE), "Not found")</f>
        <v>2</v>
      </c>
      <c r="J8" s="67" t="str">
        <f>IFERROR(VLOOKUP($B$5, Datasheet!$A$7:$AA$61, 27, FALSE), "Not found")</f>
        <v/>
      </c>
    </row>
    <row r="9" spans="1:11" x14ac:dyDescent="0.45">
      <c r="A9" s="31">
        <v>102</v>
      </c>
      <c r="B9" s="30" t="s">
        <v>40</v>
      </c>
      <c r="C9" s="34">
        <f>IFERROR(VLOOKUP($B$5, Datasheet!$A$7:$AA$61, 4, FALSE), "Not found")</f>
        <v>40</v>
      </c>
      <c r="D9" s="31">
        <v>50</v>
      </c>
      <c r="E9" s="70"/>
      <c r="F9" s="70"/>
      <c r="G9" s="64"/>
      <c r="H9" s="65"/>
      <c r="I9" s="69"/>
      <c r="J9" s="67"/>
    </row>
    <row r="10" spans="1:11" x14ac:dyDescent="0.45">
      <c r="A10" s="31">
        <v>107</v>
      </c>
      <c r="B10" s="30" t="s">
        <v>43</v>
      </c>
      <c r="C10" s="34">
        <f>IFERROR(VLOOKUP($B$5, Datasheet!$A$7:$AA$61, 7, FALSE), "Not found")</f>
        <v>46</v>
      </c>
      <c r="D10" s="31">
        <v>100</v>
      </c>
      <c r="E10" s="68">
        <f>IFERROR(VLOOKUP($B$5, Datasheet!$A$7:$AA$61, 10, FALSE), "Not found")</f>
        <v>3.5</v>
      </c>
      <c r="F10" s="68" t="str">
        <f>IF(OR(E10="",NOT(ISNUMBER(E10))),"",
IF(E10&lt;1,"Fail",
IF(E10&lt;2,"D",
IF(E10&lt;3,"C",
IF(E10&lt;3.5,"B",
IF(E10&lt;5,"A-",
"A+"))))))</f>
        <v>A-</v>
      </c>
      <c r="G10" s="64"/>
      <c r="H10" s="65"/>
      <c r="I10" s="69"/>
      <c r="J10" s="67"/>
    </row>
    <row r="11" spans="1:11" x14ac:dyDescent="0.45">
      <c r="A11" s="31">
        <v>108</v>
      </c>
      <c r="B11" s="30" t="s">
        <v>44</v>
      </c>
      <c r="C11" s="34">
        <f>IFERROR(VLOOKUP($B$5, Datasheet!$A$7:$AA$61, 8, FALSE), "Not found")</f>
        <v>48</v>
      </c>
      <c r="D11" s="31">
        <v>50</v>
      </c>
      <c r="E11" s="70"/>
      <c r="F11" s="70"/>
      <c r="G11" s="64"/>
      <c r="H11" s="65"/>
      <c r="I11" s="69"/>
      <c r="J11" s="67"/>
    </row>
    <row r="12" spans="1:11" x14ac:dyDescent="0.45">
      <c r="A12" s="32">
        <v>109</v>
      </c>
      <c r="B12" s="30" t="s">
        <v>47</v>
      </c>
      <c r="C12" s="34">
        <f>IFERROR(VLOOKUP($B$5, Datasheet!$A$7:$AA$61, 11, FALSE), "Not found")</f>
        <v>34</v>
      </c>
      <c r="D12" s="31">
        <v>100</v>
      </c>
      <c r="E12" s="34">
        <f>IFERROR(VLOOKUP($B$5, Datasheet!$A$7:$AA$61, 12, FALSE), "Not found")</f>
        <v>1</v>
      </c>
      <c r="F12" s="34" t="str">
        <f t="shared" ref="F12:F17" si="0">IF(OR(E12="",NOT(ISNUMBER(E12))),"",
IF(E12&lt;1,"Fail",
IF(E12&lt;2,"D",
IF(E12&lt;3,"C",
IF(E12&lt;3.5,"B",
IF(E12&lt;5,"A-",
"A+"))))))</f>
        <v>D</v>
      </c>
      <c r="G12" s="64"/>
      <c r="H12" s="65"/>
      <c r="I12" s="69"/>
      <c r="J12" s="67"/>
    </row>
    <row r="13" spans="1:11" x14ac:dyDescent="0.45">
      <c r="A13" s="32">
        <v>111</v>
      </c>
      <c r="B13" s="30" t="s">
        <v>90</v>
      </c>
      <c r="C13" s="34">
        <f>IFERROR(VLOOKUP($B$5, Datasheet!$A$7:$AA$61, 13, FALSE), "Not found")</f>
        <v>65</v>
      </c>
      <c r="D13" s="31">
        <v>100</v>
      </c>
      <c r="E13" s="34">
        <f>IFERROR(VLOOKUP($B$5, Datasheet!$A$7:$AA$61, 14, FALSE), "Not found")</f>
        <v>3.5</v>
      </c>
      <c r="F13" s="34" t="str">
        <f t="shared" si="0"/>
        <v>A-</v>
      </c>
      <c r="G13" s="64"/>
      <c r="H13" s="65"/>
      <c r="I13" s="69"/>
      <c r="J13" s="67"/>
    </row>
    <row r="14" spans="1:11" x14ac:dyDescent="0.45">
      <c r="A14" s="32">
        <v>154</v>
      </c>
      <c r="B14" s="30" t="s">
        <v>51</v>
      </c>
      <c r="C14" s="34">
        <f>IFERROR(VLOOKUP($B$5, Datasheet!$A$7:$AA$61, 15, FALSE), "Not found")</f>
        <v>43</v>
      </c>
      <c r="D14" s="31">
        <v>50</v>
      </c>
      <c r="E14" s="34">
        <f>IFERROR(VLOOKUP($B$5, Datasheet!$A$7:$AA$61, 16, FALSE), "Not found")</f>
        <v>5</v>
      </c>
      <c r="F14" s="34" t="str">
        <f t="shared" si="0"/>
        <v>A+</v>
      </c>
      <c r="G14" s="64"/>
      <c r="H14" s="65"/>
      <c r="I14" s="69"/>
      <c r="J14" s="67"/>
    </row>
    <row r="15" spans="1:11" x14ac:dyDescent="0.45">
      <c r="A15" s="32">
        <v>127</v>
      </c>
      <c r="B15" s="30" t="s">
        <v>53</v>
      </c>
      <c r="C15" s="34">
        <f>IFERROR(VLOOKUP($B$5, Datasheet!$A$7:$AA$61, 17, FALSE), "Not found")</f>
        <v>57</v>
      </c>
      <c r="D15" s="31">
        <v>100</v>
      </c>
      <c r="E15" s="34">
        <f>IFERROR(VLOOKUP($B$5, Datasheet!$A$7:$AA$61, 18, FALSE), "Not found")</f>
        <v>3</v>
      </c>
      <c r="F15" s="34" t="str">
        <f t="shared" si="0"/>
        <v>B</v>
      </c>
      <c r="G15" s="64"/>
      <c r="H15" s="65"/>
      <c r="I15" s="69"/>
      <c r="J15" s="67"/>
    </row>
    <row r="16" spans="1:11" x14ac:dyDescent="0.45">
      <c r="A16" s="32">
        <v>150</v>
      </c>
      <c r="B16" s="30" t="s">
        <v>91</v>
      </c>
      <c r="C16" s="34">
        <f>IFERROR(VLOOKUP($B$5, Datasheet!$A$7:$AA$61, 19, FALSE), "Not found")</f>
        <v>80</v>
      </c>
      <c r="D16" s="31">
        <v>100</v>
      </c>
      <c r="E16" s="34">
        <f>IFERROR(VLOOKUP($B$5, Datasheet!$A$7:$AA$61, 20, FALSE), "Not found")</f>
        <v>5</v>
      </c>
      <c r="F16" s="34" t="str">
        <f t="shared" si="0"/>
        <v>A+</v>
      </c>
      <c r="G16" s="64"/>
      <c r="H16" s="65"/>
      <c r="I16" s="69"/>
      <c r="J16" s="67"/>
    </row>
    <row r="17" spans="1:10" x14ac:dyDescent="0.45">
      <c r="A17" s="32">
        <v>134</v>
      </c>
      <c r="B17" s="30" t="s">
        <v>83</v>
      </c>
      <c r="C17" s="34">
        <f>IFERROR(VLOOKUP($B$5, Datasheet!$A$7:$AA$61, 21, FALSE), "Not found")</f>
        <v>31</v>
      </c>
      <c r="D17" s="31">
        <v>50</v>
      </c>
      <c r="E17" s="34">
        <f>IFERROR((VLOOKUP($B$5, Datasheet!$A$7:$AA$61, 22, FALSE))+2, "Not found")</f>
        <v>3.5</v>
      </c>
      <c r="F17" s="34" t="str">
        <f t="shared" si="0"/>
        <v>A-</v>
      </c>
      <c r="G17" s="64"/>
      <c r="H17" s="65"/>
      <c r="I17" s="70"/>
      <c r="J17" s="67"/>
    </row>
    <row r="18" spans="1:10" s="33" customFormat="1" x14ac:dyDescent="0.45">
      <c r="A18" s="66" t="s">
        <v>84</v>
      </c>
      <c r="B18" s="66"/>
      <c r="C18" s="35">
        <f>SUM(C8:C17)</f>
        <v>509</v>
      </c>
      <c r="D18" s="37">
        <f>SUM(D8:D17)</f>
        <v>800</v>
      </c>
      <c r="E18" s="36">
        <f>SUM(E8:E17)</f>
        <v>28.5</v>
      </c>
      <c r="F18" s="40"/>
      <c r="G18" s="59"/>
      <c r="H18" s="60"/>
      <c r="I18" s="60"/>
      <c r="J18" s="61"/>
    </row>
    <row r="19" spans="1:10" ht="28.2" customHeight="1" x14ac:dyDescent="0.45">
      <c r="A19" s="28" t="s">
        <v>88</v>
      </c>
    </row>
    <row r="20" spans="1:10" ht="8.4" customHeight="1" x14ac:dyDescent="0.45"/>
    <row r="21" spans="1:10" x14ac:dyDescent="0.45">
      <c r="B21" s="57" t="s">
        <v>86</v>
      </c>
      <c r="C21" s="57"/>
      <c r="H21" s="57" t="s">
        <v>121</v>
      </c>
      <c r="I21" s="57"/>
      <c r="J21" s="57"/>
    </row>
    <row r="22" spans="1:10" x14ac:dyDescent="0.45">
      <c r="B22" s="57" t="s">
        <v>85</v>
      </c>
      <c r="C22" s="57"/>
      <c r="H22" s="57" t="s">
        <v>87</v>
      </c>
      <c r="I22" s="57"/>
      <c r="J22" s="57"/>
    </row>
    <row r="23" spans="1:10" x14ac:dyDescent="0.45">
      <c r="B23" s="57" t="s">
        <v>64</v>
      </c>
      <c r="C23" s="57"/>
      <c r="H23" s="57" t="s">
        <v>64</v>
      </c>
      <c r="I23" s="57"/>
      <c r="J23" s="57"/>
    </row>
    <row r="24" spans="1:10" ht="10.199999999999999" customHeight="1" x14ac:dyDescent="0.45"/>
    <row r="25" spans="1:10" x14ac:dyDescent="0.45">
      <c r="E25" s="58" t="s">
        <v>97</v>
      </c>
      <c r="F25" s="58"/>
      <c r="I25" s="43"/>
    </row>
  </sheetData>
  <mergeCells count="23">
    <mergeCell ref="E8:E9"/>
    <mergeCell ref="F8:F9"/>
    <mergeCell ref="H23:J23"/>
    <mergeCell ref="H22:J22"/>
    <mergeCell ref="E10:E11"/>
    <mergeCell ref="F10:F11"/>
    <mergeCell ref="H21:J21"/>
    <mergeCell ref="B23:C23"/>
    <mergeCell ref="B21:C21"/>
    <mergeCell ref="B22:C22"/>
    <mergeCell ref="E25:F25"/>
    <mergeCell ref="A1:J1"/>
    <mergeCell ref="A2:J2"/>
    <mergeCell ref="A3:J3"/>
    <mergeCell ref="A4:J4"/>
    <mergeCell ref="G18:J18"/>
    <mergeCell ref="B5:E5"/>
    <mergeCell ref="G5:J5"/>
    <mergeCell ref="G8:G17"/>
    <mergeCell ref="H8:H17"/>
    <mergeCell ref="A18:B18"/>
    <mergeCell ref="J8:J17"/>
    <mergeCell ref="I8:I17"/>
  </mergeCells>
  <conditionalFormatting sqref="E8:E16">
    <cfRule type="cellIs" dxfId="6" priority="1" operator="lessThan">
      <formula>1</formula>
    </cfRule>
  </conditionalFormatting>
  <conditionalFormatting sqref="F8:F16">
    <cfRule type="cellIs" dxfId="5" priority="2" operator="equal">
      <formula>"Fail"</formula>
    </cfRule>
  </conditionalFormatting>
  <conditionalFormatting sqref="G8:G17">
    <cfRule type="cellIs" dxfId="4" priority="3" operator="lessThan">
      <formula>1</formula>
    </cfRule>
  </conditionalFormatting>
  <conditionalFormatting sqref="H8:H17">
    <cfRule type="cellIs" dxfId="3" priority="5" operator="equal">
      <formula>"Fail"</formula>
    </cfRule>
  </conditionalFormatting>
  <conditionalFormatting sqref="I8:I17">
    <cfRule type="cellIs" dxfId="2" priority="4" operator="equal">
      <formula>""</formula>
    </cfRule>
  </conditionalFormatting>
  <conditionalFormatting sqref="J8">
    <cfRule type="cellIs" dxfId="1" priority="6" operator="notEqual">
      <formula>""</formula>
    </cfRule>
  </conditionalFormatting>
  <conditionalFormatting sqref="K1:K4">
    <cfRule type="cellIs" dxfId="0" priority="21" operator="notEqual">
      <formula>""</formula>
    </cfRule>
  </conditionalFormatting>
  <printOptions horizontalCentered="1"/>
  <pageMargins left="0.31496062992125984" right="0.31496062992125984" top="0.31496062992125984" bottom="0.31496062992125984" header="0" footer="0"/>
  <pageSetup paperSize="9" scale="8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3F1-4A73-4C39-BA73-DB5BB7FE9B71}">
  <sheetPr>
    <pageSetUpPr fitToPage="1"/>
  </sheetPr>
  <dimension ref="A1:T34"/>
  <sheetViews>
    <sheetView workbookViewId="0">
      <selection activeCell="M7" sqref="M7"/>
    </sheetView>
  </sheetViews>
  <sheetFormatPr defaultRowHeight="15" x14ac:dyDescent="0.35"/>
  <cols>
    <col min="1" max="1" width="18.21875" style="4" customWidth="1"/>
    <col min="2" max="2" width="5.77734375" style="4" customWidth="1"/>
    <col min="3" max="7" width="8.88671875" style="4"/>
    <col min="8" max="8" width="13.33203125" style="4" customWidth="1"/>
    <col min="9" max="9" width="14.109375" style="4" customWidth="1"/>
    <col min="10" max="16" width="8.88671875" style="4"/>
    <col min="17" max="17" width="10.77734375" style="4" bestFit="1" customWidth="1"/>
    <col min="18" max="16384" width="8.88671875" style="4"/>
  </cols>
  <sheetData>
    <row r="1" spans="1:20" ht="24.6" x14ac:dyDescent="0.55000000000000004">
      <c r="A1" s="55" t="s">
        <v>124</v>
      </c>
      <c r="B1" s="55"/>
      <c r="C1" s="55"/>
      <c r="D1" s="55"/>
      <c r="E1" s="55"/>
      <c r="F1" s="55"/>
      <c r="G1" s="55"/>
      <c r="H1" s="55"/>
      <c r="I1" s="55"/>
      <c r="J1" s="55"/>
    </row>
    <row r="2" spans="1:20" ht="19.2" x14ac:dyDescent="0.45">
      <c r="A2" s="54" t="s">
        <v>65</v>
      </c>
      <c r="B2" s="54"/>
      <c r="C2" s="54"/>
      <c r="D2" s="54"/>
      <c r="E2" s="54"/>
      <c r="F2" s="54"/>
      <c r="G2" s="54"/>
      <c r="H2" s="54"/>
      <c r="I2" s="54"/>
      <c r="J2" s="54"/>
    </row>
    <row r="3" spans="1:20" ht="19.2" x14ac:dyDescent="0.45">
      <c r="A3" s="54" t="s">
        <v>92</v>
      </c>
      <c r="B3" s="54"/>
      <c r="C3" s="54"/>
      <c r="D3" s="54"/>
      <c r="E3" s="54"/>
      <c r="F3" s="54"/>
      <c r="G3" s="54"/>
      <c r="H3" s="54"/>
      <c r="I3" s="54"/>
      <c r="J3" s="54"/>
    </row>
    <row r="4" spans="1:20" ht="19.2" x14ac:dyDescent="0.4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R4" s="4" t="s">
        <v>117</v>
      </c>
      <c r="S4" s="4">
        <f>J6</f>
        <v>7</v>
      </c>
    </row>
    <row r="5" spans="1:20" ht="16.8" customHeight="1" x14ac:dyDescent="0.35">
      <c r="R5" s="4" t="s">
        <v>118</v>
      </c>
      <c r="S5" s="46">
        <f>SUM(J6:J13)-S6</f>
        <v>37</v>
      </c>
    </row>
    <row r="6" spans="1:20" ht="15" customHeight="1" x14ac:dyDescent="0.35">
      <c r="A6" s="74" t="s">
        <v>96</v>
      </c>
      <c r="B6" s="74"/>
      <c r="C6" s="75" t="str" cm="1">
        <f t="array" ref="C6">_xlfn.TEXTJOIN(", ", TRUE, _xlfn._xlws.FILTER(Datasheet!A7:A47, Datasheet!AA7:AA47=""))</f>
        <v>1, 4, 5, 8, 9, 11, 40</v>
      </c>
      <c r="D6" s="75"/>
      <c r="E6" s="75"/>
      <c r="F6" s="75"/>
      <c r="G6" s="75"/>
      <c r="H6" s="75"/>
      <c r="I6" s="75"/>
      <c r="J6" s="73">
        <f>IF(C6="", 0, LEN(C6) - LEN(SUBSTITUTE(C6, ",", "")) + 1)</f>
        <v>7</v>
      </c>
      <c r="R6" s="4" t="s">
        <v>119</v>
      </c>
      <c r="S6" s="46">
        <v>4</v>
      </c>
    </row>
    <row r="7" spans="1:20" ht="15" customHeight="1" x14ac:dyDescent="0.35">
      <c r="A7" s="74"/>
      <c r="B7" s="74"/>
      <c r="C7" s="75"/>
      <c r="D7" s="75"/>
      <c r="E7" s="75"/>
      <c r="F7" s="75"/>
      <c r="G7" s="75"/>
      <c r="H7" s="75"/>
      <c r="I7" s="75"/>
      <c r="J7" s="73"/>
    </row>
    <row r="8" spans="1:20" ht="15" customHeight="1" x14ac:dyDescent="0.35">
      <c r="A8" s="74" t="s">
        <v>93</v>
      </c>
      <c r="B8" s="74"/>
      <c r="C8" s="73" t="str" cm="1">
        <f t="array" ref="C8">_xlfn.TEXTJOIN(", ", TRUE, _xlfn._xlws.FILTER(Datasheet!A7:A47,
  ( (Datasheet!F7:F47=0) +
    (Datasheet!J7:J47=0) +
    (Datasheet!L7:L47=0) +
    (Datasheet!N7:N47=0) +
    (Datasheet!P7:P47=0) +
    (Datasheet!R7:R47=0) +
    (Datasheet!T7:T47=0) ) = 1
))</f>
        <v>2, 3, 12, 18</v>
      </c>
      <c r="D8" s="73"/>
      <c r="E8" s="73"/>
      <c r="F8" s="73"/>
      <c r="G8" s="73"/>
      <c r="H8" s="73"/>
      <c r="I8" s="73"/>
      <c r="J8" s="73">
        <f>IF(C8="", 0, LEN(C8) - LEN(SUBSTITUTE(C8, ",", "")) + 1)</f>
        <v>4</v>
      </c>
    </row>
    <row r="9" spans="1:20" ht="15" customHeight="1" x14ac:dyDescent="0.35">
      <c r="A9" s="74"/>
      <c r="B9" s="74"/>
      <c r="C9" s="73"/>
      <c r="D9" s="73"/>
      <c r="E9" s="73"/>
      <c r="F9" s="73"/>
      <c r="G9" s="73"/>
      <c r="H9" s="73"/>
      <c r="I9" s="73"/>
      <c r="J9" s="73"/>
    </row>
    <row r="10" spans="1:20" ht="15" customHeight="1" x14ac:dyDescent="0.35">
      <c r="A10" s="74" t="s">
        <v>94</v>
      </c>
      <c r="B10" s="74"/>
      <c r="C10" s="73" t="str" cm="1">
        <f t="array" ref="C10">_xlfn.TEXTJOIN(", ", TRUE, _xlfn._xlws.FILTER(Datasheet!A7:A47,
  ( (Datasheet!F7:F47=0) +
    (Datasheet!J7:J47=0) +
    (Datasheet!L7:L47=0) +
    (Datasheet!N7:N47=0) +
    (Datasheet!P7:P47=0) +
    (Datasheet!R7:R47=0) +
    (Datasheet!T7:T47=0) ) = 2
))</f>
        <v>14, 15, 16, 28</v>
      </c>
      <c r="D10" s="73"/>
      <c r="E10" s="73"/>
      <c r="F10" s="73"/>
      <c r="G10" s="73"/>
      <c r="H10" s="73"/>
      <c r="I10" s="73"/>
      <c r="J10" s="73">
        <f>IF(C10="", 0, LEN(C10) - LEN(SUBSTITUTE(C10, ",", "")) + 1)</f>
        <v>4</v>
      </c>
      <c r="Q10" s="4" t="s">
        <v>100</v>
      </c>
      <c r="R10" s="4" t="s">
        <v>116</v>
      </c>
      <c r="S10" s="4" t="s">
        <v>120</v>
      </c>
    </row>
    <row r="11" spans="1:20" ht="15" customHeight="1" x14ac:dyDescent="0.35">
      <c r="A11" s="74"/>
      <c r="B11" s="74"/>
      <c r="C11" s="73"/>
      <c r="D11" s="73"/>
      <c r="E11" s="73"/>
      <c r="F11" s="73"/>
      <c r="G11" s="73"/>
      <c r="H11" s="73"/>
      <c r="I11" s="73"/>
      <c r="J11" s="73"/>
      <c r="Q11" s="4" t="s">
        <v>111</v>
      </c>
      <c r="R11" s="45">
        <f t="shared" ref="R11:R17" si="0">SUM($J$6:$J$13)-S11-4</f>
        <v>19</v>
      </c>
      <c r="S11" s="44">
        <f>COUNTIF(Datasheet!$F$6:'Datasheet'!$F$47,0)-4</f>
        <v>18</v>
      </c>
      <c r="T11" s="45">
        <f t="shared" ref="T11:T17" si="1">S11+R11</f>
        <v>37</v>
      </c>
    </row>
    <row r="12" spans="1:20" ht="15" customHeight="1" x14ac:dyDescent="0.35">
      <c r="A12" s="71" t="s">
        <v>95</v>
      </c>
      <c r="B12" s="71"/>
      <c r="C12" s="72" t="str" cm="1">
        <f t="array" ref="C12">_xlfn.TEXTJOIN(", ", TRUE, _xlfn._xlws.FILTER(Datasheet!A7:A47,
  ( (Datasheet!F7:F47=0) +
    (Datasheet!J7:J47=0) +
    (Datasheet!L7:L47=0) +
    (Datasheet!N7:N47=0) +
    (Datasheet!P7:P47=0) +
    (Datasheet!R7:R47=0) +
    (Datasheet!T7:T47=0) ) &gt; 2
))</f>
        <v>6, 7, 10, 13, 17, 19, 20, 21, 22, 23, 24, 25, 26, 27, 29, 30, 31, 32, 33, 34, 35, 36, 37, 38, 39, 41</v>
      </c>
      <c r="D12" s="72"/>
      <c r="E12" s="72"/>
      <c r="F12" s="72"/>
      <c r="G12" s="72"/>
      <c r="H12" s="72"/>
      <c r="I12" s="72"/>
      <c r="J12" s="73">
        <f>IF(C12="", 0, LEN(C12) - LEN(SUBSTITUTE(C12, ",", "")) + 1)</f>
        <v>26</v>
      </c>
      <c r="Q12" s="4" t="s">
        <v>112</v>
      </c>
      <c r="R12" s="45">
        <f t="shared" si="0"/>
        <v>13</v>
      </c>
      <c r="S12" s="44">
        <f>COUNTIF(Datasheet!$J$6:'Datasheet'!$J$47,0)-4</f>
        <v>24</v>
      </c>
      <c r="T12" s="45">
        <f t="shared" si="1"/>
        <v>37</v>
      </c>
    </row>
    <row r="13" spans="1:20" ht="15" customHeight="1" x14ac:dyDescent="0.35">
      <c r="A13" s="71"/>
      <c r="B13" s="71"/>
      <c r="C13" s="72"/>
      <c r="D13" s="72"/>
      <c r="E13" s="72"/>
      <c r="F13" s="72"/>
      <c r="G13" s="72"/>
      <c r="H13" s="72"/>
      <c r="I13" s="72"/>
      <c r="J13" s="73"/>
      <c r="Q13" s="4" t="s">
        <v>47</v>
      </c>
      <c r="R13" s="45">
        <f t="shared" si="0"/>
        <v>10</v>
      </c>
      <c r="S13" s="44">
        <f>COUNTIF(Datasheet!$L$6:'Datasheet'!$L$47,0)-4</f>
        <v>27</v>
      </c>
      <c r="T13" s="45">
        <f t="shared" si="1"/>
        <v>37</v>
      </c>
    </row>
    <row r="14" spans="1:20" ht="15" customHeight="1" x14ac:dyDescent="0.35">
      <c r="A14" s="41"/>
      <c r="B14" s="41"/>
      <c r="C14" s="41"/>
      <c r="D14" s="41"/>
      <c r="E14" s="41"/>
      <c r="F14" s="41"/>
      <c r="G14" s="41"/>
      <c r="H14" s="41"/>
      <c r="I14" s="41"/>
      <c r="J14" s="42"/>
      <c r="P14" s="4" t="s">
        <v>99</v>
      </c>
      <c r="Q14" s="4" t="s">
        <v>113</v>
      </c>
      <c r="R14" s="45">
        <f t="shared" si="0"/>
        <v>18</v>
      </c>
      <c r="S14" s="44">
        <f>COUNTIF(Datasheet!$N$6:'Datasheet'!$N$47,0)-4</f>
        <v>19</v>
      </c>
      <c r="T14" s="45">
        <f t="shared" si="1"/>
        <v>37</v>
      </c>
    </row>
    <row r="15" spans="1:20" ht="15" customHeight="1" x14ac:dyDescent="0.35">
      <c r="A15" s="41"/>
      <c r="B15" s="41"/>
      <c r="C15" s="41"/>
      <c r="D15" s="41"/>
      <c r="E15" s="41"/>
      <c r="F15" s="41"/>
      <c r="G15" s="41"/>
      <c r="H15" s="41"/>
      <c r="I15" s="41"/>
      <c r="J15" s="42"/>
      <c r="Q15" s="4" t="s">
        <v>114</v>
      </c>
      <c r="R15" s="45">
        <f t="shared" si="0"/>
        <v>25</v>
      </c>
      <c r="S15" s="44">
        <f>COUNTIF(Datasheet!$P$6:'Datasheet'!$P$47,0)-4</f>
        <v>12</v>
      </c>
      <c r="T15" s="45">
        <f t="shared" si="1"/>
        <v>37</v>
      </c>
    </row>
    <row r="16" spans="1:20" ht="15" customHeight="1" x14ac:dyDescent="0.35">
      <c r="A16" s="41"/>
      <c r="B16" s="41"/>
      <c r="C16" s="41"/>
      <c r="D16" s="41"/>
      <c r="E16" s="41"/>
      <c r="F16" s="41"/>
      <c r="G16" s="41"/>
      <c r="H16" s="41"/>
      <c r="I16" s="41"/>
      <c r="J16" s="42"/>
      <c r="Q16" s="4" t="s">
        <v>53</v>
      </c>
      <c r="R16" s="45">
        <f t="shared" si="0"/>
        <v>18</v>
      </c>
      <c r="S16" s="44">
        <f>COUNTIF(Datasheet!$R$6:'Datasheet'!$R$47,0)-4</f>
        <v>19</v>
      </c>
      <c r="T16" s="45">
        <f t="shared" si="1"/>
        <v>37</v>
      </c>
    </row>
    <row r="17" spans="1:20" x14ac:dyDescent="0.35">
      <c r="Q17" s="4" t="s">
        <v>115</v>
      </c>
      <c r="R17" s="45">
        <f t="shared" si="0"/>
        <v>19</v>
      </c>
      <c r="S17" s="44">
        <f>COUNTIF(Datasheet!$T$6:'Datasheet'!$T$47,0)-4</f>
        <v>18</v>
      </c>
      <c r="T17" s="45">
        <f t="shared" si="1"/>
        <v>37</v>
      </c>
    </row>
    <row r="27" spans="1:20" s="47" customFormat="1" ht="22.2" x14ac:dyDescent="0.5">
      <c r="A27" s="48" t="s">
        <v>108</v>
      </c>
      <c r="B27" s="77" t="s">
        <v>109</v>
      </c>
      <c r="C27" s="77"/>
      <c r="D27" s="77"/>
      <c r="E27" s="77"/>
      <c r="F27" s="49" t="s">
        <v>110</v>
      </c>
      <c r="G27" s="49" t="s">
        <v>78</v>
      </c>
      <c r="H27" s="49" t="s">
        <v>122</v>
      </c>
      <c r="I27" s="49" t="s">
        <v>69</v>
      </c>
      <c r="J27" s="49" t="s">
        <v>60</v>
      </c>
    </row>
    <row r="28" spans="1:20" s="47" customFormat="1" ht="22.2" x14ac:dyDescent="0.5">
      <c r="A28" s="50">
        <v>1</v>
      </c>
      <c r="B28" s="76" t="str">
        <f>IFERROR(INDEX(Datasheet!$B$7:$B$61, MATCH(1, Datasheet!$Z$7:$Z$61, 0)), "Not found")</f>
        <v>সুমাইয়া খাতুন</v>
      </c>
      <c r="C28" s="76"/>
      <c r="D28" s="76"/>
      <c r="E28" s="76"/>
      <c r="F28" s="49">
        <f>IFERROR(INDEX(Datasheet!$Y$7:$Y$61, MATCH(1, Datasheet!$Z$7:$Z$61, 0)), "Not found")</f>
        <v>3.7857142857142856</v>
      </c>
      <c r="G28" s="49" t="str">
        <f>IF(OR(F28="",NOT(ISNUMBER(F28))),"",
IF(F28&lt;1,"Fail",
IF(F28&lt;2,"D",
IF(F28&lt;3,"C",
IF(F28&lt;3.5,"B",
IF(F28&lt;4,"A-",
IF(F28&lt;5,"A","A+")))))))</f>
        <v>A-</v>
      </c>
      <c r="H28" s="49">
        <f>IFERROR(INDEX(Datasheet!$W$7:$W$61, MATCH(1, Datasheet!$Z$7:$Z$61, 0)), "Not found")</f>
        <v>512</v>
      </c>
      <c r="I28" s="49">
        <f>IFERROR(INDEX(Datasheet!$A$7:$A$61, MATCH(1, Datasheet!$Z$7:$Z$61, 0)), "Not found")</f>
        <v>1</v>
      </c>
      <c r="J28" s="49" t="s">
        <v>101</v>
      </c>
    </row>
    <row r="29" spans="1:20" s="47" customFormat="1" ht="22.2" x14ac:dyDescent="0.5">
      <c r="A29" s="50">
        <v>2</v>
      </c>
      <c r="B29" s="76" t="str">
        <f>IFERROR(INDEX(Datasheet!$B$7:$B$61, MATCH(2, Datasheet!$Z$7:$Z$61, 0)), "Not found")</f>
        <v>সোহেলী জান্নাত</v>
      </c>
      <c r="C29" s="76"/>
      <c r="D29" s="76"/>
      <c r="E29" s="76"/>
      <c r="F29" s="49">
        <f>IFERROR(INDEX(Datasheet!$Y$7:$Y$61, MATCH(2, Datasheet!$Z$7:$Z$61, 0)), "Not found")</f>
        <v>3.7857142857142856</v>
      </c>
      <c r="G29" s="49" t="str">
        <f t="shared" ref="G29:G34" si="2">IF(OR(F29="",NOT(ISNUMBER(F29))),"",
IF(F29&lt;1,"Fail",
IF(F29&lt;2,"D",
IF(F29&lt;3,"C",
IF(F29&lt;3.5,"B",
IF(F29&lt;4,"A-",
IF(F29&lt;5,"A","A+")))))))</f>
        <v>A-</v>
      </c>
      <c r="H29" s="49">
        <f>IFERROR(INDEX(Datasheet!$W$7:$W$61, MATCH(2, Datasheet!$Z$7:$Z$61, 0)), "Not found")</f>
        <v>509</v>
      </c>
      <c r="I29" s="49">
        <f>IFERROR(INDEX(Datasheet!$A$7:$A$61, MATCH(2, Datasheet!$Z$7:$Z$61, 0)), "Not found")</f>
        <v>40</v>
      </c>
      <c r="J29" s="49" t="s">
        <v>102</v>
      </c>
    </row>
    <row r="30" spans="1:20" s="47" customFormat="1" ht="22.2" x14ac:dyDescent="0.5">
      <c r="A30" s="50">
        <v>3</v>
      </c>
      <c r="B30" s="76" t="str">
        <f>IFERROR(INDEX(Datasheet!$B$7:$B$61, MATCH(3, Datasheet!$Z$7:$Z$61, 0)), "Not found")</f>
        <v>জান্নাতুল ইসলাম নাবিলা</v>
      </c>
      <c r="C30" s="76"/>
      <c r="D30" s="76"/>
      <c r="E30" s="76"/>
      <c r="F30" s="49">
        <f>IFERROR(INDEX(Datasheet!$Y$7:$Y$61, MATCH(3, Datasheet!$Z$7:$Z$61, 0)), "Not found")</f>
        <v>3.1428571428571428</v>
      </c>
      <c r="G30" s="49" t="str">
        <f t="shared" si="2"/>
        <v>B</v>
      </c>
      <c r="H30" s="49">
        <f>IFERROR(INDEX(Datasheet!$W$7:$W$61, MATCH(3, Datasheet!$Z$7:$Z$61, 0)), "Not found")</f>
        <v>446</v>
      </c>
      <c r="I30" s="49">
        <f>IFERROR(INDEX(Datasheet!$A$7:$A$61, MATCH(3, Datasheet!$Z$7:$Z$61, 0)), "Not found")</f>
        <v>4</v>
      </c>
      <c r="J30" s="49" t="s">
        <v>103</v>
      </c>
    </row>
    <row r="31" spans="1:20" s="47" customFormat="1" ht="22.2" x14ac:dyDescent="0.5">
      <c r="A31" s="50">
        <v>4</v>
      </c>
      <c r="B31" s="76" t="str">
        <f>IFERROR(INDEX(Datasheet!$B$7:$B$61, MATCH(4, Datasheet!$Z$7:$Z$61, 0)), "Not found")</f>
        <v>হাবিবা রহমান</v>
      </c>
      <c r="C31" s="76"/>
      <c r="D31" s="76"/>
      <c r="E31" s="76"/>
      <c r="F31" s="49">
        <f>IFERROR(INDEX(Datasheet!$Y$7:$Y$61, MATCH(4, Datasheet!$Z$7:$Z$61, 0)), "Not found")</f>
        <v>3</v>
      </c>
      <c r="G31" s="49" t="str">
        <f t="shared" si="2"/>
        <v>B</v>
      </c>
      <c r="H31" s="49">
        <f>IFERROR(INDEX(Datasheet!$W$7:$W$61, MATCH(4, Datasheet!$Z$7:$Z$61, 0)), "Not found")</f>
        <v>432</v>
      </c>
      <c r="I31" s="49">
        <f>IFERROR(INDEX(Datasheet!$A$7:$A$61, MATCH(4, Datasheet!$Z$7:$Z$61, 0)), "Not found")</f>
        <v>8</v>
      </c>
      <c r="J31" s="49" t="s">
        <v>104</v>
      </c>
    </row>
    <row r="32" spans="1:20" s="47" customFormat="1" ht="22.2" x14ac:dyDescent="0.5">
      <c r="A32" s="50">
        <v>5</v>
      </c>
      <c r="B32" s="76" t="str">
        <f>IFERROR(INDEX(Datasheet!$B$7:$B$61, MATCH(5, Datasheet!$Z$7:$Z$61, 0)), "Not found")</f>
        <v>তিশান তাসমিন</v>
      </c>
      <c r="C32" s="76"/>
      <c r="D32" s="76"/>
      <c r="E32" s="76"/>
      <c r="F32" s="49">
        <f>IFERROR(INDEX(Datasheet!$Y$7:$Y$61, MATCH(5, Datasheet!$Z$7:$Z$61, 0)), "Not found")</f>
        <v>2.8571428571428572</v>
      </c>
      <c r="G32" s="49" t="str">
        <f t="shared" si="2"/>
        <v>C</v>
      </c>
      <c r="H32" s="49">
        <f>IFERROR(INDEX(Datasheet!$W$7:$W$61, MATCH(5, Datasheet!$Z$7:$Z$61, 0)), "Not found")</f>
        <v>402</v>
      </c>
      <c r="I32" s="49">
        <f>IFERROR(INDEX(Datasheet!$A$7:$A$61, MATCH(5, Datasheet!$Z$7:$Z$61, 0)), "Not found")</f>
        <v>5</v>
      </c>
      <c r="J32" s="49" t="s">
        <v>105</v>
      </c>
    </row>
    <row r="33" spans="1:10" s="47" customFormat="1" ht="22.2" x14ac:dyDescent="0.5">
      <c r="A33" s="50">
        <v>6</v>
      </c>
      <c r="B33" s="76" t="str">
        <f>IFERROR(INDEX(Datasheet!$B$7:$B$61, MATCH(6, Datasheet!$Z$7:$Z$61, 0)), "Not found")</f>
        <v>ফারজানা ইসলাম</v>
      </c>
      <c r="C33" s="76"/>
      <c r="D33" s="76"/>
      <c r="E33" s="76"/>
      <c r="F33" s="49">
        <f>IFERROR(INDEX(Datasheet!$Y$7:$Y$61, MATCH(6, Datasheet!$Z$7:$Z$61, 0)), "Not found")</f>
        <v>2.7857142857142856</v>
      </c>
      <c r="G33" s="49" t="str">
        <f t="shared" si="2"/>
        <v>C</v>
      </c>
      <c r="H33" s="49">
        <f>IFERROR(INDEX(Datasheet!$W$7:$W$61, MATCH(6, Datasheet!$Z$7:$Z$61, 0)), "Not found")</f>
        <v>393</v>
      </c>
      <c r="I33" s="49">
        <f>IFERROR(INDEX(Datasheet!$A$7:$A$61, MATCH(6, Datasheet!$Z$7:$Z$61, 0)), "Not found")</f>
        <v>9</v>
      </c>
      <c r="J33" s="49" t="s">
        <v>106</v>
      </c>
    </row>
    <row r="34" spans="1:10" s="47" customFormat="1" ht="22.2" x14ac:dyDescent="0.5">
      <c r="A34" s="50">
        <v>7</v>
      </c>
      <c r="B34" s="76" t="str">
        <f>IFERROR(INDEX(Datasheet!$B$7:$B$61, MATCH(7, Datasheet!$Z$7:$Z$61, 0)), "Not found")</f>
        <v>মোহনা জামান তিথী</v>
      </c>
      <c r="C34" s="76"/>
      <c r="D34" s="76"/>
      <c r="E34" s="76"/>
      <c r="F34" s="49">
        <f>IFERROR(INDEX(Datasheet!$Y$7:$Y$61, MATCH(7, Datasheet!$Z$7:$Z$61, 0)), "Not found")</f>
        <v>2.6428571428571428</v>
      </c>
      <c r="G34" s="49" t="str">
        <f t="shared" si="2"/>
        <v>C</v>
      </c>
      <c r="H34" s="49">
        <f>IFERROR(INDEX(Datasheet!$W$7:$W$61, MATCH(7, Datasheet!$Z$7:$Z$61, 0)), "Not found")</f>
        <v>375</v>
      </c>
      <c r="I34" s="49">
        <f>IFERROR(INDEX(Datasheet!$A$7:$A$61, MATCH(7, Datasheet!$Z$7:$Z$61, 0)), "Not found")</f>
        <v>11</v>
      </c>
      <c r="J34" s="49" t="s">
        <v>107</v>
      </c>
    </row>
  </sheetData>
  <mergeCells count="24">
    <mergeCell ref="B33:E33"/>
    <mergeCell ref="B34:E34"/>
    <mergeCell ref="B27:E27"/>
    <mergeCell ref="B28:E28"/>
    <mergeCell ref="B29:E29"/>
    <mergeCell ref="B30:E30"/>
    <mergeCell ref="B31:E31"/>
    <mergeCell ref="B32:E32"/>
    <mergeCell ref="A1:J1"/>
    <mergeCell ref="A2:J2"/>
    <mergeCell ref="A3:J3"/>
    <mergeCell ref="A4:J4"/>
    <mergeCell ref="C6:I7"/>
    <mergeCell ref="J6:J7"/>
    <mergeCell ref="A6:B7"/>
    <mergeCell ref="A12:B13"/>
    <mergeCell ref="C12:I13"/>
    <mergeCell ref="J12:J13"/>
    <mergeCell ref="A8:B9"/>
    <mergeCell ref="C8:I9"/>
    <mergeCell ref="J8:J9"/>
    <mergeCell ref="C10:I11"/>
    <mergeCell ref="A10:B11"/>
    <mergeCell ref="J10:J11"/>
  </mergeCells>
  <pageMargins left="0.7" right="0.7" top="0.75" bottom="0.75" header="0.3" footer="0.3"/>
  <pageSetup paperSize="9" scale="8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Datasheet</vt:lpstr>
      <vt:lpstr>Progress_report</vt:lpstr>
      <vt:lpstr>Top_sheet</vt:lpstr>
      <vt:lpstr>Datasheet!Print_Area</vt:lpstr>
      <vt:lpstr>Progress_report!Print_Area</vt:lpstr>
      <vt:lpstr>Top_sheet!Print_Area</vt:lpstr>
      <vt:lpstr>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2025-07-24T04:23:35Z</cp:lastPrinted>
  <dcterms:created xsi:type="dcterms:W3CDTF">2025-07-13T15:50:31Z</dcterms:created>
  <dcterms:modified xsi:type="dcterms:W3CDTF">2025-07-28T02:34:46Z</dcterms:modified>
</cp:coreProperties>
</file>