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DB96A833-3521-44A8-A495-468271F1D950}" xr6:coauthVersionLast="47" xr6:coauthVersionMax="47" xr10:uidLastSave="{00000000-0000-0000-0000-000000000000}"/>
  <bookViews>
    <workbookView xWindow="-108" yWindow="-108" windowWidth="23256" windowHeight="12456" activeTab="3" xr2:uid="{86089DA0-2BA1-4133-B16D-0F30CFEF8E2B}"/>
  </bookViews>
  <sheets>
    <sheet name="Datasheet" sheetId="1" r:id="rId1"/>
    <sheet name="Sheet1" sheetId="3" r:id="rId2"/>
    <sheet name="Progress_report" sheetId="2" r:id="rId3"/>
    <sheet name="Top_sheet" sheetId="4" r:id="rId4"/>
  </sheets>
  <definedNames>
    <definedName name="_xlnm.Print_Area" localSheetId="0">Datasheet!$A$1:$AA$63</definedName>
    <definedName name="_xlnm.Print_Area" localSheetId="2">Progress_report!$A:$J</definedName>
    <definedName name="_xlnm.Print_Area" localSheetId="1">Sheet1!$A:$AC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4" l="1" a="1"/>
  <c r="C15" i="4" s="1"/>
  <c r="J15" i="4" s="1"/>
  <c r="C10" i="4" a="1"/>
  <c r="C10" i="4" s="1"/>
  <c r="J10" i="4" s="1"/>
  <c r="C8" i="4" a="1"/>
  <c r="C8" i="4" s="1"/>
  <c r="J8" i="4" s="1"/>
  <c r="C6" i="4" a="1"/>
  <c r="C6" i="4" s="1"/>
  <c r="J6" i="4" s="1"/>
  <c r="AA8" i="1"/>
  <c r="AA7" i="1"/>
  <c r="A44" i="1"/>
  <c r="E44" i="1"/>
  <c r="F44" i="1" s="1"/>
  <c r="I44" i="1"/>
  <c r="J44" i="1" s="1"/>
  <c r="L44" i="1"/>
  <c r="N44" i="1"/>
  <c r="P44" i="1"/>
  <c r="R44" i="1"/>
  <c r="T44" i="1"/>
  <c r="V44" i="1"/>
  <c r="W44" i="1"/>
  <c r="V3" i="3"/>
  <c r="T3" i="3"/>
  <c r="R3" i="3"/>
  <c r="P3" i="3"/>
  <c r="N3" i="3"/>
  <c r="L3" i="3"/>
  <c r="I3" i="3"/>
  <c r="J3" i="3" s="1"/>
  <c r="E3" i="3"/>
  <c r="W3" i="3" s="1"/>
  <c r="V2" i="3"/>
  <c r="T2" i="3"/>
  <c r="R2" i="3"/>
  <c r="P2" i="3"/>
  <c r="N2" i="3"/>
  <c r="L2" i="3"/>
  <c r="I2" i="3"/>
  <c r="J2" i="3" s="1"/>
  <c r="E2" i="3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D19" i="2"/>
  <c r="N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X44" i="1" l="1"/>
  <c r="AC44" i="1"/>
  <c r="Y44" i="1"/>
  <c r="AA44" i="1"/>
  <c r="Z44" i="1" s="1"/>
  <c r="W2" i="3"/>
  <c r="F3" i="3"/>
  <c r="F2" i="3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10" i="2" s="1"/>
  <c r="AC23" i="1" l="1"/>
  <c r="AC27" i="1"/>
  <c r="W29" i="1"/>
  <c r="W13" i="1"/>
  <c r="W61" i="1"/>
  <c r="W45" i="1"/>
  <c r="W36" i="1"/>
  <c r="AC32" i="1"/>
  <c r="AC28" i="1"/>
  <c r="AC24" i="1"/>
  <c r="AC20" i="1"/>
  <c r="AC8" i="1"/>
  <c r="W43" i="1"/>
  <c r="W35" i="1"/>
  <c r="W31" i="1"/>
  <c r="W19" i="1"/>
  <c r="X3" i="3"/>
  <c r="AC3" i="3" s="1"/>
  <c r="AA3" i="3"/>
  <c r="Y3" i="3"/>
  <c r="AC2" i="3"/>
  <c r="X2" i="3"/>
  <c r="Y2" i="3"/>
  <c r="AA2" i="3"/>
  <c r="AC47" i="1"/>
  <c r="AC40" i="1"/>
  <c r="AC39" i="1"/>
  <c r="AC56" i="1"/>
  <c r="AC48" i="1"/>
  <c r="AC16" i="1"/>
  <c r="AC55" i="1"/>
  <c r="AC42" i="1"/>
  <c r="AC38" i="1"/>
  <c r="AC34" i="1"/>
  <c r="AC30" i="1"/>
  <c r="AC26" i="1"/>
  <c r="AC22" i="1"/>
  <c r="AC18" i="1"/>
  <c r="AC58" i="1"/>
  <c r="AC54" i="1"/>
  <c r="AC50" i="1"/>
  <c r="AC60" i="1"/>
  <c r="AC52" i="1"/>
  <c r="AC12" i="1"/>
  <c r="E16" i="2"/>
  <c r="F16" i="2" s="1"/>
  <c r="C13" i="2"/>
  <c r="C15" i="2"/>
  <c r="G6" i="2"/>
  <c r="E15" i="2"/>
  <c r="F15" i="2" s="1"/>
  <c r="C18" i="2"/>
  <c r="C14" i="2"/>
  <c r="C11" i="2"/>
  <c r="E18" i="2"/>
  <c r="E14" i="2"/>
  <c r="F14" i="2" s="1"/>
  <c r="C17" i="2"/>
  <c r="E11" i="2"/>
  <c r="F11" i="2" s="1"/>
  <c r="C12" i="2"/>
  <c r="E17" i="2"/>
  <c r="F17" i="2" s="1"/>
  <c r="E13" i="2"/>
  <c r="F13" i="2" s="1"/>
  <c r="C16" i="2"/>
  <c r="C9" i="2"/>
  <c r="AC37" i="1"/>
  <c r="AC33" i="1"/>
  <c r="AC21" i="1"/>
  <c r="AC53" i="1"/>
  <c r="AC49" i="1"/>
  <c r="W17" i="1"/>
  <c r="W39" i="1"/>
  <c r="AA55" i="1"/>
  <c r="Z55" i="1" s="1"/>
  <c r="Y58" i="1"/>
  <c r="Y54" i="1"/>
  <c r="Y50" i="1"/>
  <c r="Y42" i="1"/>
  <c r="Y38" i="1"/>
  <c r="Y34" i="1"/>
  <c r="Y30" i="1"/>
  <c r="Y26" i="1"/>
  <c r="Y22" i="1"/>
  <c r="Y18" i="1"/>
  <c r="Y39" i="1"/>
  <c r="AA58" i="1"/>
  <c r="Z58" i="1" s="1"/>
  <c r="AA54" i="1"/>
  <c r="Z54" i="1" s="1"/>
  <c r="AA50" i="1"/>
  <c r="Z50" i="1" s="1"/>
  <c r="AA46" i="1"/>
  <c r="AA42" i="1"/>
  <c r="Z42" i="1" s="1"/>
  <c r="AA38" i="1"/>
  <c r="Z38" i="1" s="1"/>
  <c r="AA34" i="1"/>
  <c r="Z34" i="1" s="1"/>
  <c r="AA30" i="1"/>
  <c r="Z30" i="1" s="1"/>
  <c r="AA26" i="1"/>
  <c r="Z26" i="1" s="1"/>
  <c r="AA22" i="1"/>
  <c r="Z22" i="1" s="1"/>
  <c r="AA18" i="1"/>
  <c r="Z18" i="1" s="1"/>
  <c r="AA14" i="1"/>
  <c r="AA10" i="1"/>
  <c r="Y53" i="1"/>
  <c r="AA49" i="1"/>
  <c r="Z49" i="1" s="1"/>
  <c r="Y37" i="1"/>
  <c r="AA33" i="1"/>
  <c r="Z33" i="1" s="1"/>
  <c r="Y21" i="1"/>
  <c r="AA17" i="1"/>
  <c r="Y27" i="1"/>
  <c r="AA39" i="1"/>
  <c r="Z39" i="1" s="1"/>
  <c r="AA60" i="1"/>
  <c r="Z60" i="1" s="1"/>
  <c r="AA56" i="1"/>
  <c r="Z56" i="1" s="1"/>
  <c r="AA52" i="1"/>
  <c r="Z52" i="1" s="1"/>
  <c r="AA48" i="1"/>
  <c r="Z48" i="1" s="1"/>
  <c r="AA40" i="1"/>
  <c r="Z40" i="1" s="1"/>
  <c r="AA32" i="1"/>
  <c r="Z32" i="1" s="1"/>
  <c r="AA28" i="1"/>
  <c r="Z28" i="1" s="1"/>
  <c r="AA24" i="1"/>
  <c r="Z24" i="1" s="1"/>
  <c r="AA20" i="1"/>
  <c r="Z20" i="1" s="1"/>
  <c r="AA16" i="1"/>
  <c r="Z16" i="1" s="1"/>
  <c r="AA12" i="1"/>
  <c r="Z12" i="1" s="1"/>
  <c r="Y8" i="1"/>
  <c r="Y55" i="1"/>
  <c r="Y23" i="1"/>
  <c r="AA23" i="1"/>
  <c r="Z23" i="1" s="1"/>
  <c r="W6" i="1"/>
  <c r="W52" i="1"/>
  <c r="AA47" i="1"/>
  <c r="Z47" i="1" s="1"/>
  <c r="Y47" i="1"/>
  <c r="AA15" i="1"/>
  <c r="AA27" i="1"/>
  <c r="Z27" i="1" s="1"/>
  <c r="Y49" i="1"/>
  <c r="Y33" i="1"/>
  <c r="AA53" i="1"/>
  <c r="Z53" i="1" s="1"/>
  <c r="AA37" i="1"/>
  <c r="Z37" i="1" s="1"/>
  <c r="AA21" i="1"/>
  <c r="Z21" i="1" s="1"/>
  <c r="Z8" i="1"/>
  <c r="W33" i="1"/>
  <c r="Y60" i="1"/>
  <c r="Y56" i="1"/>
  <c r="Y52" i="1"/>
  <c r="Y48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9" i="2" s="1"/>
  <c r="X52" i="1"/>
  <c r="X20" i="1"/>
  <c r="W53" i="1"/>
  <c r="W37" i="1"/>
  <c r="W21" i="1"/>
  <c r="F57" i="1"/>
  <c r="F41" i="1"/>
  <c r="AC41" i="1" s="1"/>
  <c r="F25" i="1"/>
  <c r="AC25" i="1" s="1"/>
  <c r="F9" i="1"/>
  <c r="AC9" i="1" s="1"/>
  <c r="X32" i="1"/>
  <c r="X12" i="1"/>
  <c r="J61" i="1"/>
  <c r="Y61" i="1" s="1"/>
  <c r="J45" i="1"/>
  <c r="Y45" i="1" s="1"/>
  <c r="J29" i="1"/>
  <c r="AA29" i="1" s="1"/>
  <c r="Z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Z59" i="1" s="1"/>
  <c r="J51" i="1"/>
  <c r="Y51" i="1" s="1"/>
  <c r="J43" i="1"/>
  <c r="X43" i="1" s="1"/>
  <c r="J35" i="1"/>
  <c r="AA35" i="1" s="1"/>
  <c r="Z35" i="1" s="1"/>
  <c r="J31" i="1"/>
  <c r="Y31" i="1" s="1"/>
  <c r="J19" i="1"/>
  <c r="AA19" i="1" s="1"/>
  <c r="Z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AC17" i="1" s="1"/>
  <c r="X8" i="1"/>
  <c r="X46" i="1"/>
  <c r="Y46" i="1" s="1"/>
  <c r="X30" i="1"/>
  <c r="X14" i="1"/>
  <c r="AC14" i="1" s="1"/>
  <c r="X6" i="1"/>
  <c r="X55" i="1"/>
  <c r="X47" i="1"/>
  <c r="X39" i="1"/>
  <c r="X27" i="1"/>
  <c r="X23" i="1"/>
  <c r="X15" i="1"/>
  <c r="AC15" i="1" s="1"/>
  <c r="X11" i="1"/>
  <c r="AC11" i="1" s="1"/>
  <c r="X10" i="1"/>
  <c r="AC10" i="1" s="1"/>
  <c r="X34" i="1"/>
  <c r="X38" i="1"/>
  <c r="X22" i="1"/>
  <c r="X50" i="1"/>
  <c r="X18" i="1"/>
  <c r="X54" i="1"/>
  <c r="X58" i="1"/>
  <c r="X42" i="1"/>
  <c r="X26" i="1"/>
  <c r="Y14" i="1" l="1"/>
  <c r="AC46" i="1"/>
  <c r="F9" i="2"/>
  <c r="E19" i="2"/>
  <c r="AC59" i="1"/>
  <c r="AC13" i="1"/>
  <c r="X57" i="1"/>
  <c r="AC57" i="1"/>
  <c r="AC19" i="1"/>
  <c r="AC51" i="1"/>
  <c r="AC35" i="1"/>
  <c r="C19" i="2"/>
  <c r="AC61" i="1"/>
  <c r="AC29" i="1"/>
  <c r="AC45" i="1"/>
  <c r="AC31" i="1"/>
  <c r="AC43" i="1"/>
  <c r="AC36" i="1"/>
  <c r="Y15" i="1"/>
  <c r="Y11" i="1"/>
  <c r="Y10" i="1"/>
  <c r="X31" i="1"/>
  <c r="X25" i="1"/>
  <c r="Y17" i="1"/>
  <c r="Y6" i="1"/>
  <c r="AC6" i="1"/>
  <c r="AA45" i="1"/>
  <c r="Z45" i="1" s="1"/>
  <c r="Y19" i="1"/>
  <c r="AA31" i="1"/>
  <c r="Z31" i="1" s="1"/>
  <c r="Y29" i="1"/>
  <c r="Y59" i="1"/>
  <c r="AA43" i="1"/>
  <c r="Z43" i="1" s="1"/>
  <c r="AA51" i="1"/>
  <c r="Z51" i="1" s="1"/>
  <c r="AA13" i="1"/>
  <c r="Z13" i="1" s="1"/>
  <c r="X51" i="1"/>
  <c r="AA36" i="1"/>
  <c r="Z36" i="1" s="1"/>
  <c r="X7" i="1"/>
  <c r="AC7" i="1" s="1"/>
  <c r="J9" i="2"/>
  <c r="X9" i="1"/>
  <c r="AA9" i="1"/>
  <c r="Z9" i="1" s="1"/>
  <c r="Y9" i="1"/>
  <c r="Y35" i="1"/>
  <c r="AA25" i="1"/>
  <c r="Z25" i="1" s="1"/>
  <c r="Y25" i="1"/>
  <c r="AA41" i="1"/>
  <c r="Z41" i="1" s="1"/>
  <c r="Y41" i="1"/>
  <c r="Y36" i="1"/>
  <c r="Y43" i="1"/>
  <c r="AA61" i="1"/>
  <c r="Z61" i="1" s="1"/>
  <c r="X35" i="1"/>
  <c r="X41" i="1"/>
  <c r="AA57" i="1"/>
  <c r="Z57" i="1" s="1"/>
  <c r="Y57" i="1"/>
  <c r="Y13" i="1"/>
  <c r="X59" i="1"/>
  <c r="X45" i="1"/>
  <c r="X19" i="1"/>
  <c r="X29" i="1"/>
  <c r="X61" i="1"/>
  <c r="Z7" i="1" l="1"/>
  <c r="I9" i="2" s="1"/>
  <c r="N13" i="2" s="1"/>
  <c r="Z10" i="1"/>
  <c r="Z15" i="1"/>
  <c r="Z11" i="1"/>
  <c r="Z17" i="1"/>
  <c r="Z46" i="1"/>
  <c r="Z14" i="1"/>
  <c r="Y7" i="1"/>
  <c r="G9" i="2" s="1"/>
  <c r="H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<sst xmlns="http://schemas.openxmlformats.org/spreadsheetml/2006/main" count="142" uniqueCount="98">
  <si>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</si>
  <si>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</si>
  <si>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</si>
  <si>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</si>
  <si>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</si>
  <si>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</si>
  <si>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</si>
  <si>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</si>
  <si>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</si>
  <si>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</si>
  <si>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</si>
  <si>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</si>
  <si>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</si>
  <si>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</si>
  <si>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</si>
  <si>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</si>
  <si>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</si>
  <si>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</si>
  <si>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</si>
  <si>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</si>
  <si>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</si>
  <si>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</si>
  <si>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</si>
  <si>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</si>
  <si>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</si>
  <si>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</si>
  <si>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</si>
  <si>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</si>
  <si>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</si>
  <si>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</si>
  <si>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</si>
  <si>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</si>
  <si>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</si>
  <si>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</si>
  <si>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</si>
  <si>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</si>
  <si>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</si>
  <si>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</si>
  <si>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</si>
  <si>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</si>
  <si>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</si>
  <si>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</si>
  <si>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</si>
  <si>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</si>
  <si>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</si>
  <si>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</si>
  <si>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</si>
  <si>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</si>
  <si>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</si>
  <si>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</si>
  <si>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</si>
  <si>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</si>
  <si>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</si>
  <si>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</si>
  <si>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</si>
  <si>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</si>
  <si>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</si>
  <si>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</si>
  <si>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</si>
  <si>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</si>
  <si>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</si>
  <si>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</si>
  <si>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</si>
  <si>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</si>
  <si>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</si>
  <si>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</si>
  <si>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</si>
  <si>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</si>
  <si>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</si>
  <si>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</si>
  <si>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</si>
  <si>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</si>
  <si>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</si>
  <si>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</si>
  <si>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</si>
  <si>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</si>
  <si>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</si>
  <si>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</si>
  <si>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</si>
  <si>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</si>
  <si>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</si>
  <si>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মোট GPA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</si>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</sst>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3" fillId="2" borderId="2" xfId="0" applyFont="1" applyFill="1" applyBorder="1" applyAlignment="1">
      <alignment horizontal="center" textRotation="90" wrapText="1" shrinkToFit="1"/>
    </xf>
    <xf numFmtId="0" fontId="3" fillId="2" borderId="1" xfId="0" applyFont="1" applyFill="1" applyBorder="1" applyAlignment="1">
      <alignment horizontal="center" textRotation="90" wrapText="1" shrinkToFit="1"/>
    </xf>
    <xf numFmtId="0" fontId="3" fillId="0" borderId="3" xfId="0" applyFont="1" applyBorder="1" applyAlignment="1">
      <alignment horizontal="center" textRotation="90" wrapText="1" shrinkToFit="1"/>
    </xf>
    <xf numFmtId="0" fontId="3" fillId="0" borderId="1" xfId="0" applyFont="1" applyBorder="1" applyAlignment="1">
      <alignment horizontal="center" textRotation="90" wrapText="1" shrinkToFit="1"/>
    </xf>
    <xf numFmtId="2" fontId="3" fillId="2" borderId="1" xfId="0" applyNumberFormat="1" applyFont="1" applyFill="1" applyBorder="1" applyAlignment="1">
      <alignment horizontal="center" textRotation="90" wrapText="1" shrinkToFit="1"/>
    </xf>
    <xf numFmtId="0" fontId="3" fillId="0" borderId="0" xfId="0" applyFont="1" applyAlignment="1">
      <alignment horizontal="center" textRotation="90" wrapText="1" shrinkToFi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180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37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zoomScale="110" zoomScaleNormal="110" workbookViewId="0">
      <pane ySplit="5" topLeftCell="A45" activePane="bottomLeft" state="frozen"/>
      <selection pane="bottomLeft" activeCell="AB46" sqref="AB46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6"/>
    <col min="43" max="16384" width="21.21875" style="4"/>
  </cols>
  <sheetData>
    <row r="1" spans="1:42" ht="23.4" customHeight="1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9" t="s">
        <v>66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61" t="s">
        <v>67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6"/>
      <c r="AK5" s="56"/>
      <c r="AL5" s="56"/>
      <c r="AM5" s="56"/>
      <c r="AN5" s="56"/>
      <c r="AO5" s="56"/>
      <c r="AP5" s="56"/>
    </row>
    <row r="6" spans="1:42" s="7" customFormat="1" ht="15" customHeight="1" x14ac:dyDescent="0.3">
      <c r="A6" s="57" t="s">
        <v>70</v>
      </c>
      <c r="B6" s="58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IF(O6&gt;=40, 2.5, IF(O6&gt;=35, 2, IF(O6&gt;=34, 1.75, IF(O6&gt;=30, 1.5, IF(O6&gt;=25, 1, IF(O6&gt;=20, 0.5, 0))))))</f>
        <v>2.5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1.5</v>
      </c>
      <c r="W6" s="6">
        <f>SUM(E6,I6,K6,M6,O6,Q6,S6,U6)</f>
        <v>800</v>
      </c>
      <c r="X6" s="6">
        <f>SUM(F6,J6,L6,N6,P6,R6,T6,V6)</f>
        <v>34</v>
      </c>
      <c r="Y6" s="24">
        <f>IF(MIN(F6,J6,L6,N6,P6,R6,T6)&lt;1, 0, MAX(0, MIN(5, X6/6.5)))</f>
        <v>5</v>
      </c>
      <c r="Z6" s="6"/>
      <c r="AA6" s="6"/>
      <c r="AB6" s="22"/>
      <c r="AC6" s="22">
        <f>IF(MIN(F6,J6,L6,N6,P6,R6,T6)&lt;1, 0, MAX(0, X6/6.5))</f>
        <v>5.2307692307692308</v>
      </c>
      <c r="AJ6" s="56"/>
      <c r="AK6" s="56"/>
      <c r="AL6" s="56"/>
      <c r="AM6" s="56"/>
      <c r="AN6" s="56"/>
      <c r="AO6" s="56"/>
      <c r="AP6" s="56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IF(O7&gt;=40, 2.5, IF(O7&gt;=35, 2, IF(O7&gt;=34, 1.75, IF(O7&gt;=30, 1.5, IF(O7&gt;=25, 1, IF(O7&gt;=20, 0.5, 0))))))</f>
        <v>2.5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7" s="6">
        <f t="shared" ref="W7:W61" si="10">SUM(E7,I7,K7,M7,O7,Q7,S7,U7)</f>
        <v>512</v>
      </c>
      <c r="X7" s="6">
        <f t="shared" ref="X7:X61" si="11">SUM(F7,J7,L7,N7,P7,R7,T7,V7)</f>
        <v>23</v>
      </c>
      <c r="Y7" s="24">
        <f t="shared" ref="Y7:Y61" si="12">IF(MIN(F7,J7,L7,N7,P7,R7,T7)&lt;1, 0, MAX(0, MIN(5, X7/6.5)))</f>
        <v>3.5384615384615383</v>
      </c>
      <c r="Z7" s="6">
        <f t="shared" ref="Z7:Z43" si="13">IF(AA7&lt;&gt;"", "", RANK(AC7, $AC$7:$AC$61, 0))</f>
        <v>2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X7/6.5))</f>
        <v>3.5384615384615383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2.5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16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2.5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0.5</v>
      </c>
      <c r="W9" s="6">
        <f t="shared" si="10"/>
        <v>367</v>
      </c>
      <c r="X9" s="6">
        <f t="shared" si="11"/>
        <v>15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2.5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0.75</v>
      </c>
      <c r="W10" s="6">
        <f t="shared" si="10"/>
        <v>446</v>
      </c>
      <c r="X10" s="6">
        <f t="shared" si="11"/>
        <v>18.75</v>
      </c>
      <c r="Y10" s="24">
        <f t="shared" si="12"/>
        <v>2.8846153846153846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2.8846153846153846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24</v>
      </c>
      <c r="E11" s="6">
        <f t="shared" si="0"/>
        <v>79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2.5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0.5</v>
      </c>
      <c r="W11" s="6">
        <f t="shared" si="10"/>
        <v>401</v>
      </c>
      <c r="X11" s="6">
        <f t="shared" si="11"/>
        <v>17</v>
      </c>
      <c r="Y11" s="24">
        <f t="shared" si="12"/>
        <v>2.6153846153846154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2.6153846153846154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2.5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18.5</v>
      </c>
      <c r="Y14" s="24">
        <f t="shared" si="12"/>
        <v>2.8461538461538463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2.8461538461538463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2.5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0.75</v>
      </c>
      <c r="W15" s="6">
        <f t="shared" si="10"/>
        <v>393</v>
      </c>
      <c r="X15" s="6">
        <f t="shared" si="11"/>
        <v>16.25</v>
      </c>
      <c r="Y15" s="24">
        <f t="shared" si="12"/>
        <v>2.5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2.5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2.5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0.75</v>
      </c>
      <c r="W17" s="6">
        <f t="shared" si="10"/>
        <v>375</v>
      </c>
      <c r="X17" s="6">
        <f t="shared" si="11"/>
        <v>15.25</v>
      </c>
      <c r="Y17" s="24">
        <f t="shared" si="12"/>
        <v>2.3461538461538463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2.3461538461538463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11</v>
      </c>
      <c r="I18" s="6">
        <f t="shared" si="2"/>
        <v>59</v>
      </c>
      <c r="J18" s="24">
        <f t="shared" si="3"/>
        <v>1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306</v>
      </c>
      <c r="X18" s="6">
        <f t="shared" si="11"/>
        <v>12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1.5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6.5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2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0.75</v>
      </c>
      <c r="W20" s="6">
        <f t="shared" si="10"/>
        <v>340</v>
      </c>
      <c r="X20" s="6">
        <f t="shared" si="11"/>
        <v>10.75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2.5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7.5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2.5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8.5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1.5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1.5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2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11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1.5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1.5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23</v>
      </c>
      <c r="E26" s="6">
        <f t="shared" si="0"/>
        <v>59</v>
      </c>
      <c r="F26" s="24">
        <f t="shared" si="1"/>
        <v>1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1.5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234</v>
      </c>
      <c r="X26" s="6">
        <f t="shared" si="11"/>
        <v>2.5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1.5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3.5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1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1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24</v>
      </c>
      <c r="P29" s="24">
        <f t="shared" si="6"/>
        <v>0.5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204</v>
      </c>
      <c r="X29" s="6">
        <f t="shared" si="11"/>
        <v>0.5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6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2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6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1.75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1.75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1.75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6.75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1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5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1.5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6.5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1.5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1.5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>IF(OR(U44="", NOT(ISNUMBER(U44))), "",
 _xlfn.LET(
   _xlpm.x, U44*2,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ref="Z44" si="17">IF(AA44&lt;&gt;"", "", RANK(AC44, $AC$7:$AC$61, 0))</f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ref="Z45:Z61" si="18">IF(AA45&lt;&gt;"", "", RANK(AC45, $AC$7:$AC$61, 0))</f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2.5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0.75</v>
      </c>
      <c r="W46" s="6">
        <f t="shared" si="10"/>
        <v>509</v>
      </c>
      <c r="X46" s="6">
        <f t="shared" si="11"/>
        <v>23.25</v>
      </c>
      <c r="Y46" s="24">
        <f t="shared" si="12"/>
        <v>3.5769230769230771</v>
      </c>
      <c r="Z46" s="6">
        <f t="shared" si="18"/>
        <v>1</v>
      </c>
      <c r="AA46" s="6" t="str">
        <f t="shared" si="16"/>
        <v/>
      </c>
      <c r="AB46" s="22"/>
      <c r="AC46" s="22">
        <f t="shared" si="14"/>
        <v>3.5769230769230771</v>
      </c>
      <c r="AD46" s="7"/>
      <c r="AE46" s="7"/>
      <c r="AF46" s="7"/>
      <c r="AG46" s="7"/>
      <c r="AH46" s="7"/>
      <c r="AI46" s="7"/>
    </row>
    <row r="47" spans="1:35" ht="19.2" customHeight="1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8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8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8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8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8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8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8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8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8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8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8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8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8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8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8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36" priority="7" operator="lessThan">
      <formula>50</formula>
    </cfRule>
  </conditionalFormatting>
  <conditionalFormatting sqref="F1:F1048576">
    <cfRule type="cellIs" dxfId="35" priority="14" operator="equal">
      <formula>0</formula>
    </cfRule>
  </conditionalFormatting>
  <conditionalFormatting sqref="I1:I1048576">
    <cfRule type="cellIs" dxfId="34" priority="6" operator="lessThan">
      <formula>50</formula>
    </cfRule>
  </conditionalFormatting>
  <conditionalFormatting sqref="J1:J1048576">
    <cfRule type="cellIs" dxfId="33" priority="13" operator="equal">
      <formula>0</formula>
    </cfRule>
  </conditionalFormatting>
  <conditionalFormatting sqref="K1:K1048576">
    <cfRule type="cellIs" dxfId="32" priority="4" operator="lessThan">
      <formula>33</formula>
    </cfRule>
  </conditionalFormatting>
  <conditionalFormatting sqref="L1:L1048576">
    <cfRule type="cellIs" dxfId="31" priority="12" operator="equal">
      <formula>0</formula>
    </cfRule>
  </conditionalFormatting>
  <conditionalFormatting sqref="M1:M1048576">
    <cfRule type="cellIs" dxfId="30" priority="5" operator="lessThan">
      <formula>33</formula>
    </cfRule>
  </conditionalFormatting>
  <conditionalFormatting sqref="N1:N1048576">
    <cfRule type="cellIs" dxfId="29" priority="11" operator="equal">
      <formula>0</formula>
    </cfRule>
  </conditionalFormatting>
  <conditionalFormatting sqref="O1:O1048576">
    <cfRule type="cellIs" dxfId="28" priority="3" operator="lessThan">
      <formula>17</formula>
    </cfRule>
  </conditionalFormatting>
  <conditionalFormatting sqref="P1:P1048576">
    <cfRule type="cellIs" dxfId="27" priority="10" operator="equal">
      <formula>0</formula>
    </cfRule>
  </conditionalFormatting>
  <conditionalFormatting sqref="Q1:Q1048576">
    <cfRule type="cellIs" dxfId="26" priority="2" operator="lessThan">
      <formula>33</formula>
    </cfRule>
  </conditionalFormatting>
  <conditionalFormatting sqref="R1:R1048576">
    <cfRule type="cellIs" dxfId="25" priority="9" operator="equal">
      <formula>0</formula>
    </cfRule>
  </conditionalFormatting>
  <conditionalFormatting sqref="S1:S1048576">
    <cfRule type="cellIs" dxfId="24" priority="1" operator="lessThan">
      <formula>33</formula>
    </cfRule>
  </conditionalFormatting>
  <conditionalFormatting sqref="T1:T1048576">
    <cfRule type="cellIs" dxfId="23" priority="8" operator="equal">
      <formula>0</formula>
    </cfRule>
  </conditionalFormatting>
  <conditionalFormatting sqref="AA1:AI1 AA2:AB1048576 AD2:AI1048576">
    <cfRule type="cellIs" dxfId="22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ABB-B8C2-497D-BE5A-1E98B7CBB0B4}">
  <sheetPr>
    <pageSetUpPr fitToPage="1"/>
  </sheetPr>
  <dimension ref="A1:AP3"/>
  <sheetViews>
    <sheetView zoomScale="80" zoomScaleNormal="80" workbookViewId="0">
      <selection activeCell="D11" sqref="D11"/>
    </sheetView>
  </sheetViews>
  <sheetFormatPr defaultRowHeight="14.4" x14ac:dyDescent="0.3"/>
  <cols>
    <col min="1" max="29" width="8.88671875" style="55"/>
  </cols>
  <sheetData>
    <row r="1" spans="1:42" s="5" customFormat="1" ht="67.8" x14ac:dyDescent="0.35">
      <c r="A1" s="40" t="s">
        <v>69</v>
      </c>
      <c r="B1" s="41" t="s">
        <v>68</v>
      </c>
      <c r="C1" s="42" t="s">
        <v>39</v>
      </c>
      <c r="D1" s="43" t="s">
        <v>40</v>
      </c>
      <c r="E1" s="41" t="s">
        <v>41</v>
      </c>
      <c r="F1" s="44" t="s">
        <v>42</v>
      </c>
      <c r="G1" s="43" t="s">
        <v>43</v>
      </c>
      <c r="H1" s="43" t="s">
        <v>44</v>
      </c>
      <c r="I1" s="41" t="s">
        <v>45</v>
      </c>
      <c r="J1" s="44" t="s">
        <v>46</v>
      </c>
      <c r="K1" s="43" t="s">
        <v>47</v>
      </c>
      <c r="L1" s="44" t="s">
        <v>48</v>
      </c>
      <c r="M1" s="43" t="s">
        <v>49</v>
      </c>
      <c r="N1" s="44" t="s">
        <v>50</v>
      </c>
      <c r="O1" s="43" t="s">
        <v>51</v>
      </c>
      <c r="P1" s="41" t="s">
        <v>52</v>
      </c>
      <c r="Q1" s="43" t="s">
        <v>53</v>
      </c>
      <c r="R1" s="44" t="s">
        <v>54</v>
      </c>
      <c r="S1" s="43" t="s">
        <v>55</v>
      </c>
      <c r="T1" s="44" t="s">
        <v>63</v>
      </c>
      <c r="U1" s="43" t="s">
        <v>56</v>
      </c>
      <c r="V1" s="44" t="s">
        <v>57</v>
      </c>
      <c r="W1" s="41" t="s">
        <v>58</v>
      </c>
      <c r="X1" s="41" t="s">
        <v>62</v>
      </c>
      <c r="Y1" s="44" t="s">
        <v>59</v>
      </c>
      <c r="Z1" s="41" t="s">
        <v>60</v>
      </c>
      <c r="AA1" s="41" t="s">
        <v>61</v>
      </c>
      <c r="AB1" s="45"/>
      <c r="AC1" s="46"/>
      <c r="AD1" s="20"/>
      <c r="AE1" s="20"/>
      <c r="AF1" s="20"/>
      <c r="AG1" s="20"/>
      <c r="AH1" s="20"/>
      <c r="AI1" s="20"/>
      <c r="AJ1"/>
      <c r="AK1"/>
      <c r="AL1"/>
      <c r="AM1"/>
      <c r="AN1"/>
      <c r="AO1"/>
      <c r="AP1"/>
    </row>
    <row r="2" spans="1:42" s="4" customFormat="1" ht="40.799999999999997" x14ac:dyDescent="0.35">
      <c r="A2" s="47">
        <v>1</v>
      </c>
      <c r="B2" s="14" t="s">
        <v>0</v>
      </c>
      <c r="C2" s="48">
        <v>70</v>
      </c>
      <c r="D2" s="49">
        <v>38</v>
      </c>
      <c r="E2" s="50">
        <f t="shared" ref="E2:E3" si="0">D2+C2</f>
        <v>108</v>
      </c>
      <c r="F2" s="51">
        <f t="shared" ref="F2:F3" si="1">IF(E2&lt;50,0,IF(E2&lt;60,1,IF(E2&lt;75,2,IF(E2&lt;90,3,IF(E2&lt;105,3.5,IF(E2&lt;120,4,5))))))</f>
        <v>4</v>
      </c>
      <c r="G2" s="52">
        <v>60</v>
      </c>
      <c r="H2" s="49">
        <v>13</v>
      </c>
      <c r="I2" s="50">
        <f t="shared" ref="I2:I3" si="2">G2+H2</f>
        <v>73</v>
      </c>
      <c r="J2" s="51">
        <f t="shared" ref="J2:J3" si="3">IF(I2&lt;50,0,IF(I2&lt;60,1,IF(I2&lt;75,2,IF(I2&lt;90,3,IF(I2&lt;105,3.5,IF(I2&lt;120,4,5))))))</f>
        <v>2</v>
      </c>
      <c r="K2" s="49">
        <v>57</v>
      </c>
      <c r="L2" s="51">
        <f t="shared" ref="L2:L3" si="4">IF(K2&lt;33,0,IF(K2&lt;40,1,IF(K2&lt;50,2,IF(K2&lt;60,3,IF(K2&lt;70,3.5,IF(K2&lt;80,4,5))))))</f>
        <v>3</v>
      </c>
      <c r="M2" s="49">
        <v>60</v>
      </c>
      <c r="N2" s="51">
        <f t="shared" ref="N2:N3" si="5">IF(M2&lt;33,0,IF(M2&lt;40,1,IF(M2&lt;50,2,IF(M2&lt;60,3,IF(M2&lt;70,3.5,IF(M2&lt;80,4,5))))))</f>
        <v>3.5</v>
      </c>
      <c r="O2" s="49">
        <v>46</v>
      </c>
      <c r="P2" s="51">
        <f t="shared" ref="P2:P3" si="6">IF(O2&gt;=40, 2.5, IF(O2&gt;=35, 2, IF(O2&gt;=34, 1.75, IF(O2&gt;=30, 1.5, IF(O2&gt;=25, 1, IF(O2&gt;=20, 0.5, 0))))))</f>
        <v>2.5</v>
      </c>
      <c r="Q2" s="49">
        <v>66</v>
      </c>
      <c r="R2" s="51">
        <f t="shared" ref="R2:R3" si="7">IF(Q2&lt;33,0,IF(Q2&lt;40,1,IF(Q2&lt;50,2,IF(Q2&lt;60,3,IF(Q2&lt;70,3.5,IF(Q2&lt;80,4,5))))))</f>
        <v>3.5</v>
      </c>
      <c r="S2" s="49">
        <v>66</v>
      </c>
      <c r="T2" s="51">
        <f t="shared" ref="T2:T3" si="8">IF(S2&lt;33,0,IF(S2&lt;40,1,IF(S2&lt;50,2,IF(S2&lt;60,3,IF(S2&lt;70,3.5,IF(S2&lt;80,4,5))))))</f>
        <v>3.5</v>
      </c>
      <c r="U2" s="49">
        <v>36</v>
      </c>
      <c r="V2" s="53">
        <f t="shared" ref="V2:V3" si="9">IF(OR(U2="", NOT(ISNUMBER(U2))), "",
 _xlfn.LET(
   _xlpm.x, U2*2,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2" s="50">
        <f t="shared" ref="W2:X3" si="10">SUM(E2,I2,K2,M2,O2,Q2,S2,U2)</f>
        <v>512</v>
      </c>
      <c r="X2" s="50">
        <f t="shared" si="10"/>
        <v>23</v>
      </c>
      <c r="Y2" s="51">
        <f t="shared" ref="Y2:Y3" si="11">IF(MIN(F2,J2,L2,N2,P2,R2,T2)&lt;1, 0, MAX(0, MIN(5, X2/6.5)))</f>
        <v>3.5384615384615383</v>
      </c>
      <c r="Z2" s="50">
        <v>2</v>
      </c>
      <c r="AA2" s="50" t="str">
        <f>IF(SUM((F2=0)+(J2=0)+(L2=0)+(N2=0)+(P2=0)+(R2=0)+(T2=0))=0, "", "অকৃতকার্য বিষয়: " &amp; SUM((F2=0)+(J2=0)+(L2=0)+(N2=0)+(P2=0)+(R2=0)+(T2=0)))</f>
        <v/>
      </c>
      <c r="AB2" s="54"/>
      <c r="AC2" s="54">
        <f t="shared" ref="AC2:AC3" si="12">IF(MIN(F2,J2,L2,N2,P2,R2,T2)&lt;1, 0, MAX(0, X2/6.5))</f>
        <v>3.5384615384615383</v>
      </c>
      <c r="AD2" s="7"/>
      <c r="AE2" s="7"/>
      <c r="AF2" s="7"/>
      <c r="AG2" s="7"/>
      <c r="AH2" s="7"/>
      <c r="AI2" s="7"/>
      <c r="AJ2"/>
      <c r="AK2"/>
      <c r="AL2"/>
      <c r="AM2"/>
      <c r="AN2"/>
      <c r="AO2"/>
      <c r="AP2"/>
    </row>
    <row r="3" spans="1:42" s="4" customFormat="1" ht="40.799999999999997" x14ac:dyDescent="0.35">
      <c r="A3" s="47">
        <v>40</v>
      </c>
      <c r="B3" s="14" t="s">
        <v>37</v>
      </c>
      <c r="C3" s="48">
        <v>65</v>
      </c>
      <c r="D3" s="49">
        <v>40</v>
      </c>
      <c r="E3" s="50">
        <f t="shared" si="0"/>
        <v>105</v>
      </c>
      <c r="F3" s="51">
        <f t="shared" si="1"/>
        <v>4</v>
      </c>
      <c r="G3" s="49">
        <v>46</v>
      </c>
      <c r="H3" s="49">
        <v>48</v>
      </c>
      <c r="I3" s="50">
        <f t="shared" si="2"/>
        <v>94</v>
      </c>
      <c r="J3" s="51">
        <f t="shared" si="3"/>
        <v>3.5</v>
      </c>
      <c r="K3" s="49">
        <v>34</v>
      </c>
      <c r="L3" s="51">
        <f t="shared" si="4"/>
        <v>1</v>
      </c>
      <c r="M3" s="49">
        <v>65</v>
      </c>
      <c r="N3" s="51">
        <f t="shared" si="5"/>
        <v>3.5</v>
      </c>
      <c r="O3" s="49">
        <v>43</v>
      </c>
      <c r="P3" s="51">
        <f t="shared" si="6"/>
        <v>2.5</v>
      </c>
      <c r="Q3" s="49">
        <v>57</v>
      </c>
      <c r="R3" s="51">
        <f t="shared" si="7"/>
        <v>3</v>
      </c>
      <c r="S3" s="49">
        <v>80</v>
      </c>
      <c r="T3" s="51">
        <f t="shared" si="8"/>
        <v>5</v>
      </c>
      <c r="U3" s="49">
        <v>31</v>
      </c>
      <c r="V3" s="53">
        <f t="shared" si="9"/>
        <v>0.75</v>
      </c>
      <c r="W3" s="50">
        <f t="shared" si="10"/>
        <v>509</v>
      </c>
      <c r="X3" s="50">
        <f t="shared" si="10"/>
        <v>23.25</v>
      </c>
      <c r="Y3" s="51">
        <f t="shared" si="11"/>
        <v>3.5769230769230771</v>
      </c>
      <c r="Z3" s="50">
        <v>1</v>
      </c>
      <c r="AA3" s="50" t="str">
        <f t="shared" ref="AA3" si="13">IF(SUM((F3=0)+(J3=0)+(L3=0)+(N3=0)+(P3=0)+(R3=0)+(T3=0))=0, "", "অকৃতকার্য বিষয়: " &amp; SUM((F3=0)+(J3=0)+(L3=0)+(N3=0)+(P3=0)+(R3=0)+(T3=0)))</f>
        <v/>
      </c>
      <c r="AB3" s="54"/>
      <c r="AC3" s="54">
        <f t="shared" si="12"/>
        <v>3.5769230769230771</v>
      </c>
      <c r="AD3" s="7"/>
      <c r="AE3" s="7"/>
      <c r="AF3" s="7"/>
      <c r="AG3" s="7"/>
      <c r="AH3" s="7"/>
      <c r="AI3" s="7"/>
      <c r="AJ3"/>
      <c r="AK3"/>
      <c r="AL3"/>
      <c r="AM3"/>
      <c r="AN3"/>
      <c r="AO3"/>
      <c r="AP3"/>
    </row>
  </sheetData>
  <conditionalFormatting sqref="E1:E3">
    <cfRule type="cellIs" dxfId="21" priority="7" operator="lessThan">
      <formula>50</formula>
    </cfRule>
  </conditionalFormatting>
  <conditionalFormatting sqref="F1:F3">
    <cfRule type="cellIs" dxfId="20" priority="14" operator="equal">
      <formula>0</formula>
    </cfRule>
  </conditionalFormatting>
  <conditionalFormatting sqref="I1:I3">
    <cfRule type="cellIs" dxfId="19" priority="6" operator="lessThan">
      <formula>50</formula>
    </cfRule>
  </conditionalFormatting>
  <conditionalFormatting sqref="J1:J3">
    <cfRule type="cellIs" dxfId="18" priority="13" operator="equal">
      <formula>0</formula>
    </cfRule>
  </conditionalFormatting>
  <conditionalFormatting sqref="K1:K3">
    <cfRule type="cellIs" dxfId="17" priority="4" operator="lessThan">
      <formula>33</formula>
    </cfRule>
  </conditionalFormatting>
  <conditionalFormatting sqref="L1:L3">
    <cfRule type="cellIs" dxfId="16" priority="12" operator="equal">
      <formula>0</formula>
    </cfRule>
  </conditionalFormatting>
  <conditionalFormatting sqref="M1:M3">
    <cfRule type="cellIs" dxfId="15" priority="5" operator="lessThan">
      <formula>33</formula>
    </cfRule>
  </conditionalFormatting>
  <conditionalFormatting sqref="N1:N3">
    <cfRule type="cellIs" dxfId="14" priority="11" operator="equal">
      <formula>0</formula>
    </cfRule>
  </conditionalFormatting>
  <conditionalFormatting sqref="O1:O3">
    <cfRule type="cellIs" dxfId="13" priority="3" operator="lessThan">
      <formula>17</formula>
    </cfRule>
  </conditionalFormatting>
  <conditionalFormatting sqref="P1:P3">
    <cfRule type="cellIs" dxfId="12" priority="10" operator="equal">
      <formula>0</formula>
    </cfRule>
  </conditionalFormatting>
  <conditionalFormatting sqref="Q1:Q3">
    <cfRule type="cellIs" dxfId="11" priority="2" operator="lessThan">
      <formula>33</formula>
    </cfRule>
  </conditionalFormatting>
  <conditionalFormatting sqref="R1:R3">
    <cfRule type="cellIs" dxfId="10" priority="9" operator="equal">
      <formula>0</formula>
    </cfRule>
  </conditionalFormatting>
  <conditionalFormatting sqref="S1:S3">
    <cfRule type="cellIs" dxfId="9" priority="1" operator="lessThan">
      <formula>33</formula>
    </cfRule>
  </conditionalFormatting>
  <conditionalFormatting sqref="T1:T3">
    <cfRule type="cellIs" dxfId="8" priority="8" operator="equal">
      <formula>0</formula>
    </cfRule>
  </conditionalFormatting>
  <conditionalFormatting sqref="AA1:AB3 AD1:AI3">
    <cfRule type="cellIs" dxfId="7" priority="15" operator="notEqual">
      <formula>""</formula>
    </cfRule>
  </conditionalFormatting>
  <pageMargins left="0.7" right="0.7" top="0.75" bottom="0.75" header="0.3" footer="0.3"/>
  <pageSetup paperSize="9" scale="51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N25"/>
  <sheetViews>
    <sheetView workbookViewId="0">
      <selection activeCell="K11" sqref="K11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0.77734375" style="28" bestFit="1" customWidth="1"/>
    <col min="10" max="16384" width="8.88671875" style="28"/>
  </cols>
  <sheetData>
    <row r="1" spans="1:14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27"/>
    </row>
    <row r="2" spans="1:14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27"/>
    </row>
    <row r="3" spans="1:14" x14ac:dyDescent="0.45">
      <c r="A3" s="59" t="s">
        <v>76</v>
      </c>
      <c r="B3" s="59"/>
      <c r="C3" s="59"/>
      <c r="D3" s="59"/>
      <c r="E3" s="59"/>
      <c r="F3" s="59"/>
      <c r="G3" s="59"/>
      <c r="H3" s="59"/>
      <c r="I3" s="59"/>
      <c r="J3" s="59"/>
      <c r="K3" s="27"/>
    </row>
    <row r="4" spans="1:14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  <c r="K4" s="27"/>
    </row>
    <row r="5" spans="1:14" x14ac:dyDescent="0.45">
      <c r="A5" s="59"/>
      <c r="B5" s="59"/>
      <c r="C5" s="59"/>
      <c r="D5" s="59"/>
      <c r="E5" s="59"/>
      <c r="F5" s="59"/>
      <c r="G5" s="59"/>
      <c r="H5" s="59"/>
      <c r="I5" s="59"/>
      <c r="J5" s="59"/>
      <c r="K5" s="27"/>
    </row>
    <row r="6" spans="1:14" x14ac:dyDescent="0.45">
      <c r="A6" s="15" t="s">
        <v>71</v>
      </c>
      <c r="B6" s="67">
        <v>35</v>
      </c>
      <c r="C6" s="68"/>
      <c r="D6" s="68"/>
      <c r="E6" s="68"/>
      <c r="F6" s="36" t="s">
        <v>72</v>
      </c>
      <c r="G6" s="68" t="str">
        <f>IFERROR(VLOOKUP(B6, Datasheet!A7:AA61, 2, FALSE), "Not found")</f>
        <v>শেখ সফিউল্লাহ</v>
      </c>
      <c r="H6" s="68"/>
      <c r="I6" s="68"/>
      <c r="J6" s="68"/>
    </row>
    <row r="7" spans="1:14" x14ac:dyDescent="0.45">
      <c r="B7" s="29"/>
      <c r="C7" s="29"/>
      <c r="D7" s="29"/>
      <c r="G7" s="29"/>
      <c r="H7" s="29"/>
      <c r="I7" s="29"/>
      <c r="J7" s="29"/>
    </row>
    <row r="8" spans="1:14" x14ac:dyDescent="0.45">
      <c r="A8" s="36" t="s">
        <v>77</v>
      </c>
      <c r="B8" s="36" t="s">
        <v>73</v>
      </c>
      <c r="C8" s="36" t="s">
        <v>74</v>
      </c>
      <c r="D8" s="36" t="s">
        <v>83</v>
      </c>
      <c r="E8" s="36" t="s">
        <v>75</v>
      </c>
      <c r="F8" s="36" t="s">
        <v>78</v>
      </c>
      <c r="G8" s="36" t="s">
        <v>81</v>
      </c>
      <c r="H8" s="36" t="s">
        <v>82</v>
      </c>
      <c r="I8" s="36" t="s">
        <v>79</v>
      </c>
      <c r="J8" s="36" t="s">
        <v>80</v>
      </c>
    </row>
    <row r="9" spans="1:14" x14ac:dyDescent="0.45">
      <c r="A9" s="31">
        <v>101</v>
      </c>
      <c r="B9" s="30" t="s">
        <v>90</v>
      </c>
      <c r="C9" s="34">
        <f>IFERROR(VLOOKUP($B$6, Datasheet!$A$7:$AA$61, 3, FALSE), "Not found")</f>
        <v>33</v>
      </c>
      <c r="D9" s="31">
        <v>100</v>
      </c>
      <c r="E9" s="62">
        <f>IFERROR(VLOOKUP($B$6, Datasheet!$A$7:$AA$61, 6, FALSE), "Not found")</f>
        <v>0</v>
      </c>
      <c r="F9" s="62" t="str">
        <f>IF(OR(E9="",NOT(ISNUMBER(E9))),"",
IF(E9&lt;1,"Fail",
IF(E9&lt;2,"D",
IF(E9&lt;3,"C",
IF(E9&lt;3.5,"B",
IF(E9&lt;5,"A-",
"A+"))))))</f>
        <v>Fail</v>
      </c>
      <c r="G9" s="69">
        <f>IFERROR(VLOOKUP($B$6, Datasheet!$A$7:$AA$61, 25, FALSE), "Not found")</f>
        <v>0</v>
      </c>
      <c r="H9" s="70" t="str">
        <f>IF(OR(G9="",NOT(ISNUMBER(G9))),"",
IF(G9&lt;1,"Fail",
IF(G9&lt;2,"D",
IF(G9&lt;3,"C",
IF(G9&lt;3.5,"B",
IF(G9&lt;4,"A-",
IF(G9&lt;5,"A","A+")))))))</f>
        <v>Fail</v>
      </c>
      <c r="I9" s="62" t="str">
        <f>IFERROR(VLOOKUP($B$6, Datasheet!$A$7:$AA$61, 26, FALSE), "Not found")</f>
        <v/>
      </c>
      <c r="J9" s="74" t="str">
        <f>IFERROR(VLOOKUP($B$6, Datasheet!$A$7:$AA$61, 27, FALSE), "Not found")</f>
        <v>অকৃতকার্য বিষয়: 7</v>
      </c>
    </row>
    <row r="10" spans="1:14" x14ac:dyDescent="0.45">
      <c r="A10" s="31">
        <v>102</v>
      </c>
      <c r="B10" s="30" t="s">
        <v>40</v>
      </c>
      <c r="C10" s="34">
        <f>IFERROR(VLOOKUP($B$6, Datasheet!$A$7:$AA$61, 4, FALSE), "Not found")</f>
        <v>7</v>
      </c>
      <c r="D10" s="31">
        <v>50</v>
      </c>
      <c r="E10" s="63"/>
      <c r="F10" s="63"/>
      <c r="G10" s="69"/>
      <c r="H10" s="70"/>
      <c r="I10" s="75"/>
      <c r="J10" s="74"/>
    </row>
    <row r="11" spans="1:14" x14ac:dyDescent="0.45">
      <c r="A11" s="31">
        <v>107</v>
      </c>
      <c r="B11" s="30" t="s">
        <v>43</v>
      </c>
      <c r="C11" s="34">
        <f>IFERROR(VLOOKUP($B$6, Datasheet!$A$7:$AA$61, 7, FALSE), "Not found")</f>
        <v>33</v>
      </c>
      <c r="D11" s="31">
        <v>100</v>
      </c>
      <c r="E11" s="62">
        <f>IFERROR(VLOOKUP($B$6, Datasheet!$A$7:$AA$61, 10, FALSE), "Not found")</f>
        <v>0</v>
      </c>
      <c r="F11" s="62" t="str">
        <f>IF(OR(E11="",NOT(ISNUMBER(E11))),"",
IF(E11&lt;1,"Fail",
IF(E11&lt;2,"D",
IF(E11&lt;3,"C",
IF(E11&lt;3.5,"B",
IF(E11&lt;5,"A-",
"A+"))))))</f>
        <v>Fail</v>
      </c>
      <c r="G11" s="69"/>
      <c r="H11" s="70"/>
      <c r="I11" s="75"/>
      <c r="J11" s="74"/>
    </row>
    <row r="12" spans="1:14" x14ac:dyDescent="0.45">
      <c r="A12" s="31">
        <v>108</v>
      </c>
      <c r="B12" s="30" t="s">
        <v>44</v>
      </c>
      <c r="C12" s="34">
        <f>IFERROR(VLOOKUP($B$6, Datasheet!$A$7:$AA$61, 8, FALSE), "Not found")</f>
        <v>0</v>
      </c>
      <c r="D12" s="31">
        <v>50</v>
      </c>
      <c r="E12" s="63"/>
      <c r="F12" s="63"/>
      <c r="G12" s="69"/>
      <c r="H12" s="70"/>
      <c r="I12" s="75"/>
      <c r="J12" s="74"/>
    </row>
    <row r="13" spans="1:14" x14ac:dyDescent="0.45">
      <c r="A13" s="32">
        <v>109</v>
      </c>
      <c r="B13" s="30" t="s">
        <v>47</v>
      </c>
      <c r="C13" s="34">
        <f>IFERROR(VLOOKUP($B$6, Datasheet!$A$7:$AA$61, 11, FALSE), "Not found")</f>
        <v>6</v>
      </c>
      <c r="D13" s="31">
        <v>100</v>
      </c>
      <c r="E13" s="34">
        <f>IFERROR(VLOOKUP($B$6, Datasheet!$A$7:$AA$61, 12, FALSE), "Not found")</f>
        <v>0</v>
      </c>
      <c r="F13" s="34" t="str">
        <f>IF(OR(E13="",NOT(ISNUMBER(E13))),"",
IF(E13&lt;1,"Fail",
IF(E13&lt;2,"D",
IF(E13&lt;3,"C",
IF(E13&lt;3.5,"B",
IF(E13&lt;5,"A-",
"A+"))))))</f>
        <v>Fail</v>
      </c>
      <c r="G13" s="69"/>
      <c r="H13" s="70"/>
      <c r="I13" s="75"/>
      <c r="J13" s="74"/>
      <c r="N13" s="28" t="str">
        <f>I9</f>
        <v/>
      </c>
    </row>
    <row r="14" spans="1:14" x14ac:dyDescent="0.45">
      <c r="A14" s="32">
        <v>111</v>
      </c>
      <c r="B14" s="30" t="s">
        <v>91</v>
      </c>
      <c r="C14" s="34">
        <f>IFERROR(VLOOKUP($B$6, Datasheet!$A$7:$AA$61, 13, FALSE), "Not found")</f>
        <v>11</v>
      </c>
      <c r="D14" s="31">
        <v>100</v>
      </c>
      <c r="E14" s="34">
        <f>IFERROR(VLOOKUP($B$6, Datasheet!$A$7:$AA$61, 14, FALSE), "Not found")</f>
        <v>0</v>
      </c>
      <c r="F14" s="34" t="str">
        <f>IF(OR(E14="",NOT(ISNUMBER(E14))),"",
IF(E14&lt;1,"Fail",
IF(E14&lt;2,"D",
IF(E14&lt;3,"C",
IF(E14&lt;3.5,"B",
IF(E14&lt;5,"A-",
"A+"))))))</f>
        <v>Fail</v>
      </c>
      <c r="G14" s="69"/>
      <c r="H14" s="70"/>
      <c r="I14" s="75"/>
      <c r="J14" s="74"/>
    </row>
    <row r="15" spans="1:14" x14ac:dyDescent="0.45">
      <c r="A15" s="32">
        <v>154</v>
      </c>
      <c r="B15" s="30" t="s">
        <v>51</v>
      </c>
      <c r="C15" s="34">
        <f>IFERROR(VLOOKUP($B$6, Datasheet!$A$7:$AA$61, 15, FALSE), "Not found")</f>
        <v>0</v>
      </c>
      <c r="D15" s="31">
        <v>50</v>
      </c>
      <c r="E15" s="34">
        <f>IFERROR(VLOOKUP($B$6, Datasheet!$A$7:$AA$61, 16, FALSE), "Not found")</f>
        <v>0</v>
      </c>
      <c r="F15" s="34" t="str">
        <f>IF(OR(E15="",NOT(ISNUMBER(E15))),"",
IF(E15&lt;1,"Fail",
IF(E15&lt;2,"D",
IF(E15&lt;3,"C",
IF(E15&lt;3.5,"B",
IF(E15&lt;5,"A-",
"A+"))))))</f>
        <v>Fail</v>
      </c>
      <c r="G15" s="69"/>
      <c r="H15" s="70"/>
      <c r="I15" s="75"/>
      <c r="J15" s="74"/>
    </row>
    <row r="16" spans="1:14" x14ac:dyDescent="0.45">
      <c r="A16" s="32">
        <v>127</v>
      </c>
      <c r="B16" s="30" t="s">
        <v>53</v>
      </c>
      <c r="C16" s="34">
        <f>IFERROR(VLOOKUP($B$6, Datasheet!$A$7:$AA$61, 17, FALSE), "Not found")</f>
        <v>9</v>
      </c>
      <c r="D16" s="31">
        <v>100</v>
      </c>
      <c r="E16" s="34">
        <f>IFERROR(VLOOKUP($B$6, Datasheet!$A$7:$AA$61, 18, FALSE), "Not found")</f>
        <v>0</v>
      </c>
      <c r="F16" s="34" t="str">
        <f>IF(OR(E16="",NOT(ISNUMBER(E16))),"",
IF(E16&lt;1,"Fail",
IF(E16&lt;2,"D",
IF(E16&lt;3,"C",
IF(E16&lt;3.5,"B",
IF(E16&lt;5,"A-",
"A+"))))))</f>
        <v>Fail</v>
      </c>
      <c r="G16" s="69"/>
      <c r="H16" s="70"/>
      <c r="I16" s="75"/>
      <c r="J16" s="74"/>
    </row>
    <row r="17" spans="1:10" x14ac:dyDescent="0.45">
      <c r="A17" s="32">
        <v>150</v>
      </c>
      <c r="B17" s="30" t="s">
        <v>92</v>
      </c>
      <c r="C17" s="34">
        <f>IFERROR(VLOOKUP($B$6, Datasheet!$A$7:$AA$61, 19, FALSE), "Not found")</f>
        <v>14</v>
      </c>
      <c r="D17" s="31">
        <v>100</v>
      </c>
      <c r="E17" s="34">
        <f>IFERROR(VLOOKUP($B$6, Datasheet!$A$7:$AA$61, 20, FALSE), "Not found")</f>
        <v>0</v>
      </c>
      <c r="F17" s="34" t="str">
        <f>IF(OR(E17="",NOT(ISNUMBER(E17))),"",
IF(E17&lt;1,"Fail",
IF(E17&lt;2,"D",
IF(E17&lt;3,"C",
IF(E17&lt;3.5,"B",
IF(E17&lt;5,"A-",
"A+"))))))</f>
        <v>Fail</v>
      </c>
      <c r="G17" s="69"/>
      <c r="H17" s="70"/>
      <c r="I17" s="75"/>
      <c r="J17" s="74"/>
    </row>
    <row r="18" spans="1:10" x14ac:dyDescent="0.45">
      <c r="A18" s="32">
        <v>134</v>
      </c>
      <c r="B18" s="30" t="s">
        <v>84</v>
      </c>
      <c r="C18" s="34">
        <f>IFERROR(VLOOKUP($B$6, Datasheet!$A$7:$AA$61, 21, FALSE), "Not found")</f>
        <v>12</v>
      </c>
      <c r="D18" s="31">
        <v>50</v>
      </c>
      <c r="E18" s="34">
        <f>IFERROR(VLOOKUP($B$6, Datasheet!$A$7:$AA$61, 22, FALSE), "Not found")</f>
        <v>0</v>
      </c>
      <c r="F18" s="72"/>
      <c r="G18" s="69"/>
      <c r="H18" s="70"/>
      <c r="I18" s="63"/>
      <c r="J18" s="74"/>
    </row>
    <row r="19" spans="1:10" s="33" customFormat="1" x14ac:dyDescent="0.45">
      <c r="A19" s="71" t="s">
        <v>85</v>
      </c>
      <c r="B19" s="71"/>
      <c r="C19" s="35">
        <f>SUM(C9:C18)</f>
        <v>125</v>
      </c>
      <c r="D19" s="37">
        <f>SUM(D9:D18)</f>
        <v>800</v>
      </c>
      <c r="E19" s="36">
        <f>SUM(E9:E18)</f>
        <v>0</v>
      </c>
      <c r="F19" s="73"/>
      <c r="G19" s="64"/>
      <c r="H19" s="65"/>
      <c r="I19" s="65"/>
      <c r="J19" s="66"/>
    </row>
    <row r="20" spans="1:10" x14ac:dyDescent="0.45">
      <c r="A20" s="28" t="s">
        <v>89</v>
      </c>
    </row>
    <row r="23" spans="1:10" x14ac:dyDescent="0.45">
      <c r="B23" s="76" t="s">
        <v>87</v>
      </c>
      <c r="C23" s="76"/>
      <c r="H23" s="76" t="s">
        <v>88</v>
      </c>
      <c r="I23" s="76"/>
      <c r="J23" s="76"/>
    </row>
    <row r="24" spans="1:10" x14ac:dyDescent="0.45">
      <c r="B24" s="76" t="s">
        <v>86</v>
      </c>
      <c r="C24" s="76"/>
      <c r="H24" s="76" t="s">
        <v>64</v>
      </c>
      <c r="I24" s="76"/>
      <c r="J24" s="76"/>
    </row>
    <row r="25" spans="1:10" x14ac:dyDescent="0.45">
      <c r="B25" s="76" t="s">
        <v>64</v>
      </c>
      <c r="C25" s="76"/>
    </row>
  </sheetData>
  <mergeCells count="23">
    <mergeCell ref="H23:J23"/>
    <mergeCell ref="B23:C23"/>
    <mergeCell ref="B24:C24"/>
    <mergeCell ref="B25:C25"/>
    <mergeCell ref="H24:J24"/>
    <mergeCell ref="G19:J19"/>
    <mergeCell ref="B6:E6"/>
    <mergeCell ref="G6:J6"/>
    <mergeCell ref="A5:J5"/>
    <mergeCell ref="G9:G18"/>
    <mergeCell ref="H9:H18"/>
    <mergeCell ref="A19:B19"/>
    <mergeCell ref="F18:F19"/>
    <mergeCell ref="J9:J18"/>
    <mergeCell ref="I9:I18"/>
    <mergeCell ref="E9:E10"/>
    <mergeCell ref="F9:F10"/>
    <mergeCell ref="E11:E12"/>
    <mergeCell ref="F11:F12"/>
    <mergeCell ref="A1:J1"/>
    <mergeCell ref="A2:J2"/>
    <mergeCell ref="A3:J3"/>
    <mergeCell ref="A4:J4"/>
  </mergeCells>
  <conditionalFormatting sqref="E9:E17">
    <cfRule type="cellIs" dxfId="6" priority="1" operator="lessThan">
      <formula>1</formula>
    </cfRule>
  </conditionalFormatting>
  <conditionalFormatting sqref="F9:F17">
    <cfRule type="cellIs" dxfId="5" priority="2" operator="equal">
      <formula>"Fail"</formula>
    </cfRule>
  </conditionalFormatting>
  <conditionalFormatting sqref="G9:G18">
    <cfRule type="cellIs" dxfId="4" priority="3" operator="lessThan">
      <formula>1</formula>
    </cfRule>
  </conditionalFormatting>
  <conditionalFormatting sqref="H9:H18">
    <cfRule type="cellIs" dxfId="3" priority="5" operator="equal">
      <formula>"Fail"</formula>
    </cfRule>
  </conditionalFormatting>
  <conditionalFormatting sqref="I9:I18">
    <cfRule type="cellIs" dxfId="2" priority="4" operator="equal">
      <formula>""</formula>
    </cfRule>
  </conditionalFormatting>
  <conditionalFormatting sqref="J9">
    <cfRule type="cellIs" dxfId="1" priority="6" operator="notEqual">
      <formula>""</formula>
    </cfRule>
  </conditionalFormatting>
  <conditionalFormatting sqref="K1:K5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dimension ref="A1:J19"/>
  <sheetViews>
    <sheetView tabSelected="1" workbookViewId="0">
      <selection activeCell="M12" sqref="M12"/>
    </sheetView>
  </sheetViews>
  <sheetFormatPr defaultRowHeight="15" x14ac:dyDescent="0.35"/>
  <cols>
    <col min="1" max="1" width="18.21875" style="4" customWidth="1"/>
    <col min="2" max="2" width="5.77734375" style="4" customWidth="1"/>
    <col min="3" max="16384" width="8.88671875" style="4"/>
  </cols>
  <sheetData>
    <row r="1" spans="1:10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9.2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19.2" x14ac:dyDescent="0.45">
      <c r="A3" s="59" t="s">
        <v>93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ht="19.2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</row>
    <row r="5" spans="1:10" ht="16.8" customHeight="1" x14ac:dyDescent="0.35"/>
    <row r="6" spans="1:10" ht="15" customHeight="1" x14ac:dyDescent="0.35">
      <c r="A6" s="81" t="s">
        <v>97</v>
      </c>
      <c r="B6" s="81"/>
      <c r="C6" s="79" t="str" cm="1">
        <f t="array" ref="C6">_xlfn.TEXTJOIN(", ", TRUE, _xlfn._xlws.FILTER(Datasheet!A7:A47, Datasheet!AA7:AA47=""))</f>
        <v>1, 4, 5, 8, 9, 11, 40</v>
      </c>
      <c r="D6" s="79"/>
      <c r="E6" s="79"/>
      <c r="F6" s="79"/>
      <c r="G6" s="79"/>
      <c r="H6" s="79"/>
      <c r="I6" s="79"/>
      <c r="J6" s="80">
        <f>IF(C6="", 0, LEN(C6) - LEN(SUBSTITUTE(C6, ",", "")) + 1)</f>
        <v>7</v>
      </c>
    </row>
    <row r="7" spans="1:10" ht="15" customHeight="1" x14ac:dyDescent="0.35">
      <c r="A7" s="81"/>
      <c r="B7" s="81"/>
      <c r="C7" s="79"/>
      <c r="D7" s="79"/>
      <c r="E7" s="79"/>
      <c r="F7" s="79"/>
      <c r="G7" s="79"/>
      <c r="H7" s="79"/>
      <c r="I7" s="79"/>
      <c r="J7" s="80"/>
    </row>
    <row r="8" spans="1:10" ht="15" customHeight="1" x14ac:dyDescent="0.35">
      <c r="A8" s="81" t="s">
        <v>94</v>
      </c>
      <c r="B8" s="81"/>
      <c r="C8" s="78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8"/>
      <c r="E8" s="78"/>
      <c r="F8" s="78"/>
      <c r="G8" s="78"/>
      <c r="H8" s="78"/>
      <c r="I8" s="78"/>
      <c r="J8" s="80">
        <f>IF(C8="", 0, LEN(C8) - LEN(SUBSTITUTE(C8, ",", "")) + 1)</f>
        <v>4</v>
      </c>
    </row>
    <row r="9" spans="1:10" ht="15" customHeight="1" x14ac:dyDescent="0.35">
      <c r="A9" s="81"/>
      <c r="B9" s="81"/>
      <c r="C9" s="78"/>
      <c r="D9" s="78"/>
      <c r="E9" s="78"/>
      <c r="F9" s="78"/>
      <c r="G9" s="78"/>
      <c r="H9" s="78"/>
      <c r="I9" s="78"/>
      <c r="J9" s="80"/>
    </row>
    <row r="10" spans="1:10" x14ac:dyDescent="0.35">
      <c r="A10" s="77" t="s">
        <v>95</v>
      </c>
      <c r="B10" s="77"/>
      <c r="C10" s="78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8"/>
      <c r="E10" s="78"/>
      <c r="F10" s="78"/>
      <c r="G10" s="78"/>
      <c r="H10" s="78"/>
      <c r="I10" s="78"/>
      <c r="J10" s="80">
        <f>IF(C10="", 0, LEN(C10) - LEN(SUBSTITUTE(C10, ",", "")) + 1)</f>
        <v>4</v>
      </c>
    </row>
    <row r="11" spans="1:10" x14ac:dyDescent="0.35">
      <c r="A11" s="77"/>
      <c r="B11" s="77"/>
      <c r="C11" s="78"/>
      <c r="D11" s="78"/>
      <c r="E11" s="78"/>
      <c r="F11" s="78"/>
      <c r="G11" s="78"/>
      <c r="H11" s="78"/>
      <c r="I11" s="78"/>
      <c r="J11" s="80"/>
    </row>
    <row r="12" spans="1:10" x14ac:dyDescent="0.35">
      <c r="A12" s="77"/>
      <c r="B12" s="77"/>
      <c r="C12" s="78"/>
      <c r="D12" s="78"/>
      <c r="E12" s="78"/>
      <c r="F12" s="78"/>
      <c r="G12" s="78"/>
      <c r="H12" s="78"/>
      <c r="I12" s="78"/>
      <c r="J12" s="80"/>
    </row>
    <row r="13" spans="1:10" x14ac:dyDescent="0.35">
      <c r="A13" s="77"/>
      <c r="B13" s="77"/>
      <c r="C13" s="78"/>
      <c r="D13" s="78"/>
      <c r="E13" s="78"/>
      <c r="F13" s="78"/>
      <c r="G13" s="78"/>
      <c r="H13" s="78"/>
      <c r="I13" s="78"/>
      <c r="J13" s="80"/>
    </row>
    <row r="14" spans="1:10" x14ac:dyDescent="0.35">
      <c r="A14" s="77"/>
      <c r="B14" s="77"/>
      <c r="C14" s="78"/>
      <c r="D14" s="78"/>
      <c r="E14" s="78"/>
      <c r="F14" s="78"/>
      <c r="G14" s="78"/>
      <c r="H14" s="78"/>
      <c r="I14" s="78"/>
      <c r="J14" s="80"/>
    </row>
    <row r="15" spans="1:10" x14ac:dyDescent="0.35">
      <c r="A15" s="77" t="s">
        <v>96</v>
      </c>
      <c r="B15" s="77"/>
      <c r="C15" s="77" t="str" cm="1">
        <f t="array" ref="C15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5" s="77"/>
      <c r="E15" s="77"/>
      <c r="F15" s="77"/>
      <c r="G15" s="77"/>
      <c r="H15" s="77"/>
      <c r="I15" s="77"/>
      <c r="J15" s="80">
        <f>IF(C15="", 0, LEN(C15) - LEN(SUBSTITUTE(C15, ",", "")) + 1)</f>
        <v>26</v>
      </c>
    </row>
    <row r="16" spans="1:10" x14ac:dyDescent="0.35">
      <c r="A16" s="77"/>
      <c r="B16" s="77"/>
      <c r="C16" s="77"/>
      <c r="D16" s="77"/>
      <c r="E16" s="77"/>
      <c r="F16" s="77"/>
      <c r="G16" s="77"/>
      <c r="H16" s="77"/>
      <c r="I16" s="77"/>
      <c r="J16" s="80"/>
    </row>
    <row r="17" spans="1:10" x14ac:dyDescent="0.35">
      <c r="A17" s="77"/>
      <c r="B17" s="77"/>
      <c r="C17" s="77"/>
      <c r="D17" s="77"/>
      <c r="E17" s="77"/>
      <c r="F17" s="77"/>
      <c r="G17" s="77"/>
      <c r="H17" s="77"/>
      <c r="I17" s="77"/>
      <c r="J17" s="80"/>
    </row>
    <row r="18" spans="1:10" x14ac:dyDescent="0.35">
      <c r="A18" s="77"/>
      <c r="B18" s="77"/>
      <c r="C18" s="77"/>
      <c r="D18" s="77"/>
      <c r="E18" s="77"/>
      <c r="F18" s="77"/>
      <c r="G18" s="77"/>
      <c r="H18" s="77"/>
      <c r="I18" s="77"/>
      <c r="J18" s="80"/>
    </row>
    <row r="19" spans="1:10" x14ac:dyDescent="0.35">
      <c r="A19" s="77"/>
      <c r="B19" s="77"/>
      <c r="C19" s="77"/>
      <c r="D19" s="77"/>
      <c r="E19" s="77"/>
      <c r="F19" s="77"/>
      <c r="G19" s="77"/>
      <c r="H19" s="77"/>
      <c r="I19" s="77"/>
      <c r="J19" s="80"/>
    </row>
  </sheetData>
  <mergeCells count="16">
    <mergeCell ref="A1:J1"/>
    <mergeCell ref="A2:J2"/>
    <mergeCell ref="A3:J3"/>
    <mergeCell ref="A4:J4"/>
    <mergeCell ref="C6:I7"/>
    <mergeCell ref="J6:J7"/>
    <mergeCell ref="A6:B7"/>
    <mergeCell ref="J10:J14"/>
    <mergeCell ref="J15:J19"/>
    <mergeCell ref="C10:I14"/>
    <mergeCell ref="C15:I19"/>
    <mergeCell ref="A10:B14"/>
    <mergeCell ref="A15:B19"/>
    <mergeCell ref="A8:B9"/>
    <mergeCell ref="C8:I9"/>
    <mergeCell ref="J8:J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Datasheet</vt:lpstr>
      <vt:lpstr>Sheet1</vt:lpstr>
      <vt:lpstr>Progress_report</vt:lpstr>
      <vt:lpstr>Top_sheet</vt:lpstr>
      <vt:lpstr>Datasheet!Print_Area</vt:lpstr>
      <vt:lpstr>Progress_report!Print_Area</vt:lpstr>
      <vt:lpstr>Sheet1!Print_Area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2025-07-22T14:54:50Z</cp:lastPrinted>
  <dcterms:created xsi:type="dcterms:W3CDTF">2025-07-13T15:50:31Z</dcterms:created>
  <dcterms:modified xsi:type="dcterms:W3CDTF">2025-07-22T14:55:08Z</dcterms:modified>
</cp:coreProperties>
</file>