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vayam\Desktop\CX305\Diapositivas\Stonks\Tema 6\Práctica\Trabajo de referencia\"/>
    </mc:Choice>
  </mc:AlternateContent>
  <xr:revisionPtr revIDLastSave="0" documentId="8_{809AE470-EB88-4A22-A108-6942175CDCF8}" xr6:coauthVersionLast="47" xr6:coauthVersionMax="47" xr10:uidLastSave="{00000000-0000-0000-0000-000000000000}"/>
  <bookViews>
    <workbookView xWindow="-120" yWindow="-120" windowWidth="20730" windowHeight="11160" tabRatio="726" activeTab="3" xr2:uid="{00000000-000D-0000-FFFF-FFFF00000000}"/>
  </bookViews>
  <sheets>
    <sheet name="PortfolioConstructor" sheetId="1" r:id="rId1"/>
    <sheet name="EquityPortFolioArysa" sheetId="2" r:id="rId2"/>
    <sheet name="Estadisticas" sheetId="5" r:id="rId3"/>
    <sheet name="MonteCarlo PortFolio Arysa" sheetId="3" r:id="rId4"/>
    <sheet name="Esquema del PortFolio" sheetId="6" r:id="rId5"/>
    <sheet name="Test Profil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7" l="1"/>
  <c r="E39" i="7"/>
  <c r="C39" i="7"/>
  <c r="C71" i="7" s="1"/>
  <c r="E37" i="7"/>
  <c r="D37" i="7"/>
  <c r="C38" i="7"/>
  <c r="C66" i="7" s="1"/>
  <c r="C37" i="7"/>
  <c r="C31" i="7"/>
  <c r="C30" i="7"/>
  <c r="C27" i="7"/>
  <c r="C26" i="7"/>
  <c r="D26" i="7" s="1"/>
  <c r="C23" i="7"/>
  <c r="C22" i="7"/>
  <c r="E19" i="7"/>
  <c r="D19" i="7"/>
  <c r="C19" i="7"/>
  <c r="C14" i="7"/>
  <c r="G14" i="7"/>
  <c r="F14" i="7"/>
  <c r="C15" i="7"/>
  <c r="E43" i="7"/>
  <c r="D43" i="7"/>
  <c r="C43" i="7"/>
  <c r="C46" i="6"/>
  <c r="D34" i="6" s="1"/>
  <c r="J9" i="6"/>
  <c r="J11" i="6"/>
  <c r="D18" i="6" s="1"/>
  <c r="D30" i="7"/>
  <c r="D44" i="6"/>
  <c r="D42" i="6"/>
  <c r="D38" i="6"/>
  <c r="D32" i="6"/>
  <c r="D30" i="6"/>
  <c r="D43" i="6"/>
  <c r="D41" i="6"/>
  <c r="D39" i="6"/>
  <c r="D37" i="6"/>
  <c r="D31" i="6"/>
  <c r="E26" i="7"/>
  <c r="E30" i="7"/>
  <c r="E22" i="7" l="1"/>
  <c r="D14" i="7"/>
  <c r="D22" i="7"/>
  <c r="E14" i="7"/>
  <c r="D35" i="6"/>
  <c r="D36" i="6"/>
  <c r="D40" i="6"/>
  <c r="D33" i="6"/>
</calcChain>
</file>

<file path=xl/sharedStrings.xml><?xml version="1.0" encoding="utf-8"?>
<sst xmlns="http://schemas.openxmlformats.org/spreadsheetml/2006/main" count="639" uniqueCount="556">
  <si>
    <t>PORTFOLIO: PORTFOLIOARYSA</t>
  </si>
  <si>
    <t>TRADING PARAMETERS</t>
  </si>
  <si>
    <t>Initial Account Equity: 300.000,00 ¬</t>
  </si>
  <si>
    <t>Refer to market systems for margins, costs, and fees</t>
  </si>
  <si>
    <t>MS</t>
  </si>
  <si>
    <t xml:space="preserve">DESCRIPTION                            </t>
  </si>
  <si>
    <t xml:space="preserve">SIZING METHOD </t>
  </si>
  <si>
    <t>PARAMETERS</t>
  </si>
  <si>
    <t>F:OQMT3 Carteras de Sistemas7. PORTFOLIO ARYSAMarketSystemFIBEX.msa</t>
  </si>
  <si>
    <t>Fixed Contracts</t>
  </si>
  <si>
    <t>Contracts = 1</t>
  </si>
  <si>
    <t xml:space="preserve">F:OQMT3 Carteras de Sistemas7. PORTFOLIO ARYSAMarketSystemFTI.msa </t>
  </si>
  <si>
    <t>Contracts = 2</t>
  </si>
  <si>
    <t xml:space="preserve">F:OQMT3 Carteras de Sistemas7. PORTFOLIO ARYSAMarketSystemFDAX.msa </t>
  </si>
  <si>
    <t xml:space="preserve">F:OQMT3 Carteras de Sistemas7. PORTFOLIO ARYSAMarketSystemFGBL.msa </t>
  </si>
  <si>
    <t>Contracts = 5</t>
  </si>
  <si>
    <t xml:space="preserve">F:OQMT3 Carteras de Sistemas7. PORTFOLIO ARYSAMarketSystemZS.msa  </t>
  </si>
  <si>
    <t>Contracts = 4</t>
  </si>
  <si>
    <t>Number of Monte Carlo Samples: 1.000</t>
  </si>
  <si>
    <t>KEY RESULTS AT SELECT CONFIDENCE LEVELS</t>
  </si>
  <si>
    <t>CONFIDENCE (%)</t>
  </si>
  <si>
    <t>RATE OF RETURN (%)</t>
  </si>
  <si>
    <t>MAX DRAWDOWN (%)</t>
  </si>
  <si>
    <t>RETURN-DD RATIO</t>
  </si>
  <si>
    <t>MOD. SHARPE RATIO</t>
  </si>
  <si>
    <t>MONTE CARLO RESULTS AT 95,00% CONFIDENCE</t>
  </si>
  <si>
    <t>Maximum Position Size: 5</t>
  </si>
  <si>
    <t>Minimum Position Size: 1</t>
  </si>
  <si>
    <t>Average Position Size: 2</t>
  </si>
  <si>
    <t>Max Consecutive Wins: 5</t>
  </si>
  <si>
    <t>PORTFOLIO:  PORTFOLIOARYSA</t>
  </si>
  <si>
    <t>PORTFOLIO SETTINGS</t>
  </si>
  <si>
    <t xml:space="preserve">FILE NAME                               </t>
  </si>
  <si>
    <t>VEHICLE</t>
  </si>
  <si>
    <t>DESCRIPTION</t>
  </si>
  <si>
    <t>F:\OQM\T3 Carteras de Sistemas\7. PORTFOLIO ARYSA\MarketSystemFIBEX.msa</t>
  </si>
  <si>
    <t>Futures</t>
  </si>
  <si>
    <t xml:space="preserve">F:\OQM\T3 Carteras de Sistemas\7. PORTFOLIO ARYSA\MarketSystemFTI.msa </t>
  </si>
  <si>
    <t xml:space="preserve">F:\OQM\T3 Carteras de Sistemas\7. PORTFOLIO ARYSA\MarketSystemFDAX.msa </t>
  </si>
  <si>
    <t xml:space="preserve">F:\OQM\T3 Carteras de Sistemas\7. PORTFOLIO ARYSA\MarketSystemFGBL.msa </t>
  </si>
  <si>
    <t xml:space="preserve">F:\OQM\T3 Carteras de Sistemas\7. PORTFOLIO ARYSA\MarketSystemZS.msa  </t>
  </si>
  <si>
    <t>POSITION SIZING SETTINGS &amp; RULES</t>
  </si>
  <si>
    <t xml:space="preserve">ALL TRADES   </t>
  </si>
  <si>
    <t>LONG</t>
  </si>
  <si>
    <t xml:space="preserve">Total Net Profit        </t>
  </si>
  <si>
    <t xml:space="preserve">  Gross Profit         </t>
  </si>
  <si>
    <t xml:space="preserve">  Gross Loss          </t>
  </si>
  <si>
    <t xml:space="preserve">Profit Factor         </t>
  </si>
  <si>
    <t xml:space="preserve">Pessimistic Return Ratio    </t>
  </si>
  <si>
    <t xml:space="preserve">Trading Period         </t>
  </si>
  <si>
    <t xml:space="preserve">Starting Account Equity    </t>
  </si>
  <si>
    <t xml:space="preserve">Highest Closed Trade Equity  </t>
  </si>
  <si>
    <t xml:space="preserve">Lowest Closed Trade Equity   </t>
  </si>
  <si>
    <t xml:space="preserve">Additions to Equity      </t>
  </si>
  <si>
    <t xml:space="preserve">Withdrawals From Equity    </t>
  </si>
  <si>
    <t xml:space="preserve">Final Account Equity      </t>
  </si>
  <si>
    <t xml:space="preserve">Return on Starting Equity   </t>
  </si>
  <si>
    <t xml:space="preserve">Total Number of Trades     </t>
  </si>
  <si>
    <t xml:space="preserve">  Number of Winning Trades   </t>
  </si>
  <si>
    <t xml:space="preserve">  Number of Losing Trades   </t>
  </si>
  <si>
    <t xml:space="preserve">  Trades Not Taken       </t>
  </si>
  <si>
    <t xml:space="preserve">Percent Profitable       </t>
  </si>
  <si>
    <t xml:space="preserve">Max Position Size       </t>
  </si>
  <si>
    <t xml:space="preserve">Minimum Position Size     </t>
  </si>
  <si>
    <t xml:space="preserve">Average Position Size     </t>
  </si>
  <si>
    <t xml:space="preserve">Largest Winning Trade     </t>
  </si>
  <si>
    <t xml:space="preserve">  /Percent of Equity      </t>
  </si>
  <si>
    <t xml:space="preserve">Largest Winning Trade (%)   </t>
  </si>
  <si>
    <t xml:space="preserve">  /Trade Value         </t>
  </si>
  <si>
    <t xml:space="preserve">Average Winning Trade     </t>
  </si>
  <si>
    <t xml:space="preserve">Average Winning Trade (%)   </t>
  </si>
  <si>
    <t xml:space="preserve">Average R-Multiple, Wins    </t>
  </si>
  <si>
    <t xml:space="preserve">Average Length of Wins     </t>
  </si>
  <si>
    <t xml:space="preserve">0 sec     </t>
  </si>
  <si>
    <t>0 sec</t>
  </si>
  <si>
    <t xml:space="preserve">Max Number Consecutive Wins  </t>
  </si>
  <si>
    <t xml:space="preserve">Largest Losing Trade      </t>
  </si>
  <si>
    <t xml:space="preserve">Largest Losing Trade (%)    </t>
  </si>
  <si>
    <t xml:space="preserve">Average Losing Trade      </t>
  </si>
  <si>
    <t xml:space="preserve">Average Losing Trade (%)    </t>
  </si>
  <si>
    <t xml:space="preserve">Average R-Multiple, Losses   </t>
  </si>
  <si>
    <t xml:space="preserve">Average Length of Losses    </t>
  </si>
  <si>
    <t xml:space="preserve">Max Number Consecutive Losses </t>
  </si>
  <si>
    <t xml:space="preserve">Average Trade (Expectation)  </t>
  </si>
  <si>
    <t xml:space="preserve">Average Trade (%)       </t>
  </si>
  <si>
    <t xml:space="preserve">Trade Standard Deviation    </t>
  </si>
  <si>
    <t xml:space="preserve">Trade Standard Deviation (%)  </t>
  </si>
  <si>
    <t xml:space="preserve">Win/Loss Ratio         </t>
  </si>
  <si>
    <t xml:space="preserve">Win/Loss Ratio (%/%)      </t>
  </si>
  <si>
    <t xml:space="preserve">Return/Drawdown Ratio     </t>
  </si>
  <si>
    <t xml:space="preserve">Modified Sharpe Ratio     </t>
  </si>
  <si>
    <t xml:space="preserve">Sharpe Ratio          </t>
  </si>
  <si>
    <t xml:space="preserve">Average Risk          </t>
  </si>
  <si>
    <t xml:space="preserve">Average Risk (%)        </t>
  </si>
  <si>
    <t>Average R-Multiple (Expectancy)</t>
  </si>
  <si>
    <t xml:space="preserve">R-Multiple Standard Deviation </t>
  </si>
  <si>
    <t xml:space="preserve">Average Margin         </t>
  </si>
  <si>
    <t xml:space="preserve">Average Margin (%)       </t>
  </si>
  <si>
    <t xml:space="preserve">Max Margin (%)         </t>
  </si>
  <si>
    <t xml:space="preserve">  /Margin Value        </t>
  </si>
  <si>
    <t xml:space="preserve">Date of Max Margin       </t>
  </si>
  <si>
    <t xml:space="preserve">Average Leverage        </t>
  </si>
  <si>
    <t xml:space="preserve">Risk of Ruin          </t>
  </si>
  <si>
    <t xml:space="preserve">Average Annual Profit/Loss   </t>
  </si>
  <si>
    <t xml:space="preserve">Ave Annual Compounded Return  </t>
  </si>
  <si>
    <t xml:space="preserve">Average Monthly Profit/Loss  </t>
  </si>
  <si>
    <t xml:space="preserve">Ave Monthly Compounded Return </t>
  </si>
  <si>
    <t xml:space="preserve">Average Weekly Profit/Loss   </t>
  </si>
  <si>
    <t xml:space="preserve">Ave Weekly Compounded Return  </t>
  </si>
  <si>
    <t xml:space="preserve">Average Daily Profit/Loss   </t>
  </si>
  <si>
    <t xml:space="preserve">Ave Daily Compounded Return  </t>
  </si>
  <si>
    <t xml:space="preserve">CLOSED TRADE DRAWDOWNS     </t>
  </si>
  <si>
    <t xml:space="preserve">Number of Drawdowns      </t>
  </si>
  <si>
    <t xml:space="preserve">Average Drawdown        </t>
  </si>
  <si>
    <t xml:space="preserve">Average Drawdown (%)      </t>
  </si>
  <si>
    <t xml:space="preserve">Average Length of Drawdowns  </t>
  </si>
  <si>
    <t xml:space="preserve">Average Trades in Drawdowns  </t>
  </si>
  <si>
    <t xml:space="preserve">Worst Case Drawdown      </t>
  </si>
  <si>
    <t xml:space="preserve">Date at Trough         </t>
  </si>
  <si>
    <t xml:space="preserve">Trade Number at Trough     </t>
  </si>
  <si>
    <t xml:space="preserve">Length of Drawdown       </t>
  </si>
  <si>
    <t xml:space="preserve">177 days 0 min </t>
  </si>
  <si>
    <t>177 days 0 min</t>
  </si>
  <si>
    <t xml:space="preserve">Trades in Drawdown       </t>
  </si>
  <si>
    <t xml:space="preserve">Worst Case Drawdown (%)    </t>
  </si>
  <si>
    <t xml:space="preserve">  /Equity Value        </t>
  </si>
  <si>
    <t xml:space="preserve">188 days 0 min </t>
  </si>
  <si>
    <t>188 days 0 min</t>
  </si>
  <si>
    <t xml:space="preserve">Longest Drawdown        </t>
  </si>
  <si>
    <t xml:space="preserve">  Start of Drawdown      </t>
  </si>
  <si>
    <t xml:space="preserve">  End of Drawdown       </t>
  </si>
  <si>
    <t xml:space="preserve">  Percent of Equity      </t>
  </si>
  <si>
    <t>YEAR</t>
  </si>
  <si>
    <t xml:space="preserve">NET PROFIT </t>
  </si>
  <si>
    <t>ADD/WITH</t>
  </si>
  <si>
    <t xml:space="preserve">END EQUITY </t>
  </si>
  <si>
    <t>RETURN(%)</t>
  </si>
  <si>
    <t>DRAWDOWN(%)</t>
  </si>
  <si>
    <t>TRADES</t>
  </si>
  <si>
    <t>WINS(%)</t>
  </si>
  <si>
    <t xml:space="preserve">P FAC </t>
  </si>
  <si>
    <t>SHARPE</t>
  </si>
  <si>
    <t xml:space="preserve">AVE </t>
  </si>
  <si>
    <t xml:space="preserve">SD </t>
  </si>
  <si>
    <t>MONTHLY RETURNS</t>
  </si>
  <si>
    <t xml:space="preserve">MONTH </t>
  </si>
  <si>
    <t>P FAC</t>
  </si>
  <si>
    <t xml:space="preserve">AVE  </t>
  </si>
  <si>
    <t xml:space="preserve">SD   </t>
  </si>
  <si>
    <t>WEEKLY RETURNS</t>
  </si>
  <si>
    <t xml:space="preserve">WEEK   </t>
  </si>
  <si>
    <t>12/30/2012</t>
  </si>
  <si>
    <t>12/23/2012</t>
  </si>
  <si>
    <t>12/16/2012</t>
  </si>
  <si>
    <t>11/25/2012</t>
  </si>
  <si>
    <t>11/18/2012</t>
  </si>
  <si>
    <t>10/28/2012</t>
  </si>
  <si>
    <t>10/21/2012</t>
  </si>
  <si>
    <t>10/14/2012</t>
  </si>
  <si>
    <t xml:space="preserve">9/30/2012 </t>
  </si>
  <si>
    <t xml:space="preserve">9/23/2012 </t>
  </si>
  <si>
    <t xml:space="preserve">9/16/2012 </t>
  </si>
  <si>
    <t xml:space="preserve">8/26/2012 </t>
  </si>
  <si>
    <t xml:space="preserve">8/19/2012 </t>
  </si>
  <si>
    <t xml:space="preserve">7/29/2012 </t>
  </si>
  <si>
    <t xml:space="preserve">7/22/2012 </t>
  </si>
  <si>
    <t xml:space="preserve">7/15/2012 </t>
  </si>
  <si>
    <t xml:space="preserve">6/24/2012 </t>
  </si>
  <si>
    <t xml:space="preserve">6/17/2012 </t>
  </si>
  <si>
    <t xml:space="preserve">5/27/2012 </t>
  </si>
  <si>
    <t xml:space="preserve">5/20/2012 </t>
  </si>
  <si>
    <t xml:space="preserve">5/13/2012 </t>
  </si>
  <si>
    <t xml:space="preserve">4/29/2012 </t>
  </si>
  <si>
    <t xml:space="preserve">4/22/2012 </t>
  </si>
  <si>
    <t xml:space="preserve">4/15/2012 </t>
  </si>
  <si>
    <t xml:space="preserve">3/25/2012 </t>
  </si>
  <si>
    <t xml:space="preserve">3/18/2012 </t>
  </si>
  <si>
    <t xml:space="preserve">2/26/2012 </t>
  </si>
  <si>
    <t xml:space="preserve">2/19/2012 </t>
  </si>
  <si>
    <t xml:space="preserve">1/29/2012 </t>
  </si>
  <si>
    <t xml:space="preserve">1/22/2012 </t>
  </si>
  <si>
    <t xml:space="preserve">1/15/2012 </t>
  </si>
  <si>
    <t>12/25/2011</t>
  </si>
  <si>
    <t>12/18/2011</t>
  </si>
  <si>
    <t>11/27/2011</t>
  </si>
  <si>
    <t>11/20/2011</t>
  </si>
  <si>
    <t>11/13/2011</t>
  </si>
  <si>
    <t>10/30/2011</t>
  </si>
  <si>
    <t>10/23/2011</t>
  </si>
  <si>
    <t>10/16/2011</t>
  </si>
  <si>
    <t xml:space="preserve">9/25/2011 </t>
  </si>
  <si>
    <t xml:space="preserve">9/18/2011 </t>
  </si>
  <si>
    <t xml:space="preserve">8/28/2011 </t>
  </si>
  <si>
    <t xml:space="preserve">8/21/2011 </t>
  </si>
  <si>
    <t xml:space="preserve">8/14/2011 </t>
  </si>
  <si>
    <t xml:space="preserve">7/31/2011 </t>
  </si>
  <si>
    <t xml:space="preserve">7/24/2011 </t>
  </si>
  <si>
    <t xml:space="preserve">7/17/2011 </t>
  </si>
  <si>
    <t xml:space="preserve">6/26/2011 </t>
  </si>
  <si>
    <t xml:space="preserve">6/19/2011 </t>
  </si>
  <si>
    <t xml:space="preserve">5/29/2011 </t>
  </si>
  <si>
    <t xml:space="preserve">5/22/2011 </t>
  </si>
  <si>
    <t xml:space="preserve">5/15/2011 </t>
  </si>
  <si>
    <t xml:space="preserve">4/24/2011 </t>
  </si>
  <si>
    <t xml:space="preserve">4/17/2011 </t>
  </si>
  <si>
    <t xml:space="preserve">3/27/2011 </t>
  </si>
  <si>
    <t xml:space="preserve">3/20/2011 </t>
  </si>
  <si>
    <t xml:space="preserve">3/13/2011 </t>
  </si>
  <si>
    <t xml:space="preserve">2/27/2011 </t>
  </si>
  <si>
    <t xml:space="preserve">2/20/2011 </t>
  </si>
  <si>
    <t xml:space="preserve">2/13/2011 </t>
  </si>
  <si>
    <t xml:space="preserve">1/30/2011 </t>
  </si>
  <si>
    <t xml:space="preserve">1/23/2011 </t>
  </si>
  <si>
    <t xml:space="preserve">1/16/2011 </t>
  </si>
  <si>
    <t>12/26/2010</t>
  </si>
  <si>
    <t>12/19/2010</t>
  </si>
  <si>
    <t>11/28/2010</t>
  </si>
  <si>
    <t>11/21/2010</t>
  </si>
  <si>
    <t>11/14/2010</t>
  </si>
  <si>
    <t>10/31/2010</t>
  </si>
  <si>
    <t>10/24/2010</t>
  </si>
  <si>
    <t>10/17/2010</t>
  </si>
  <si>
    <t xml:space="preserve">9/26/2010 </t>
  </si>
  <si>
    <t xml:space="preserve">9/19/2010 </t>
  </si>
  <si>
    <t xml:space="preserve">8/29/2010 </t>
  </si>
  <si>
    <t xml:space="preserve">8/22/2010 </t>
  </si>
  <si>
    <t xml:space="preserve">8/15/2010 </t>
  </si>
  <si>
    <t xml:space="preserve">7/25/2010 </t>
  </si>
  <si>
    <t xml:space="preserve">7/18/2010 </t>
  </si>
  <si>
    <t xml:space="preserve">6/27/2010 </t>
  </si>
  <si>
    <t xml:space="preserve">6/20/2010 </t>
  </si>
  <si>
    <t xml:space="preserve">6/13/2010 </t>
  </si>
  <si>
    <t xml:space="preserve">5/30/2010 </t>
  </si>
  <si>
    <t xml:space="preserve">5/23/2010 </t>
  </si>
  <si>
    <t xml:space="preserve">5/16/2010 </t>
  </si>
  <si>
    <t xml:space="preserve">4/25/2010 </t>
  </si>
  <si>
    <t xml:space="preserve">4/18/2010 </t>
  </si>
  <si>
    <t xml:space="preserve">3/28/2010 </t>
  </si>
  <si>
    <t xml:space="preserve">3/21/2010 </t>
  </si>
  <si>
    <t xml:space="preserve">3/14/2010 </t>
  </si>
  <si>
    <t xml:space="preserve">2/28/2010 </t>
  </si>
  <si>
    <t xml:space="preserve">2/21/2010 </t>
  </si>
  <si>
    <t xml:space="preserve">2/14/2010 </t>
  </si>
  <si>
    <t xml:space="preserve">1/31/2010 </t>
  </si>
  <si>
    <t xml:space="preserve">1/17/2010 </t>
  </si>
  <si>
    <t xml:space="preserve">AVE    </t>
  </si>
  <si>
    <t xml:space="preserve">SD    </t>
  </si>
  <si>
    <t>DAILY RETURNS</t>
  </si>
  <si>
    <t xml:space="preserve">DAY    </t>
  </si>
  <si>
    <t>12/31/2012</t>
  </si>
  <si>
    <t>12/28/2012</t>
  </si>
  <si>
    <t>12/27/2012</t>
  </si>
  <si>
    <t>12/24/2012</t>
  </si>
  <si>
    <t>12/21/2012</t>
  </si>
  <si>
    <t>12/18/2012</t>
  </si>
  <si>
    <t>12/17/2012</t>
  </si>
  <si>
    <t>12/14/2012</t>
  </si>
  <si>
    <t>12/13/2012</t>
  </si>
  <si>
    <t>11/30/2012</t>
  </si>
  <si>
    <t>11/29/2012</t>
  </si>
  <si>
    <t>11/28/2012</t>
  </si>
  <si>
    <t>11/27/2012</t>
  </si>
  <si>
    <t>11/26/2012</t>
  </si>
  <si>
    <t>11/23/2012</t>
  </si>
  <si>
    <t>11/21/2012</t>
  </si>
  <si>
    <t>11/20/2012</t>
  </si>
  <si>
    <t>11/19/2012</t>
  </si>
  <si>
    <t>11/16/2012</t>
  </si>
  <si>
    <t>11/15/2012</t>
  </si>
  <si>
    <t>11/14/2012</t>
  </si>
  <si>
    <t>11/13/2012</t>
  </si>
  <si>
    <t>10/31/2012</t>
  </si>
  <si>
    <t>10/30/2012</t>
  </si>
  <si>
    <t>10/29/2012</t>
  </si>
  <si>
    <t>10/26/2012</t>
  </si>
  <si>
    <t>10/25/2012</t>
  </si>
  <si>
    <t>10/24/2012</t>
  </si>
  <si>
    <t>10/23/2012</t>
  </si>
  <si>
    <t>10/22/2012</t>
  </si>
  <si>
    <t>10/19/2012</t>
  </si>
  <si>
    <t>10/18/2012</t>
  </si>
  <si>
    <t>10/16/2012</t>
  </si>
  <si>
    <t>10/15/2012</t>
  </si>
  <si>
    <t xml:space="preserve">9/28/2012 </t>
  </si>
  <si>
    <t xml:space="preserve">9/27/2012 </t>
  </si>
  <si>
    <t xml:space="preserve">9/26/2012 </t>
  </si>
  <si>
    <t xml:space="preserve">9/25/2012 </t>
  </si>
  <si>
    <t xml:space="preserve">9/24/2012 </t>
  </si>
  <si>
    <t xml:space="preserve">9/21/2012 </t>
  </si>
  <si>
    <t xml:space="preserve">9/19/2012 </t>
  </si>
  <si>
    <t xml:space="preserve">9/18/2012 </t>
  </si>
  <si>
    <t xml:space="preserve">9/17/2012 </t>
  </si>
  <si>
    <t xml:space="preserve">9/14/2012 </t>
  </si>
  <si>
    <t xml:space="preserve">8/31/2012 </t>
  </si>
  <si>
    <t xml:space="preserve">8/30/2012 </t>
  </si>
  <si>
    <t xml:space="preserve">8/29/2012 </t>
  </si>
  <si>
    <t xml:space="preserve">8/28/2012 </t>
  </si>
  <si>
    <t xml:space="preserve">8/27/2012 </t>
  </si>
  <si>
    <t xml:space="preserve">8/24/2012 </t>
  </si>
  <si>
    <t xml:space="preserve">8/23/2012 </t>
  </si>
  <si>
    <t xml:space="preserve">8/21/2012 </t>
  </si>
  <si>
    <t xml:space="preserve">8/20/2012 </t>
  </si>
  <si>
    <t xml:space="preserve">8/16/2012 </t>
  </si>
  <si>
    <t xml:space="preserve">8/15/2012 </t>
  </si>
  <si>
    <t xml:space="preserve">8/14/2012 </t>
  </si>
  <si>
    <t xml:space="preserve">8/13/2012 </t>
  </si>
  <si>
    <t xml:space="preserve">7/31/2012 </t>
  </si>
  <si>
    <t xml:space="preserve">7/27/2012 </t>
  </si>
  <si>
    <t xml:space="preserve">7/26/2012 </t>
  </si>
  <si>
    <t xml:space="preserve">7/25/2012 </t>
  </si>
  <si>
    <t xml:space="preserve">7/24/2012 </t>
  </si>
  <si>
    <t xml:space="preserve">7/20/2012 </t>
  </si>
  <si>
    <t xml:space="preserve">7/19/2012 </t>
  </si>
  <si>
    <t xml:space="preserve">7/17/2012 </t>
  </si>
  <si>
    <t xml:space="preserve">7/13/2012 </t>
  </si>
  <si>
    <t xml:space="preserve">6/29/2012 </t>
  </si>
  <si>
    <t xml:space="preserve">6/28/2012 </t>
  </si>
  <si>
    <t xml:space="preserve">6/27/2012 </t>
  </si>
  <si>
    <t xml:space="preserve">6/26/2012 </t>
  </si>
  <si>
    <t xml:space="preserve">6/25/2012 </t>
  </si>
  <si>
    <t xml:space="preserve">6/22/2012 </t>
  </si>
  <si>
    <t xml:space="preserve">6/21/2012 </t>
  </si>
  <si>
    <t xml:space="preserve">6/19/2012 </t>
  </si>
  <si>
    <t xml:space="preserve">6/18/2012 </t>
  </si>
  <si>
    <t xml:space="preserve">6/15/2012 </t>
  </si>
  <si>
    <t xml:space="preserve">6/14/2012 </t>
  </si>
  <si>
    <t xml:space="preserve">6/13/2012 </t>
  </si>
  <si>
    <t xml:space="preserve">5/30/2012 </t>
  </si>
  <si>
    <t xml:space="preserve">5/29/2012 </t>
  </si>
  <si>
    <t xml:space="preserve">5/28/2012 </t>
  </si>
  <si>
    <t xml:space="preserve">5/25/2012 </t>
  </si>
  <si>
    <t xml:space="preserve">5/24/2012 </t>
  </si>
  <si>
    <t xml:space="preserve">5/23/2012 </t>
  </si>
  <si>
    <t xml:space="preserve">5/22/2012 </t>
  </si>
  <si>
    <t xml:space="preserve">5/21/2012 </t>
  </si>
  <si>
    <t xml:space="preserve">5/18/2012 </t>
  </si>
  <si>
    <t xml:space="preserve">5/16/2012 </t>
  </si>
  <si>
    <t xml:space="preserve">5/15/2012 </t>
  </si>
  <si>
    <t xml:space="preserve">5/14/2012 </t>
  </si>
  <si>
    <t xml:space="preserve">4/30/2012 </t>
  </si>
  <si>
    <t xml:space="preserve">4/27/2012 </t>
  </si>
  <si>
    <t xml:space="preserve">4/26/2012 </t>
  </si>
  <si>
    <t xml:space="preserve">4/25/2012 </t>
  </si>
  <si>
    <t xml:space="preserve">4/24/2012 </t>
  </si>
  <si>
    <t xml:space="preserve">4/23/2012 </t>
  </si>
  <si>
    <t xml:space="preserve">4/20/2012 </t>
  </si>
  <si>
    <t xml:space="preserve">4/19/2012 </t>
  </si>
  <si>
    <t xml:space="preserve">4/18/2012 </t>
  </si>
  <si>
    <t xml:space="preserve">4/17/2012 </t>
  </si>
  <si>
    <t xml:space="preserve">4/16/2012 </t>
  </si>
  <si>
    <t xml:space="preserve">3/30/2012 </t>
  </si>
  <si>
    <t xml:space="preserve">3/29/2012 </t>
  </si>
  <si>
    <t xml:space="preserve">3/28/2012 </t>
  </si>
  <si>
    <t xml:space="preserve">3/27/2012 </t>
  </si>
  <si>
    <t xml:space="preserve">3/26/2012 </t>
  </si>
  <si>
    <t xml:space="preserve">3/23/2012 </t>
  </si>
  <si>
    <t xml:space="preserve">3/22/2012 </t>
  </si>
  <si>
    <t xml:space="preserve">3/21/2012 </t>
  </si>
  <si>
    <t xml:space="preserve">3/20/2012 </t>
  </si>
  <si>
    <t xml:space="preserve">3/19/2012 </t>
  </si>
  <si>
    <t xml:space="preserve">3/16/2012 </t>
  </si>
  <si>
    <t xml:space="preserve">3/15/2012 </t>
  </si>
  <si>
    <t xml:space="preserve">3/14/2012 </t>
  </si>
  <si>
    <t xml:space="preserve">2/29/2012 </t>
  </si>
  <si>
    <t xml:space="preserve">2/28/2012 </t>
  </si>
  <si>
    <t xml:space="preserve">2/27/2012 </t>
  </si>
  <si>
    <t xml:space="preserve">2/24/2012 </t>
  </si>
  <si>
    <t xml:space="preserve">2/23/2012 </t>
  </si>
  <si>
    <t xml:space="preserve">2/22/2012 </t>
  </si>
  <si>
    <t xml:space="preserve">2/21/2012 </t>
  </si>
  <si>
    <t xml:space="preserve">2/20/2012 </t>
  </si>
  <si>
    <t xml:space="preserve">2/17/2012 </t>
  </si>
  <si>
    <t xml:space="preserve">2/16/2012 </t>
  </si>
  <si>
    <t xml:space="preserve">2/15/2012 </t>
  </si>
  <si>
    <t xml:space="preserve">2/14/2012 </t>
  </si>
  <si>
    <t xml:space="preserve">2/13/2012 </t>
  </si>
  <si>
    <t xml:space="preserve">1/31/2012 </t>
  </si>
  <si>
    <t xml:space="preserve">1/30/2012 </t>
  </si>
  <si>
    <t xml:space="preserve">1/27/2012 </t>
  </si>
  <si>
    <t xml:space="preserve">1/26/2012 </t>
  </si>
  <si>
    <t xml:space="preserve">1/25/2012 </t>
  </si>
  <si>
    <t xml:space="preserve">1/24/2012 </t>
  </si>
  <si>
    <t xml:space="preserve">1/23/2012 </t>
  </si>
  <si>
    <t xml:space="preserve">1/20/2012 </t>
  </si>
  <si>
    <t xml:space="preserve">1/19/2012 </t>
  </si>
  <si>
    <t xml:space="preserve">1/18/2012 </t>
  </si>
  <si>
    <t xml:space="preserve">1/16/2012 </t>
  </si>
  <si>
    <t>12/30/2011</t>
  </si>
  <si>
    <t>12/29/2011</t>
  </si>
  <si>
    <t>12/28/2011</t>
  </si>
  <si>
    <t>12/23/2011</t>
  </si>
  <si>
    <t>12/22/2011</t>
  </si>
  <si>
    <t>12/21/2011</t>
  </si>
  <si>
    <t>12/20/2011</t>
  </si>
  <si>
    <t>12/19/2011</t>
  </si>
  <si>
    <t>12/16/2011</t>
  </si>
  <si>
    <t>12/15/2011</t>
  </si>
  <si>
    <t>12/14/2011</t>
  </si>
  <si>
    <t>12/13/2011</t>
  </si>
  <si>
    <t>11/30/2011</t>
  </si>
  <si>
    <t>11/29/2011</t>
  </si>
  <si>
    <t>11/28/2011</t>
  </si>
  <si>
    <t>DEPENDENCY:  POSITIVE</t>
  </si>
  <si>
    <t>Average Length of Winning Runs: 1.5</t>
  </si>
  <si>
    <t>Average Length of Losing Runs: 3.1</t>
  </si>
  <si>
    <t>Number of rules and/or restrictions in trading system or method: 0</t>
  </si>
  <si>
    <t>Confidence level for confidence intervals around average trade: 95.00%</t>
  </si>
  <si>
    <t>SIGNIFICANCE TEST RESULTS</t>
  </si>
  <si>
    <t>&gt;TRADES PASS STATISTICAL SIGNIFICANCE TEST AT SPECIFIED CONFIDENCE LEVEL&lt;</t>
  </si>
  <si>
    <t>MARKET SYSTEM</t>
  </si>
  <si>
    <t xml:space="preserve">  </t>
  </si>
  <si>
    <t xml:space="preserve"> </t>
  </si>
  <si>
    <t>Sistema</t>
  </si>
  <si>
    <t>Mercado</t>
  </si>
  <si>
    <t>Garantías</t>
  </si>
  <si>
    <t>Clase</t>
  </si>
  <si>
    <t>Frecuencia</t>
  </si>
  <si>
    <t>Periodo</t>
  </si>
  <si>
    <t>Tipo de WF</t>
  </si>
  <si>
    <t>Time Frame</t>
  </si>
  <si>
    <t>Slipp.+ Com.</t>
  </si>
  <si>
    <t>ESQUEMA DEL PORTFOLIO. BASE MENSUAL</t>
  </si>
  <si>
    <t>Nº contratos</t>
  </si>
  <si>
    <t>Peor Perdida</t>
  </si>
  <si>
    <t>Max DD. Montecarlo 95%</t>
  </si>
  <si>
    <t>Redondeamos al alza</t>
  </si>
  <si>
    <t>CAPITAL ESTIMADO</t>
  </si>
  <si>
    <t>FDAX</t>
  </si>
  <si>
    <t>FGBL</t>
  </si>
  <si>
    <t>2 años-6 meses</t>
  </si>
  <si>
    <t>Factor Corrector DD</t>
  </si>
  <si>
    <t>Capital Mínimo Portfolio</t>
  </si>
  <si>
    <t>F. Relativa</t>
  </si>
  <si>
    <t>GARANTIAS PORTFOLIO</t>
  </si>
  <si>
    <t>FIBEX</t>
  </si>
  <si>
    <t>FTI</t>
  </si>
  <si>
    <t>ZS</t>
  </si>
  <si>
    <t>ARYSA</t>
  </si>
  <si>
    <t>2010-2012</t>
  </si>
  <si>
    <t>y mayor...</t>
  </si>
  <si>
    <t xml:space="preserve">TEST PROFILE :: Descripción </t>
  </si>
  <si>
    <t>Mercados y contratos</t>
  </si>
  <si>
    <t>Divisa</t>
  </si>
  <si>
    <t>€</t>
  </si>
  <si>
    <t>Periodo WF</t>
  </si>
  <si>
    <t>Capital Inicial</t>
  </si>
  <si>
    <t xml:space="preserve">Slippage </t>
  </si>
  <si>
    <t>Incluido</t>
  </si>
  <si>
    <t>Fecha de construcción y balanceo</t>
  </si>
  <si>
    <t xml:space="preserve">Comisiones </t>
  </si>
  <si>
    <t>Test Profile :: Resultados en su divisa</t>
  </si>
  <si>
    <t>Nominal</t>
  </si>
  <si>
    <t>Banda sup</t>
  </si>
  <si>
    <t>Banda inf</t>
  </si>
  <si>
    <t>Max</t>
  </si>
  <si>
    <t>Min.</t>
  </si>
  <si>
    <t>Bº anual</t>
  </si>
  <si>
    <t xml:space="preserve">Desviacion típica anual </t>
  </si>
  <si>
    <t>Bº Anual</t>
  </si>
  <si>
    <t>Medio</t>
  </si>
  <si>
    <t>B.Sup</t>
  </si>
  <si>
    <t>B.Inf</t>
  </si>
  <si>
    <t>(+/- 2 Desv.Tipicas)</t>
  </si>
  <si>
    <t>Bº Mensual</t>
  </si>
  <si>
    <t>Desv.Tipica</t>
  </si>
  <si>
    <t>Bº Semanal</t>
  </si>
  <si>
    <t>Bº Diario</t>
  </si>
  <si>
    <t>Test Profile :: Estadísticas por Negocio</t>
  </si>
  <si>
    <t>Media</t>
  </si>
  <si>
    <t>Número de Negocios por Año</t>
  </si>
  <si>
    <t>Número Total Negocios</t>
  </si>
  <si>
    <t>Fiabilidad</t>
  </si>
  <si>
    <t>Negocio Medio</t>
  </si>
  <si>
    <t>(Incluido Slippage y Comisiones)</t>
  </si>
  <si>
    <t>Desviación típica</t>
  </si>
  <si>
    <t>Bandas de Negocio(Media+/- 3 Desv.)</t>
  </si>
  <si>
    <t>Mejor Negocio</t>
  </si>
  <si>
    <t>Media Negocios ganadores</t>
  </si>
  <si>
    <t>Max. Nº Negocios Ganadores Consecutivos</t>
  </si>
  <si>
    <t>Peor Negocio</t>
  </si>
  <si>
    <t>Media Negocios perdedores</t>
  </si>
  <si>
    <t>Max. Nº Negocios Perdedores Consecutivos</t>
  </si>
  <si>
    <t>Drawdowns</t>
  </si>
  <si>
    <t>C. Max Eur</t>
  </si>
  <si>
    <t>C. Max %</t>
  </si>
  <si>
    <t>DrawDown Medio</t>
  </si>
  <si>
    <t>DrawDown Medio (en% Equity)</t>
  </si>
  <si>
    <t>Número de diás en DD</t>
  </si>
  <si>
    <t>Número de Negocios en DD</t>
  </si>
  <si>
    <t>Riesgo máximo Montecarlo (al 95%)</t>
  </si>
  <si>
    <t>Ratios Básicos</t>
  </si>
  <si>
    <t>Ratio SQN</t>
  </si>
  <si>
    <t>Win/Loss</t>
  </si>
  <si>
    <t>Profit Factor</t>
  </si>
  <si>
    <t>Sharpe Ratio (mensual)</t>
  </si>
  <si>
    <t>Modified Sharpe Ratio</t>
  </si>
  <si>
    <t>Esperanza matemática</t>
  </si>
  <si>
    <t>FIBEX(1),FTI(2),FDAX(1),FGBL(5),ZS(4)</t>
  </si>
  <si>
    <t>Incluidas</t>
  </si>
  <si>
    <t>177 dias</t>
  </si>
  <si>
    <t xml:space="preserve">                 </t>
  </si>
  <si>
    <t>05/01/2010 to 31/12/2012 (2 years 360 days)</t>
  </si>
  <si>
    <t>32 days 5 hours</t>
  </si>
  <si>
    <t>ANNUAL RETURNS</t>
  </si>
  <si>
    <t>11/23/2011</t>
  </si>
  <si>
    <t>11/22/2011</t>
  </si>
  <si>
    <t>11/21/2011</t>
  </si>
  <si>
    <t>11/18/2011</t>
  </si>
  <si>
    <t>11/17/2011</t>
  </si>
  <si>
    <t>11/16/2011</t>
  </si>
  <si>
    <t>11/15/2011</t>
  </si>
  <si>
    <t>11/14/2011</t>
  </si>
  <si>
    <t>10/31/2011</t>
  </si>
  <si>
    <t>10/28/2011</t>
  </si>
  <si>
    <t>10/27/2011</t>
  </si>
  <si>
    <t>10/26/2011</t>
  </si>
  <si>
    <t>10/25/2011</t>
  </si>
  <si>
    <t>10/24/2011</t>
  </si>
  <si>
    <t>DEPENDENCY ANALYSIS RESULTS FOR ALL TRADES</t>
  </si>
  <si>
    <t>Confidence Level: 55.45%</t>
  </si>
  <si>
    <t>Total Number of Runs: 547</t>
  </si>
  <si>
    <t>Number of Runs of Wins: 274</t>
  </si>
  <si>
    <t>Number of Runs of Losses: 273</t>
  </si>
  <si>
    <t>SIGNIFICANCE TEST SETTINGS</t>
  </si>
  <si>
    <t>Number of Trades: 1260</t>
  </si>
  <si>
    <t>Number of Degrees of Freedom: 1260</t>
  </si>
  <si>
    <t>Average trade at 95.00% confidence: $193.12 +/- 122.83</t>
  </si>
  <si>
    <t>Worst-case average trade at 95.00% confidence: $70.29</t>
  </si>
  <si>
    <t>Probability that average trade is greater than zero: 99.51%</t>
  </si>
  <si>
    <t>CORRELATION TABLE</t>
  </si>
  <si>
    <t xml:space="preserve">Starting Equity: 300.000,00  </t>
  </si>
  <si>
    <t xml:space="preserve">Total Net Profit: 243.324,97 ¬    </t>
  </si>
  <si>
    <t xml:space="preserve">Final Account Equity: 543.324,97 ¬  </t>
  </si>
  <si>
    <t xml:space="preserve">Return on Starting Equity: 81,11%  </t>
  </si>
  <si>
    <t>Profit Factor: 1,321</t>
  </si>
  <si>
    <t xml:space="preserve">Largest Winning Trade: 29.375,00 ¬  </t>
  </si>
  <si>
    <t>Largest Losing Trade: -5.250,00 ¬</t>
  </si>
  <si>
    <t xml:space="preserve">Largest Winning Trade (%): 6,470%  </t>
  </si>
  <si>
    <t>Largest Losing Trade (%): -1,787%</t>
  </si>
  <si>
    <t xml:space="preserve">Average Winning Trade: 2.401,13 ¬  </t>
  </si>
  <si>
    <t>Average Losing Trade: -899,11 ¬</t>
  </si>
  <si>
    <t xml:space="preserve">Average Winning Trade (%): 0,5433%  </t>
  </si>
  <si>
    <t>Average Losing Trade (%): -0,2474%</t>
  </si>
  <si>
    <t xml:space="preserve">Average Trade: 193,12 ¬       </t>
  </si>
  <si>
    <t>Win/Loss Ratio: 2,671</t>
  </si>
  <si>
    <t xml:space="preserve">Average Trade (%): 0,0490%      </t>
  </si>
  <si>
    <t>Win/Loss Ratio (%/%): 2,629</t>
  </si>
  <si>
    <t xml:space="preserve">Trade Standard Deviation: 2.650,40 ¬ </t>
  </si>
  <si>
    <t>Trade Standard Deviation (%): 0,7385%</t>
  </si>
  <si>
    <t>Max Consecutive Losses: 21</t>
  </si>
  <si>
    <t xml:space="preserve">Worst Case Drawdown: -66.898,71 ¬  </t>
  </si>
  <si>
    <t>Return/Drawdown Ratio: 4,714</t>
  </si>
  <si>
    <t xml:space="preserve">Worst Case Drawdown (%): 17,21%   </t>
  </si>
  <si>
    <t>Modified Sharpe Ratio: 0,0674</t>
  </si>
  <si>
    <t>Average Drawdown: -7.510,45 ¬</t>
  </si>
  <si>
    <t>Average Drawdown (%): 1,821%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</si>
</sst>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\ &quot;€&quot;"/>
  </numFmts>
  <fonts count="1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6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10" fontId="0" fillId="0" borderId="0" xfId="0" applyNumberFormat="1"/>
    <xf numFmtId="3" fontId="0" fillId="0" borderId="0" xfId="0" applyNumberFormat="1"/>
    <xf numFmtId="14" fontId="0" fillId="0" borderId="0" xfId="0" applyNumberFormat="1"/>
    <xf numFmtId="17" fontId="0" fillId="0" borderId="0" xfId="0" applyNumberFormat="1"/>
    <xf numFmtId="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5" fillId="2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3" fillId="7" borderId="0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7" borderId="0" xfId="0" applyFill="1"/>
    <xf numFmtId="6" fontId="7" fillId="3" borderId="2" xfId="0" applyNumberFormat="1" applyFont="1" applyFill="1" applyBorder="1"/>
    <xf numFmtId="0" fontId="8" fillId="0" borderId="0" xfId="0" applyFont="1"/>
    <xf numFmtId="8" fontId="0" fillId="0" borderId="0" xfId="0" applyNumberFormat="1"/>
    <xf numFmtId="0" fontId="9" fillId="0" borderId="3" xfId="0" applyFont="1" applyFill="1" applyBorder="1" applyAlignment="1">
      <alignment horizontal="center"/>
    </xf>
    <xf numFmtId="0" fontId="0" fillId="0" borderId="0" xfId="0" applyFill="1" applyBorder="1" applyAlignment="1"/>
    <xf numFmtId="2" fontId="10" fillId="0" borderId="0" xfId="0" applyNumberFormat="1" applyFont="1" applyFill="1" applyBorder="1" applyAlignment="1">
      <alignment horizontal="center"/>
    </xf>
    <xf numFmtId="0" fontId="0" fillId="0" borderId="4" xfId="0" applyFill="1" applyBorder="1" applyAlignment="1"/>
    <xf numFmtId="0" fontId="10" fillId="0" borderId="0" xfId="0" applyNumberFormat="1" applyFont="1" applyFill="1" applyBorder="1" applyAlignment="1"/>
    <xf numFmtId="0" fontId="0" fillId="0" borderId="0" xfId="0" applyNumberFormat="1"/>
    <xf numFmtId="0" fontId="11" fillId="0" borderId="3" xfId="0" applyFont="1" applyFill="1" applyBorder="1" applyAlignment="1">
      <alignment horizontal="center"/>
    </xf>
    <xf numFmtId="0" fontId="12" fillId="9" borderId="5" xfId="0" applyFont="1" applyFill="1" applyBorder="1"/>
    <xf numFmtId="0" fontId="13" fillId="9" borderId="6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0" borderId="0" xfId="0" applyFont="1"/>
    <xf numFmtId="0" fontId="0" fillId="9" borderId="8" xfId="0" applyFill="1" applyBorder="1"/>
    <xf numFmtId="0" fontId="5" fillId="9" borderId="0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left"/>
    </xf>
    <xf numFmtId="0" fontId="2" fillId="9" borderId="8" xfId="0" applyFont="1" applyFill="1" applyBorder="1"/>
    <xf numFmtId="0" fontId="5" fillId="10" borderId="1" xfId="0" applyFont="1" applyFill="1" applyBorder="1" applyAlignment="1">
      <alignment horizontal="center"/>
    </xf>
    <xf numFmtId="0" fontId="5" fillId="9" borderId="0" xfId="0" applyFont="1" applyFill="1" applyBorder="1"/>
    <xf numFmtId="6" fontId="5" fillId="11" borderId="1" xfId="0" applyNumberFormat="1" applyFont="1" applyFill="1" applyBorder="1" applyAlignment="1">
      <alignment horizontal="center"/>
    </xf>
    <xf numFmtId="164" fontId="5" fillId="12" borderId="1" xfId="0" applyNumberFormat="1" applyFont="1" applyFill="1" applyBorder="1" applyAlignment="1">
      <alignment horizontal="center"/>
    </xf>
    <xf numFmtId="6" fontId="5" fillId="9" borderId="1" xfId="0" applyNumberFormat="1" applyFont="1" applyFill="1" applyBorder="1" applyAlignment="1">
      <alignment horizontal="center"/>
    </xf>
    <xf numFmtId="0" fontId="2" fillId="9" borderId="10" xfId="0" applyFont="1" applyFill="1" applyBorder="1"/>
    <xf numFmtId="14" fontId="5" fillId="9" borderId="11" xfId="0" applyNumberFormat="1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5" fillId="0" borderId="0" xfId="0" applyNumberFormat="1" applyFont="1" applyBorder="1" applyAlignment="1">
      <alignment horizontal="center"/>
    </xf>
    <xf numFmtId="0" fontId="14" fillId="9" borderId="6" xfId="0" applyFont="1" applyFill="1" applyBorder="1" applyAlignment="1">
      <alignment horizontal="center"/>
    </xf>
    <xf numFmtId="0" fontId="5" fillId="9" borderId="6" xfId="0" applyFont="1" applyFill="1" applyBorder="1"/>
    <xf numFmtId="0" fontId="5" fillId="9" borderId="7" xfId="0" applyFont="1" applyFill="1" applyBorder="1"/>
    <xf numFmtId="0" fontId="15" fillId="9" borderId="8" xfId="0" applyFont="1" applyFill="1" applyBorder="1"/>
    <xf numFmtId="0" fontId="5" fillId="9" borderId="9" xfId="0" applyFont="1" applyFill="1" applyBorder="1"/>
    <xf numFmtId="4" fontId="5" fillId="9" borderId="0" xfId="0" applyNumberFormat="1" applyFont="1" applyFill="1" applyBorder="1" applyAlignment="1">
      <alignment horizontal="center"/>
    </xf>
    <xf numFmtId="4" fontId="5" fillId="9" borderId="9" xfId="0" applyNumberFormat="1" applyFont="1" applyFill="1" applyBorder="1" applyAlignment="1">
      <alignment horizontal="center"/>
    </xf>
    <xf numFmtId="4" fontId="5" fillId="0" borderId="0" xfId="0" applyNumberFormat="1" applyFont="1" applyAlignment="1">
      <alignment horizontal="center"/>
    </xf>
    <xf numFmtId="8" fontId="10" fillId="9" borderId="0" xfId="0" applyNumberFormat="1" applyFont="1" applyFill="1" applyBorder="1" applyAlignment="1">
      <alignment horizontal="center"/>
    </xf>
    <xf numFmtId="4" fontId="5" fillId="11" borderId="0" xfId="0" applyNumberFormat="1" applyFont="1" applyFill="1" applyBorder="1" applyAlignment="1">
      <alignment horizontal="center"/>
    </xf>
    <xf numFmtId="4" fontId="5" fillId="12" borderId="0" xfId="0" applyNumberFormat="1" applyFont="1" applyFill="1" applyBorder="1" applyAlignment="1">
      <alignment horizontal="center"/>
    </xf>
    <xf numFmtId="6" fontId="10" fillId="9" borderId="0" xfId="0" applyNumberFormat="1" applyFont="1" applyFill="1" applyBorder="1" applyAlignment="1">
      <alignment horizontal="center"/>
    </xf>
    <xf numFmtId="164" fontId="10" fillId="9" borderId="9" xfId="0" applyNumberFormat="1" applyFont="1" applyFill="1" applyBorder="1" applyAlignment="1">
      <alignment horizontal="center"/>
    </xf>
    <xf numFmtId="4" fontId="10" fillId="9" borderId="0" xfId="0" applyNumberFormat="1" applyFont="1" applyFill="1" applyBorder="1" applyAlignment="1">
      <alignment horizontal="center"/>
    </xf>
    <xf numFmtId="0" fontId="5" fillId="9" borderId="0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right"/>
    </xf>
    <xf numFmtId="4" fontId="5" fillId="9" borderId="9" xfId="0" applyNumberFormat="1" applyFont="1" applyFill="1" applyBorder="1" applyAlignment="1"/>
    <xf numFmtId="1" fontId="5" fillId="9" borderId="0" xfId="0" applyNumberFormat="1" applyFont="1" applyFill="1" applyBorder="1" applyAlignment="1">
      <alignment horizontal="center"/>
    </xf>
    <xf numFmtId="1" fontId="5" fillId="9" borderId="9" xfId="0" applyNumberFormat="1" applyFont="1" applyFill="1" applyBorder="1" applyAlignment="1">
      <alignment horizontal="center"/>
    </xf>
    <xf numFmtId="1" fontId="5" fillId="0" borderId="0" xfId="0" applyNumberFormat="1" applyFont="1" applyAlignment="1">
      <alignment horizontal="center"/>
    </xf>
    <xf numFmtId="6" fontId="10" fillId="11" borderId="0" xfId="0" applyNumberFormat="1" applyFont="1" applyFill="1" applyBorder="1" applyAlignment="1">
      <alignment horizontal="center"/>
    </xf>
    <xf numFmtId="4" fontId="5" fillId="9" borderId="9" xfId="0" applyNumberFormat="1" applyFont="1" applyFill="1" applyBorder="1"/>
    <xf numFmtId="4" fontId="5" fillId="0" borderId="0" xfId="0" applyNumberFormat="1" applyFont="1"/>
    <xf numFmtId="4" fontId="5" fillId="9" borderId="0" xfId="0" applyNumberFormat="1" applyFont="1" applyFill="1" applyBorder="1" applyAlignment="1">
      <alignment horizontal="left"/>
    </xf>
    <xf numFmtId="164" fontId="6" fillId="11" borderId="0" xfId="0" applyNumberFormat="1" applyFont="1" applyFill="1" applyBorder="1" applyAlignment="1">
      <alignment horizontal="center"/>
    </xf>
    <xf numFmtId="164" fontId="6" fillId="12" borderId="0" xfId="0" applyNumberFormat="1" applyFont="1" applyFill="1" applyBorder="1" applyAlignment="1">
      <alignment horizontal="center"/>
    </xf>
    <xf numFmtId="164" fontId="5" fillId="9" borderId="0" xfId="0" applyNumberFormat="1" applyFont="1" applyFill="1" applyBorder="1" applyAlignment="1">
      <alignment horizontal="center"/>
    </xf>
    <xf numFmtId="0" fontId="0" fillId="9" borderId="10" xfId="0" applyFill="1" applyBorder="1"/>
    <xf numFmtId="8" fontId="10" fillId="9" borderId="11" xfId="0" applyNumberFormat="1" applyFont="1" applyFill="1" applyBorder="1" applyAlignment="1">
      <alignment horizontal="center"/>
    </xf>
    <xf numFmtId="164" fontId="5" fillId="9" borderId="11" xfId="0" applyNumberFormat="1" applyFont="1" applyFill="1" applyBorder="1" applyAlignment="1">
      <alignment horizontal="center"/>
    </xf>
    <xf numFmtId="4" fontId="5" fillId="9" borderId="11" xfId="0" applyNumberFormat="1" applyFont="1" applyFill="1" applyBorder="1" applyAlignment="1">
      <alignment horizontal="center"/>
    </xf>
    <xf numFmtId="4" fontId="5" fillId="9" borderId="12" xfId="0" applyNumberFormat="1" applyFont="1" applyFill="1" applyBorder="1"/>
    <xf numFmtId="4" fontId="5" fillId="9" borderId="7" xfId="0" applyNumberFormat="1" applyFont="1" applyFill="1" applyBorder="1" applyAlignment="1">
      <alignment horizontal="center"/>
    </xf>
    <xf numFmtId="0" fontId="12" fillId="9" borderId="8" xfId="0" applyFont="1" applyFill="1" applyBorder="1"/>
    <xf numFmtId="0" fontId="10" fillId="9" borderId="8" xfId="0" applyFont="1" applyFill="1" applyBorder="1" applyAlignment="1">
      <alignment horizontal="right"/>
    </xf>
    <xf numFmtId="4" fontId="6" fillId="9" borderId="0" xfId="0" applyNumberFormat="1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3" fontId="5" fillId="9" borderId="0" xfId="0" applyNumberFormat="1" applyFont="1" applyFill="1" applyBorder="1" applyAlignment="1">
      <alignment horizontal="center"/>
    </xf>
    <xf numFmtId="3" fontId="10" fillId="9" borderId="0" xfId="0" applyNumberFormat="1" applyFont="1" applyFill="1" applyBorder="1" applyAlignment="1">
      <alignment horizontal="center"/>
    </xf>
    <xf numFmtId="10" fontId="5" fillId="9" borderId="0" xfId="0" applyNumberFormat="1" applyFont="1" applyFill="1" applyBorder="1" applyAlignment="1">
      <alignment horizontal="center"/>
    </xf>
    <xf numFmtId="49" fontId="5" fillId="9" borderId="0" xfId="0" applyNumberFormat="1" applyFont="1" applyFill="1" applyBorder="1" applyAlignment="1">
      <alignment horizontal="center"/>
    </xf>
    <xf numFmtId="3" fontId="6" fillId="9" borderId="0" xfId="0" applyNumberFormat="1" applyFont="1" applyFill="1" applyBorder="1" applyAlignment="1">
      <alignment horizontal="center"/>
    </xf>
    <xf numFmtId="3" fontId="6" fillId="9" borderId="11" xfId="0" applyNumberFormat="1" applyFont="1" applyFill="1" applyBorder="1" applyAlignment="1">
      <alignment horizontal="center"/>
    </xf>
    <xf numFmtId="49" fontId="5" fillId="9" borderId="11" xfId="0" applyNumberFormat="1" applyFont="1" applyFill="1" applyBorder="1" applyAlignment="1">
      <alignment horizontal="center"/>
    </xf>
    <xf numFmtId="4" fontId="5" fillId="9" borderId="12" xfId="0" applyNumberFormat="1" applyFont="1" applyFill="1" applyBorder="1" applyAlignment="1">
      <alignment horizontal="center"/>
    </xf>
    <xf numFmtId="4" fontId="5" fillId="9" borderId="6" xfId="0" applyNumberFormat="1" applyFont="1" applyFill="1" applyBorder="1" applyAlignment="1">
      <alignment horizontal="center"/>
    </xf>
    <xf numFmtId="10" fontId="6" fillId="12" borderId="0" xfId="1" applyNumberFormat="1" applyFont="1" applyFill="1" applyBorder="1" applyAlignment="1">
      <alignment horizontal="center"/>
    </xf>
    <xf numFmtId="3" fontId="5" fillId="9" borderId="11" xfId="0" applyNumberFormat="1" applyFont="1" applyFill="1" applyBorder="1" applyAlignment="1">
      <alignment horizontal="center"/>
    </xf>
    <xf numFmtId="10" fontId="5" fillId="0" borderId="0" xfId="0" applyNumberFormat="1" applyFont="1"/>
    <xf numFmtId="4" fontId="6" fillId="9" borderId="9" xfId="0" applyNumberFormat="1" applyFont="1" applyFill="1" applyBorder="1" applyAlignment="1">
      <alignment horizontal="center"/>
    </xf>
    <xf numFmtId="3" fontId="5" fillId="0" borderId="0" xfId="0" applyNumberFormat="1" applyFont="1"/>
    <xf numFmtId="4" fontId="6" fillId="9" borderId="12" xfId="0" applyNumberFormat="1" applyFont="1" applyFill="1" applyBorder="1" applyAlignment="1">
      <alignment horizontal="center"/>
    </xf>
    <xf numFmtId="0" fontId="0" fillId="13" borderId="0" xfId="0" applyFill="1"/>
    <xf numFmtId="4" fontId="0" fillId="0" borderId="0" xfId="0" applyNumberFormat="1" applyFill="1" applyBorder="1" applyAlignment="1"/>
    <xf numFmtId="3" fontId="0" fillId="0" borderId="0" xfId="0" applyNumberFormat="1" applyFill="1" applyBorder="1" applyAlignment="1"/>
    <xf numFmtId="9" fontId="6" fillId="9" borderId="0" xfId="0" applyNumberFormat="1" applyFont="1" applyFill="1" applyBorder="1" applyAlignment="1">
      <alignment horizontal="center"/>
    </xf>
    <xf numFmtId="0" fontId="2" fillId="13" borderId="0" xfId="0" applyFont="1" applyFill="1"/>
    <xf numFmtId="0" fontId="5" fillId="9" borderId="0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ARYSA Portfolio</a:t>
            </a:r>
          </a:p>
        </c:rich>
      </c:tx>
      <c:layout>
        <c:manualLayout>
          <c:xMode val="edge"/>
          <c:yMode val="edge"/>
          <c:x val="0.35247247677658045"/>
          <c:y val="3.19634443284950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35117703310343"/>
          <c:y val="4.2066807388122747E-2"/>
          <c:w val="0.83466617835561252"/>
          <c:h val="0.813209200424627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'Esquema del PortFolio'!$D$29</c:f>
              <c:strCache>
                <c:ptCount val="1"/>
                <c:pt idx="0">
                  <c:v>F. Relativa</c:v>
                </c:pt>
              </c:strCache>
            </c:strRef>
          </c:tx>
          <c:invertIfNegative val="0"/>
          <c:cat>
            <c:numRef>
              <c:f>'Esquema del PortFolio'!$B$30:$B$44</c:f>
              <c:numCache>
                <c:formatCode>#,##0</c:formatCode>
                <c:ptCount val="15"/>
                <c:pt idx="0">
                  <c:v>-13554.06</c:v>
                </c:pt>
                <c:pt idx="1">
                  <c:v>-8054.0599999999995</c:v>
                </c:pt>
                <c:pt idx="2">
                  <c:v>-2554.0599999999995</c:v>
                </c:pt>
                <c:pt idx="3">
                  <c:v>2945.9400000000005</c:v>
                </c:pt>
                <c:pt idx="4">
                  <c:v>8445.94</c:v>
                </c:pt>
                <c:pt idx="5">
                  <c:v>13945.94</c:v>
                </c:pt>
                <c:pt idx="6">
                  <c:v>19445.940000000002</c:v>
                </c:pt>
                <c:pt idx="7">
                  <c:v>24945.940000000002</c:v>
                </c:pt>
                <c:pt idx="8">
                  <c:v>30445.940000000002</c:v>
                </c:pt>
                <c:pt idx="9">
                  <c:v>35945.94</c:v>
                </c:pt>
                <c:pt idx="10">
                  <c:v>41445.94</c:v>
                </c:pt>
                <c:pt idx="11">
                  <c:v>46945.94</c:v>
                </c:pt>
                <c:pt idx="12">
                  <c:v>52445.94</c:v>
                </c:pt>
                <c:pt idx="13">
                  <c:v>57945.94</c:v>
                </c:pt>
                <c:pt idx="14">
                  <c:v>63445.94</c:v>
                </c:pt>
              </c:numCache>
            </c:numRef>
          </c:cat>
          <c:val>
            <c:numRef>
              <c:f>'Esquema del PortFolio'!$D$30:$D$44</c:f>
              <c:numCache>
                <c:formatCode>0.00</c:formatCode>
                <c:ptCount val="15"/>
                <c:pt idx="0">
                  <c:v>2.7777777777777777</c:v>
                </c:pt>
                <c:pt idx="1">
                  <c:v>8.3333333333333339</c:v>
                </c:pt>
                <c:pt idx="2">
                  <c:v>16.666666666666668</c:v>
                </c:pt>
                <c:pt idx="3">
                  <c:v>27.777777777777779</c:v>
                </c:pt>
                <c:pt idx="4">
                  <c:v>13.888888888888889</c:v>
                </c:pt>
                <c:pt idx="5">
                  <c:v>8.3333333333333339</c:v>
                </c:pt>
                <c:pt idx="6">
                  <c:v>2.7777777777777777</c:v>
                </c:pt>
                <c:pt idx="7">
                  <c:v>5.5555555555555554</c:v>
                </c:pt>
                <c:pt idx="8">
                  <c:v>5.5555555555555554</c:v>
                </c:pt>
                <c:pt idx="9">
                  <c:v>5.5555555555555554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B-42BC-913A-8DD944ED7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917568"/>
        <c:axId val="55927552"/>
      </c:barChart>
      <c:catAx>
        <c:axId val="559175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5927552"/>
        <c:crosses val="autoZero"/>
        <c:auto val="1"/>
        <c:lblAlgn val="ctr"/>
        <c:lblOffset val="40"/>
        <c:tickLblSkip val="1"/>
        <c:tickMarkSkip val="1"/>
        <c:noMultiLvlLbl val="0"/>
      </c:catAx>
      <c:valAx>
        <c:axId val="55927552"/>
        <c:scaling>
          <c:orientation val="minMax"/>
          <c:max val="25"/>
        </c:scaling>
        <c:delete val="0"/>
        <c:axPos val="l"/>
        <c:majorGridlines>
          <c:spPr>
            <a:ln w="3175">
              <a:solidFill>
                <a:schemeClr val="bg2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Frecuencia</a:t>
                </a:r>
              </a:p>
            </c:rich>
          </c:tx>
          <c:layout>
            <c:manualLayout>
              <c:xMode val="edge"/>
              <c:yMode val="edge"/>
              <c:x val="2.5518171150107943E-2"/>
              <c:y val="0.3858457451854662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5917568"/>
        <c:crosses val="autoZero"/>
        <c:crossBetween val="between"/>
        <c:majorUnit val="2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0" l="0" r="0" t="0" header="0" footer="0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Distribución Mensual de Rentabilidades ARYSA PORTFOLIO</a:t>
            </a:r>
          </a:p>
        </c:rich>
      </c:tx>
      <c:layout>
        <c:manualLayout>
          <c:xMode val="edge"/>
          <c:yMode val="edge"/>
          <c:x val="0.11727416990342618"/>
          <c:y val="3.67647936053447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23308986316518"/>
          <c:y val="0.161764705882353"/>
          <c:w val="0.80348715107402591"/>
          <c:h val="0.742647058823529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Estadisticas!$A$138:$A$173</c:f>
              <c:numCache>
                <c:formatCode>mmm\-yy</c:formatCode>
                <c:ptCount val="36"/>
                <c:pt idx="0">
                  <c:v>41244</c:v>
                </c:pt>
                <c:pt idx="1">
                  <c:v>41214</c:v>
                </c:pt>
                <c:pt idx="2">
                  <c:v>41183</c:v>
                </c:pt>
                <c:pt idx="3">
                  <c:v>41153</c:v>
                </c:pt>
                <c:pt idx="4">
                  <c:v>41122</c:v>
                </c:pt>
                <c:pt idx="5">
                  <c:v>41091</c:v>
                </c:pt>
                <c:pt idx="6">
                  <c:v>41061</c:v>
                </c:pt>
                <c:pt idx="7">
                  <c:v>41030</c:v>
                </c:pt>
                <c:pt idx="8">
                  <c:v>41000</c:v>
                </c:pt>
                <c:pt idx="9">
                  <c:v>40969</c:v>
                </c:pt>
                <c:pt idx="10">
                  <c:v>40940</c:v>
                </c:pt>
                <c:pt idx="11">
                  <c:v>40909</c:v>
                </c:pt>
                <c:pt idx="12">
                  <c:v>40878</c:v>
                </c:pt>
                <c:pt idx="13">
                  <c:v>40848</c:v>
                </c:pt>
                <c:pt idx="14">
                  <c:v>40817</c:v>
                </c:pt>
                <c:pt idx="15">
                  <c:v>40787</c:v>
                </c:pt>
                <c:pt idx="16">
                  <c:v>40756</c:v>
                </c:pt>
                <c:pt idx="17">
                  <c:v>40725</c:v>
                </c:pt>
                <c:pt idx="18">
                  <c:v>40695</c:v>
                </c:pt>
                <c:pt idx="19">
                  <c:v>40664</c:v>
                </c:pt>
                <c:pt idx="20">
                  <c:v>40634</c:v>
                </c:pt>
                <c:pt idx="21">
                  <c:v>40603</c:v>
                </c:pt>
                <c:pt idx="22">
                  <c:v>40575</c:v>
                </c:pt>
                <c:pt idx="23">
                  <c:v>40544</c:v>
                </c:pt>
                <c:pt idx="24">
                  <c:v>40513</c:v>
                </c:pt>
                <c:pt idx="25">
                  <c:v>40483</c:v>
                </c:pt>
                <c:pt idx="26">
                  <c:v>40452</c:v>
                </c:pt>
                <c:pt idx="27">
                  <c:v>40422</c:v>
                </c:pt>
                <c:pt idx="28">
                  <c:v>40391</c:v>
                </c:pt>
                <c:pt idx="29">
                  <c:v>40360</c:v>
                </c:pt>
                <c:pt idx="30">
                  <c:v>40330</c:v>
                </c:pt>
                <c:pt idx="31">
                  <c:v>40299</c:v>
                </c:pt>
                <c:pt idx="32">
                  <c:v>40269</c:v>
                </c:pt>
                <c:pt idx="33">
                  <c:v>40238</c:v>
                </c:pt>
                <c:pt idx="34">
                  <c:v>40210</c:v>
                </c:pt>
                <c:pt idx="35">
                  <c:v>40179</c:v>
                </c:pt>
              </c:numCache>
            </c:numRef>
          </c:cat>
          <c:val>
            <c:numRef>
              <c:f>Estadisticas!$B$138:$B$173</c:f>
              <c:numCache>
                <c:formatCode>#,##0.00</c:formatCode>
                <c:ptCount val="36"/>
                <c:pt idx="0">
                  <c:v>5865.53</c:v>
                </c:pt>
                <c:pt idx="1">
                  <c:v>28552.1</c:v>
                </c:pt>
                <c:pt idx="2">
                  <c:v>-12725.26</c:v>
                </c:pt>
                <c:pt idx="3">
                  <c:v>26756.47</c:v>
                </c:pt>
                <c:pt idx="4">
                  <c:v>1166.1199999999999</c:v>
                </c:pt>
                <c:pt idx="5">
                  <c:v>31758.6</c:v>
                </c:pt>
                <c:pt idx="6">
                  <c:v>-8444.39</c:v>
                </c:pt>
                <c:pt idx="7">
                  <c:v>9478.5</c:v>
                </c:pt>
                <c:pt idx="8">
                  <c:v>1040.1600000000001</c:v>
                </c:pt>
                <c:pt idx="9">
                  <c:v>11503.56</c:v>
                </c:pt>
                <c:pt idx="10">
                  <c:v>-4101.1000000000004</c:v>
                </c:pt>
                <c:pt idx="11">
                  <c:v>-2741.9</c:v>
                </c:pt>
                <c:pt idx="12">
                  <c:v>7699.28</c:v>
                </c:pt>
                <c:pt idx="13" formatCode="General">
                  <c:v>-760.21</c:v>
                </c:pt>
                <c:pt idx="14">
                  <c:v>32261.040000000001</c:v>
                </c:pt>
                <c:pt idx="15">
                  <c:v>5347.8</c:v>
                </c:pt>
                <c:pt idx="16">
                  <c:v>62620.9</c:v>
                </c:pt>
                <c:pt idx="17">
                  <c:v>11604.7</c:v>
                </c:pt>
                <c:pt idx="18">
                  <c:v>6170.16</c:v>
                </c:pt>
                <c:pt idx="19">
                  <c:v>-3225.46</c:v>
                </c:pt>
                <c:pt idx="20">
                  <c:v>-2738.66</c:v>
                </c:pt>
                <c:pt idx="21">
                  <c:v>-13554.06</c:v>
                </c:pt>
                <c:pt idx="22">
                  <c:v>-2685.1</c:v>
                </c:pt>
                <c:pt idx="23">
                  <c:v>2588.9</c:v>
                </c:pt>
                <c:pt idx="24">
                  <c:v>19622.02</c:v>
                </c:pt>
                <c:pt idx="25" formatCode="General">
                  <c:v>-611.05999999999995</c:v>
                </c:pt>
                <c:pt idx="26">
                  <c:v>1986.36</c:v>
                </c:pt>
                <c:pt idx="27">
                  <c:v>-8313.65</c:v>
                </c:pt>
                <c:pt idx="28">
                  <c:v>22731.45</c:v>
                </c:pt>
                <c:pt idx="29">
                  <c:v>-4467.2</c:v>
                </c:pt>
                <c:pt idx="30">
                  <c:v>2028.2</c:v>
                </c:pt>
                <c:pt idx="31">
                  <c:v>-1284.8599999999999</c:v>
                </c:pt>
                <c:pt idx="32">
                  <c:v>3872.99</c:v>
                </c:pt>
                <c:pt idx="33">
                  <c:v>1174.1600000000001</c:v>
                </c:pt>
                <c:pt idx="34">
                  <c:v>-2080</c:v>
                </c:pt>
                <c:pt idx="35">
                  <c:v>15228.88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5-44FB-8D5A-8E3C65516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946624"/>
        <c:axId val="55956608"/>
      </c:barChart>
      <c:dateAx>
        <c:axId val="559466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5956608"/>
        <c:crosses val="autoZero"/>
        <c:auto val="1"/>
        <c:lblOffset val="1000"/>
        <c:baseTimeUnit val="months"/>
        <c:majorUnit val="2"/>
        <c:majorTimeUnit val="months"/>
        <c:minorUnit val="2"/>
        <c:minorTimeUnit val="days"/>
      </c:dateAx>
      <c:valAx>
        <c:axId val="55956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5946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22" r="0.75000000000000022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ES" sz="1200"/>
              <a:t>Distribución Mensual de Rentabilidades </a:t>
            </a:r>
          </a:p>
        </c:rich>
      </c:tx>
      <c:layout>
        <c:manualLayout>
          <c:xMode val="edge"/>
          <c:yMode val="edge"/>
          <c:x val="0.259848548634391"/>
          <c:y val="4.0048873201194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00984901639781"/>
          <c:y val="0.14367092044528917"/>
          <c:w val="0.76652353109326676"/>
          <c:h val="0.679210788306634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Estadisticas!$B$138:$B$173</c:f>
              <c:strCache>
                <c:ptCount val="36"/>
                <c:pt idx="0">
                  <c:v>5.865,53</c:v>
                </c:pt>
                <c:pt idx="1">
                  <c:v>28.552,10</c:v>
                </c:pt>
                <c:pt idx="2">
                  <c:v>-12.725,26</c:v>
                </c:pt>
                <c:pt idx="3">
                  <c:v>26.756,47</c:v>
                </c:pt>
                <c:pt idx="4">
                  <c:v>1.166,12</c:v>
                </c:pt>
                <c:pt idx="5">
                  <c:v>31.758,60</c:v>
                </c:pt>
                <c:pt idx="6">
                  <c:v>-8.444,39</c:v>
                </c:pt>
                <c:pt idx="7">
                  <c:v>9.478,50</c:v>
                </c:pt>
                <c:pt idx="8">
                  <c:v>1.040,16</c:v>
                </c:pt>
                <c:pt idx="9">
                  <c:v>11.503,56</c:v>
                </c:pt>
                <c:pt idx="10">
                  <c:v>-4.101,10</c:v>
                </c:pt>
                <c:pt idx="11">
                  <c:v>-2.741,90</c:v>
                </c:pt>
                <c:pt idx="12">
                  <c:v>7.699,28</c:v>
                </c:pt>
                <c:pt idx="13">
                  <c:v>-760,21</c:v>
                </c:pt>
                <c:pt idx="14">
                  <c:v>32.261,04</c:v>
                </c:pt>
                <c:pt idx="15">
                  <c:v>5.347,80</c:v>
                </c:pt>
                <c:pt idx="16">
                  <c:v>62.620,90</c:v>
                </c:pt>
                <c:pt idx="17">
                  <c:v>11.604,70</c:v>
                </c:pt>
                <c:pt idx="18">
                  <c:v>6.170,16</c:v>
                </c:pt>
                <c:pt idx="19">
                  <c:v>-3.225,46</c:v>
                </c:pt>
                <c:pt idx="20">
                  <c:v>-2.738,66</c:v>
                </c:pt>
                <c:pt idx="21">
                  <c:v>-13.554,06</c:v>
                </c:pt>
                <c:pt idx="22">
                  <c:v>-2.685,10</c:v>
                </c:pt>
                <c:pt idx="23">
                  <c:v>2.588,90</c:v>
                </c:pt>
                <c:pt idx="24">
                  <c:v>19.622,02</c:v>
                </c:pt>
                <c:pt idx="25">
                  <c:v>-611,06</c:v>
                </c:pt>
                <c:pt idx="26">
                  <c:v>1.986,36</c:v>
                </c:pt>
                <c:pt idx="27">
                  <c:v>-8.313,65</c:v>
                </c:pt>
                <c:pt idx="28">
                  <c:v>22.731,45</c:v>
                </c:pt>
                <c:pt idx="29">
                  <c:v>-4.467,20</c:v>
                </c:pt>
                <c:pt idx="30">
                  <c:v>2.028,20</c:v>
                </c:pt>
                <c:pt idx="31">
                  <c:v>-1.284,86</c:v>
                </c:pt>
                <c:pt idx="32">
                  <c:v>3.872,99</c:v>
                </c:pt>
                <c:pt idx="33">
                  <c:v>1.174,16</c:v>
                </c:pt>
                <c:pt idx="34">
                  <c:v>-2.080,00</c:v>
                </c:pt>
                <c:pt idx="35">
                  <c:v>15.228,88</c:v>
                </c:pt>
              </c:strCache>
            </c:strRef>
          </c:tx>
          <c:invertIfNegative val="0"/>
          <c:cat>
            <c:numRef>
              <c:f>Estadisticas!$A$138:$A$173</c:f>
              <c:numCache>
                <c:formatCode>mmm\-yy</c:formatCode>
                <c:ptCount val="36"/>
                <c:pt idx="0">
                  <c:v>41244</c:v>
                </c:pt>
                <c:pt idx="1">
                  <c:v>41214</c:v>
                </c:pt>
                <c:pt idx="2">
                  <c:v>41183</c:v>
                </c:pt>
                <c:pt idx="3">
                  <c:v>41153</c:v>
                </c:pt>
                <c:pt idx="4">
                  <c:v>41122</c:v>
                </c:pt>
                <c:pt idx="5">
                  <c:v>41091</c:v>
                </c:pt>
                <c:pt idx="6">
                  <c:v>41061</c:v>
                </c:pt>
                <c:pt idx="7">
                  <c:v>41030</c:v>
                </c:pt>
                <c:pt idx="8">
                  <c:v>41000</c:v>
                </c:pt>
                <c:pt idx="9">
                  <c:v>40969</c:v>
                </c:pt>
                <c:pt idx="10">
                  <c:v>40940</c:v>
                </c:pt>
                <c:pt idx="11">
                  <c:v>40909</c:v>
                </c:pt>
                <c:pt idx="12">
                  <c:v>40878</c:v>
                </c:pt>
                <c:pt idx="13">
                  <c:v>40848</c:v>
                </c:pt>
                <c:pt idx="14">
                  <c:v>40817</c:v>
                </c:pt>
                <c:pt idx="15">
                  <c:v>40787</c:v>
                </c:pt>
                <c:pt idx="16">
                  <c:v>40756</c:v>
                </c:pt>
                <c:pt idx="17">
                  <c:v>40725</c:v>
                </c:pt>
                <c:pt idx="18">
                  <c:v>40695</c:v>
                </c:pt>
                <c:pt idx="19">
                  <c:v>40664</c:v>
                </c:pt>
                <c:pt idx="20">
                  <c:v>40634</c:v>
                </c:pt>
                <c:pt idx="21">
                  <c:v>40603</c:v>
                </c:pt>
                <c:pt idx="22">
                  <c:v>40575</c:v>
                </c:pt>
                <c:pt idx="23">
                  <c:v>40544</c:v>
                </c:pt>
                <c:pt idx="24">
                  <c:v>40513</c:v>
                </c:pt>
                <c:pt idx="25">
                  <c:v>40483</c:v>
                </c:pt>
                <c:pt idx="26">
                  <c:v>40452</c:v>
                </c:pt>
                <c:pt idx="27">
                  <c:v>40422</c:v>
                </c:pt>
                <c:pt idx="28">
                  <c:v>40391</c:v>
                </c:pt>
                <c:pt idx="29">
                  <c:v>40360</c:v>
                </c:pt>
                <c:pt idx="30">
                  <c:v>40330</c:v>
                </c:pt>
                <c:pt idx="31">
                  <c:v>40299</c:v>
                </c:pt>
                <c:pt idx="32">
                  <c:v>40269</c:v>
                </c:pt>
                <c:pt idx="33">
                  <c:v>40238</c:v>
                </c:pt>
                <c:pt idx="34">
                  <c:v>40210</c:v>
                </c:pt>
                <c:pt idx="35">
                  <c:v>40179</c:v>
                </c:pt>
              </c:numCache>
            </c:numRef>
          </c:cat>
          <c:val>
            <c:numRef>
              <c:f>Estadisticas!$B$138:$B$173</c:f>
              <c:numCache>
                <c:formatCode>#,##0.00</c:formatCode>
                <c:ptCount val="36"/>
                <c:pt idx="0">
                  <c:v>5865.53</c:v>
                </c:pt>
                <c:pt idx="1">
                  <c:v>28552.1</c:v>
                </c:pt>
                <c:pt idx="2">
                  <c:v>-12725.26</c:v>
                </c:pt>
                <c:pt idx="3">
                  <c:v>26756.47</c:v>
                </c:pt>
                <c:pt idx="4">
                  <c:v>1166.1199999999999</c:v>
                </c:pt>
                <c:pt idx="5">
                  <c:v>31758.6</c:v>
                </c:pt>
                <c:pt idx="6">
                  <c:v>-8444.39</c:v>
                </c:pt>
                <c:pt idx="7">
                  <c:v>9478.5</c:v>
                </c:pt>
                <c:pt idx="8">
                  <c:v>1040.1600000000001</c:v>
                </c:pt>
                <c:pt idx="9">
                  <c:v>11503.56</c:v>
                </c:pt>
                <c:pt idx="10">
                  <c:v>-4101.1000000000004</c:v>
                </c:pt>
                <c:pt idx="11">
                  <c:v>-2741.9</c:v>
                </c:pt>
                <c:pt idx="12">
                  <c:v>7699.28</c:v>
                </c:pt>
                <c:pt idx="13" formatCode="General">
                  <c:v>-760.21</c:v>
                </c:pt>
                <c:pt idx="14">
                  <c:v>32261.040000000001</c:v>
                </c:pt>
                <c:pt idx="15">
                  <c:v>5347.8</c:v>
                </c:pt>
                <c:pt idx="16">
                  <c:v>62620.9</c:v>
                </c:pt>
                <c:pt idx="17">
                  <c:v>11604.7</c:v>
                </c:pt>
                <c:pt idx="18">
                  <c:v>6170.16</c:v>
                </c:pt>
                <c:pt idx="19">
                  <c:v>-3225.46</c:v>
                </c:pt>
                <c:pt idx="20">
                  <c:v>-2738.66</c:v>
                </c:pt>
                <c:pt idx="21">
                  <c:v>-13554.06</c:v>
                </c:pt>
                <c:pt idx="22">
                  <c:v>-2685.1</c:v>
                </c:pt>
                <c:pt idx="23">
                  <c:v>2588.9</c:v>
                </c:pt>
                <c:pt idx="24">
                  <c:v>19622.02</c:v>
                </c:pt>
                <c:pt idx="25" formatCode="General">
                  <c:v>-611.05999999999995</c:v>
                </c:pt>
                <c:pt idx="26">
                  <c:v>1986.36</c:v>
                </c:pt>
                <c:pt idx="27">
                  <c:v>-8313.65</c:v>
                </c:pt>
                <c:pt idx="28">
                  <c:v>22731.45</c:v>
                </c:pt>
                <c:pt idx="29">
                  <c:v>-4467.2</c:v>
                </c:pt>
                <c:pt idx="30">
                  <c:v>2028.2</c:v>
                </c:pt>
                <c:pt idx="31">
                  <c:v>-1284.8599999999999</c:v>
                </c:pt>
                <c:pt idx="32">
                  <c:v>3872.99</c:v>
                </c:pt>
                <c:pt idx="33">
                  <c:v>1174.1600000000001</c:v>
                </c:pt>
                <c:pt idx="34">
                  <c:v>-2080</c:v>
                </c:pt>
                <c:pt idx="35">
                  <c:v>15228.88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7-4C49-A6C0-8273D0E54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6874112"/>
        <c:axId val="56875648"/>
      </c:barChart>
      <c:dateAx>
        <c:axId val="56874112"/>
        <c:scaling>
          <c:orientation val="minMax"/>
        </c:scaling>
        <c:delete val="0"/>
        <c:axPos val="b"/>
        <c:majorGridlines/>
        <c:numFmt formatCode="mmm\-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56875648"/>
        <c:crosses val="autoZero"/>
        <c:auto val="1"/>
        <c:lblOffset val="1000"/>
        <c:baseTimeUnit val="months"/>
        <c:majorUnit val="2"/>
        <c:majorTimeUnit val="months"/>
        <c:minorUnit val="2"/>
        <c:minorTimeUnit val="days"/>
      </c:dateAx>
      <c:valAx>
        <c:axId val="56875648"/>
        <c:scaling>
          <c:orientation val="minMax"/>
        </c:scaling>
        <c:delete val="0"/>
        <c:axPos val="l"/>
        <c:majorGridlines/>
        <c:numFmt formatCode="#,##0\ \€;[Red]\-#,##0\ \€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5687411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78" r="0.75000000000000078" t="1" header="0" footer="0"/>
    <c:pageSetup paperSize="9" orientation="landscape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ES" sz="1200"/>
              <a:t>Arysa Portfolio</a:t>
            </a:r>
          </a:p>
        </c:rich>
      </c:tx>
      <c:layout>
        <c:manualLayout>
          <c:xMode val="edge"/>
          <c:yMode val="edge"/>
          <c:x val="0.39700434678866725"/>
          <c:y val="3.19634152873747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606825178286909"/>
          <c:y val="0.14410761154855636"/>
          <c:w val="0.8058514198495329"/>
          <c:h val="0.700964433017301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'Esquema del PortFolio'!$B$30:$B$44</c:f>
              <c:numCache>
                <c:formatCode>#,##0</c:formatCode>
                <c:ptCount val="15"/>
                <c:pt idx="0">
                  <c:v>-13554.06</c:v>
                </c:pt>
                <c:pt idx="1">
                  <c:v>-8054.0599999999995</c:v>
                </c:pt>
                <c:pt idx="2">
                  <c:v>-2554.0599999999995</c:v>
                </c:pt>
                <c:pt idx="3">
                  <c:v>2945.9400000000005</c:v>
                </c:pt>
                <c:pt idx="4">
                  <c:v>8445.94</c:v>
                </c:pt>
                <c:pt idx="5">
                  <c:v>13945.94</c:v>
                </c:pt>
                <c:pt idx="6">
                  <c:v>19445.940000000002</c:v>
                </c:pt>
                <c:pt idx="7">
                  <c:v>24945.940000000002</c:v>
                </c:pt>
                <c:pt idx="8">
                  <c:v>30445.940000000002</c:v>
                </c:pt>
                <c:pt idx="9">
                  <c:v>35945.94</c:v>
                </c:pt>
                <c:pt idx="10">
                  <c:v>41445.94</c:v>
                </c:pt>
                <c:pt idx="11">
                  <c:v>46945.94</c:v>
                </c:pt>
                <c:pt idx="12">
                  <c:v>52445.94</c:v>
                </c:pt>
                <c:pt idx="13">
                  <c:v>57945.94</c:v>
                </c:pt>
                <c:pt idx="14">
                  <c:v>63445.94</c:v>
                </c:pt>
              </c:numCache>
            </c:numRef>
          </c:cat>
          <c:val>
            <c:numRef>
              <c:f>'Esquema del PortFolio'!$D$30:$D$44</c:f>
              <c:numCache>
                <c:formatCode>0.00</c:formatCode>
                <c:ptCount val="15"/>
                <c:pt idx="0">
                  <c:v>2.7777777777777777</c:v>
                </c:pt>
                <c:pt idx="1">
                  <c:v>8.3333333333333339</c:v>
                </c:pt>
                <c:pt idx="2">
                  <c:v>16.666666666666668</c:v>
                </c:pt>
                <c:pt idx="3">
                  <c:v>27.777777777777779</c:v>
                </c:pt>
                <c:pt idx="4">
                  <c:v>13.888888888888889</c:v>
                </c:pt>
                <c:pt idx="5">
                  <c:v>8.3333333333333339</c:v>
                </c:pt>
                <c:pt idx="6">
                  <c:v>2.7777777777777777</c:v>
                </c:pt>
                <c:pt idx="7">
                  <c:v>5.5555555555555554</c:v>
                </c:pt>
                <c:pt idx="8">
                  <c:v>5.5555555555555554</c:v>
                </c:pt>
                <c:pt idx="9">
                  <c:v>5.5555555555555554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5-4B29-8396-E4194BB12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1195264"/>
        <c:axId val="91196800"/>
      </c:barChart>
      <c:catAx>
        <c:axId val="91195264"/>
        <c:scaling>
          <c:orientation val="minMax"/>
        </c:scaling>
        <c:delete val="0"/>
        <c:axPos val="b"/>
        <c:majorGridlines/>
        <c:numFmt formatCode="#,##0" sourceLinked="1"/>
        <c:majorTickMark val="cross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s-ES"/>
          </a:p>
        </c:txPr>
        <c:crossAx val="91196800"/>
        <c:crosses val="autoZero"/>
        <c:auto val="1"/>
        <c:lblAlgn val="ctr"/>
        <c:lblOffset val="40"/>
        <c:tickLblSkip val="1"/>
        <c:tickMarkSkip val="1"/>
        <c:noMultiLvlLbl val="0"/>
      </c:catAx>
      <c:valAx>
        <c:axId val="91196800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layout>
            <c:manualLayout>
              <c:xMode val="edge"/>
              <c:yMode val="edge"/>
              <c:x val="6.9872293631280278E-3"/>
              <c:y val="0.39883282446837004"/>
            </c:manualLayout>
          </c:layout>
          <c:overlay val="0"/>
        </c:title>
        <c:numFmt formatCode="#,##0.00" sourceLinked="0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91195264"/>
        <c:crosses val="autoZero"/>
        <c:crossBetween val="between"/>
        <c:majorUnit val="2"/>
        <c:minorUnit val="2"/>
      </c:valAx>
    </c:plotArea>
    <c:plotVisOnly val="1"/>
    <c:dispBlanksAs val="gap"/>
    <c:showDLblsOverMax val="0"/>
  </c:chart>
  <c:printSettings>
    <c:headerFooter alignWithMargins="0"/>
    <c:pageMargins b="0" l="0" r="0" t="0" header="0" footer="0"/>
    <c:pageSetup paperSize="9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381000</xdr:colOff>
      <xdr:row>28</xdr:row>
      <xdr:rowOff>76200</xdr:rowOff>
    </xdr:to>
    <xdr:pic>
      <xdr:nvPicPr>
        <xdr:cNvPr id="1051" name="Picture 1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963400" cy="461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114300</xdr:colOff>
      <xdr:row>29</xdr:row>
      <xdr:rowOff>38100</xdr:rowOff>
    </xdr:from>
    <xdr:to>
      <xdr:col>16</xdr:col>
      <xdr:colOff>219075</xdr:colOff>
      <xdr:row>58</xdr:row>
      <xdr:rowOff>9525</xdr:rowOff>
    </xdr:to>
    <xdr:pic>
      <xdr:nvPicPr>
        <xdr:cNvPr id="1052" name="Picture 8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4300" y="4733925"/>
          <a:ext cx="9858375" cy="466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609600</xdr:colOff>
      <xdr:row>30</xdr:row>
      <xdr:rowOff>57150</xdr:rowOff>
    </xdr:to>
    <xdr:pic>
      <xdr:nvPicPr>
        <xdr:cNvPr id="2084" name="Picture 1">
          <a:extLs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181600" cy="49149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14</xdr:col>
      <xdr:colOff>314325</xdr:colOff>
      <xdr:row>21</xdr:row>
      <xdr:rowOff>95250</xdr:rowOff>
    </xdr:to>
    <xdr:pic>
      <xdr:nvPicPr>
        <xdr:cNvPr id="2085" name="Picture 2">
          <a:extLs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34000" y="0"/>
          <a:ext cx="5648325" cy="34956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16</xdr:col>
      <xdr:colOff>0</xdr:colOff>
      <xdr:row>90</xdr:row>
      <xdr:rowOff>85725</xdr:rowOff>
    </xdr:to>
    <xdr:pic>
      <xdr:nvPicPr>
        <xdr:cNvPr id="2086" name="Picture 3">
          <a:extLs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5181600"/>
          <a:ext cx="12192000" cy="94773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1133475</xdr:colOff>
      <xdr:row>57</xdr:row>
      <xdr:rowOff>142875</xdr:rowOff>
    </xdr:to>
    <xdr:pic>
      <xdr:nvPicPr>
        <xdr:cNvPr id="3107" name="Picture 1">
          <a:extLst>
            <a:ext uri="{FF2B5EF4-FFF2-40B4-BE49-F238E27FC236}">
              <a16:creationId xmlns:a16="http://schemas.microsoft.com/office/drawing/2014/main" id="{00000000-0008-0000-03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419850" cy="93726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3</xdr:col>
      <xdr:colOff>1133475</xdr:colOff>
      <xdr:row>116</xdr:row>
      <xdr:rowOff>142875</xdr:rowOff>
    </xdr:to>
    <xdr:pic>
      <xdr:nvPicPr>
        <xdr:cNvPr id="3108" name="Picture 2">
          <a:extLst>
            <a:ext uri="{FF2B5EF4-FFF2-40B4-BE49-F238E27FC236}">
              <a16:creationId xmlns:a16="http://schemas.microsoft.com/office/drawing/2014/main" id="{00000000-0008-0000-03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9553575"/>
          <a:ext cx="6419850" cy="93726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20</xdr:col>
      <xdr:colOff>419100</xdr:colOff>
      <xdr:row>58</xdr:row>
      <xdr:rowOff>85725</xdr:rowOff>
    </xdr:to>
    <xdr:pic>
      <xdr:nvPicPr>
        <xdr:cNvPr id="3109" name="Picture 3">
          <a:extLst>
            <a:ext uri="{FF2B5EF4-FFF2-40B4-BE49-F238E27FC236}">
              <a16:creationId xmlns:a16="http://schemas.microsoft.com/office/drawing/2014/main" id="{00000000-0008-0000-03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9383375" y="0"/>
          <a:ext cx="19183350" cy="94773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44</xdr:row>
      <xdr:rowOff>104775</xdr:rowOff>
    </xdr:from>
    <xdr:to>
      <xdr:col>19</xdr:col>
      <xdr:colOff>742950</xdr:colOff>
      <xdr:row>64</xdr:row>
      <xdr:rowOff>19050</xdr:rowOff>
    </xdr:to>
    <xdr:graphicFrame macro="">
      <xdr:nvGraphicFramePr>
        <xdr:cNvPr id="5181" name="Chart 1">
          <a:extLst>
            <a:ext uri="{FF2B5EF4-FFF2-40B4-BE49-F238E27FC236}">
              <a16:creationId xmlns:a16="http://schemas.microsoft.com/office/drawing/2014/main" id="{00000000-0008-0000-0400-00003D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23</xdr:row>
      <xdr:rowOff>95250</xdr:rowOff>
    </xdr:from>
    <xdr:to>
      <xdr:col>11</xdr:col>
      <xdr:colOff>581025</xdr:colOff>
      <xdr:row>44</xdr:row>
      <xdr:rowOff>38100</xdr:rowOff>
    </xdr:to>
    <xdr:graphicFrame macro="">
      <xdr:nvGraphicFramePr>
        <xdr:cNvPr id="5182" name="Chart 2">
          <a:extLst>
            <a:ext uri="{FF2B5EF4-FFF2-40B4-BE49-F238E27FC236}">
              <a16:creationId xmlns:a16="http://schemas.microsoft.com/office/drawing/2014/main" id="{00000000-0008-0000-0400-00003E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495300</xdr:colOff>
      <xdr:row>9</xdr:row>
      <xdr:rowOff>85725</xdr:rowOff>
    </xdr:from>
    <xdr:to>
      <xdr:col>17</xdr:col>
      <xdr:colOff>676275</xdr:colOff>
      <xdr:row>19</xdr:row>
      <xdr:rowOff>9525</xdr:rowOff>
    </xdr:to>
    <xdr:sp macro="" textlink="">
      <xdr:nvSpPr>
        <xdr:cNvPr id="4" name="3 Rectángulo redondead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0039350" y="1562100"/>
          <a:ext cx="3228975" cy="1495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Este sería el capital </a:t>
          </a:r>
          <a:r>
            <a:rPr lang="es-ES" sz="1400" b="1"/>
            <a:t>mínimo</a:t>
          </a:r>
          <a:r>
            <a:rPr lang="es-ES" sz="1100"/>
            <a:t> </a:t>
          </a:r>
          <a:r>
            <a:rPr lang="es-ES" sz="1100" baseline="0"/>
            <a:t>con el que se podría trabajar dicho portfolio en base a tener siempre capital suficiente para trabajarlo con comodidad. Se puede ver cómo este capital es inferior a la suma de los capitales de los sistemas por separado  debido al efecto diversificador  </a:t>
          </a:r>
          <a:endParaRPr lang="es-ES" sz="1100"/>
        </a:p>
      </xdr:txBody>
    </xdr:sp>
    <xdr:clientData/>
  </xdr:twoCellAnchor>
  <xdr:twoCellAnchor>
    <xdr:from>
      <xdr:col>1</xdr:col>
      <xdr:colOff>257175</xdr:colOff>
      <xdr:row>22</xdr:row>
      <xdr:rowOff>142876</xdr:rowOff>
    </xdr:from>
    <xdr:to>
      <xdr:col>3</xdr:col>
      <xdr:colOff>342900</xdr:colOff>
      <xdr:row>26</xdr:row>
      <xdr:rowOff>85726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57175" y="3676651"/>
          <a:ext cx="2009775" cy="5905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Mensuales.</a:t>
          </a:r>
          <a:r>
            <a:rPr lang="es-ES" sz="1100" baseline="0"/>
            <a:t> Se sacan de la hoja de Estadísticas</a:t>
          </a:r>
          <a:endParaRPr lang="es-E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0</xdr:rowOff>
    </xdr:from>
    <xdr:to>
      <xdr:col>16</xdr:col>
      <xdr:colOff>238125</xdr:colOff>
      <xdr:row>44</xdr:row>
      <xdr:rowOff>85725</xdr:rowOff>
    </xdr:to>
    <xdr:graphicFrame macro="">
      <xdr:nvGraphicFramePr>
        <xdr:cNvPr id="10284" name="Chart 2">
          <a:extLst>
            <a:ext uri="{FF2B5EF4-FFF2-40B4-BE49-F238E27FC236}">
              <a16:creationId xmlns:a16="http://schemas.microsoft.com/office/drawing/2014/main" id="{00000000-0008-0000-0500-00002C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45</xdr:row>
      <xdr:rowOff>152400</xdr:rowOff>
    </xdr:from>
    <xdr:to>
      <xdr:col>16</xdr:col>
      <xdr:colOff>247650</xdr:colOff>
      <xdr:row>68</xdr:row>
      <xdr:rowOff>76200</xdr:rowOff>
    </xdr:to>
    <xdr:graphicFrame macro="">
      <xdr:nvGraphicFramePr>
        <xdr:cNvPr id="10285" name="Chart 1">
          <a:extLst>
            <a:ext uri="{FF2B5EF4-FFF2-40B4-BE49-F238E27FC236}">
              <a16:creationId xmlns:a16="http://schemas.microsoft.com/office/drawing/2014/main" id="{00000000-0008-0000-0500-00002D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0</xdr:colOff>
      <xdr:row>0</xdr:row>
      <xdr:rowOff>152400</xdr:rowOff>
    </xdr:from>
    <xdr:to>
      <xdr:col>16</xdr:col>
      <xdr:colOff>238125</xdr:colOff>
      <xdr:row>17</xdr:row>
      <xdr:rowOff>152400</xdr:rowOff>
    </xdr:to>
    <xdr:pic>
      <xdr:nvPicPr>
        <xdr:cNvPr id="10286" name="Picture 40">
          <a:extLst>
            <a:ext uri="{FF2B5EF4-FFF2-40B4-BE49-F238E27FC236}">
              <a16:creationId xmlns:a16="http://schemas.microsoft.com/office/drawing/2014/main" id="{00000000-0008-0000-0500-00002E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287000" y="152400"/>
          <a:ext cx="4810125" cy="2886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S43" sqref="S43"/>
    </sheetView>
  </sheetViews>
  <sheetFormatPr baseColWidth="10" defaultColWidth="9.140625" defaultRowHeight="12.75" x14ac:dyDescent="0.2"/>
  <sheetData/>
  <phoneticPr fontId="0" type="noConversion"/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27" sqref="K27"/>
    </sheetView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36"/>
  <sheetViews>
    <sheetView topLeftCell="A46" workbookViewId="0">
      <selection activeCell="A76" sqref="A76"/>
    </sheetView>
  </sheetViews>
  <sheetFormatPr baseColWidth="10" defaultRowHeight="12.75" x14ac:dyDescent="0.2"/>
  <cols>
    <col min="1" max="1" width="52.140625" customWidth="1"/>
    <col min="2" max="2" width="36.28515625" customWidth="1"/>
    <col min="3" max="3" width="14.28515625" bestFit="1" customWidth="1"/>
    <col min="4" max="4" width="13.28515625" bestFit="1" customWidth="1"/>
  </cols>
  <sheetData>
    <row r="1" spans="1:4" x14ac:dyDescent="0.2">
      <c r="A1" t="s">
        <v>30</v>
      </c>
    </row>
    <row r="3" spans="1:4" x14ac:dyDescent="0.2">
      <c r="A3" t="s">
        <v>31</v>
      </c>
    </row>
    <row r="4" spans="1:4" x14ac:dyDescent="0.2">
      <c r="A4" t="s">
        <v>530</v>
      </c>
    </row>
    <row r="6" spans="1:4" x14ac:dyDescent="0.2">
      <c r="A6" t="s">
        <v>4</v>
      </c>
      <c r="B6" t="s">
        <v>32</v>
      </c>
      <c r="C6" t="s">
        <v>33</v>
      </c>
      <c r="D6" t="s">
        <v>34</v>
      </c>
    </row>
    <row r="7" spans="1:4" x14ac:dyDescent="0.2">
      <c r="A7">
        <v>1</v>
      </c>
      <c r="B7" t="s">
        <v>35</v>
      </c>
      <c r="C7" t="s">
        <v>36</v>
      </c>
    </row>
    <row r="8" spans="1:4" x14ac:dyDescent="0.2">
      <c r="A8">
        <v>2</v>
      </c>
      <c r="B8" t="s">
        <v>37</v>
      </c>
      <c r="C8" t="s">
        <v>36</v>
      </c>
    </row>
    <row r="9" spans="1:4" x14ac:dyDescent="0.2">
      <c r="A9">
        <v>3</v>
      </c>
      <c r="B9" t="s">
        <v>38</v>
      </c>
      <c r="C9" t="s">
        <v>36</v>
      </c>
    </row>
    <row r="10" spans="1:4" x14ac:dyDescent="0.2">
      <c r="A10">
        <v>4</v>
      </c>
      <c r="B10" t="s">
        <v>40</v>
      </c>
      <c r="C10" t="s">
        <v>36</v>
      </c>
    </row>
    <row r="11" spans="1:4" x14ac:dyDescent="0.2">
      <c r="A11">
        <v>5</v>
      </c>
      <c r="B11" t="s">
        <v>39</v>
      </c>
      <c r="C11" t="s">
        <v>36</v>
      </c>
    </row>
    <row r="13" spans="1:4" x14ac:dyDescent="0.2">
      <c r="A13" t="s">
        <v>41</v>
      </c>
    </row>
    <row r="14" spans="1:4" x14ac:dyDescent="0.2">
      <c r="A14" t="s">
        <v>4</v>
      </c>
      <c r="B14" t="s">
        <v>6</v>
      </c>
      <c r="C14" t="s">
        <v>7</v>
      </c>
    </row>
    <row r="15" spans="1:4" x14ac:dyDescent="0.2">
      <c r="A15">
        <v>1</v>
      </c>
      <c r="B15" t="s">
        <v>9</v>
      </c>
      <c r="C15" t="s">
        <v>10</v>
      </c>
    </row>
    <row r="16" spans="1:4" x14ac:dyDescent="0.2">
      <c r="A16">
        <v>2</v>
      </c>
      <c r="B16" t="s">
        <v>9</v>
      </c>
      <c r="C16" t="s">
        <v>12</v>
      </c>
    </row>
    <row r="17" spans="1:3" x14ac:dyDescent="0.2">
      <c r="A17">
        <v>3</v>
      </c>
      <c r="B17" t="s">
        <v>9</v>
      </c>
      <c r="C17" t="s">
        <v>10</v>
      </c>
    </row>
    <row r="18" spans="1:3" x14ac:dyDescent="0.2">
      <c r="A18">
        <v>4</v>
      </c>
      <c r="B18" t="s">
        <v>9</v>
      </c>
      <c r="C18" t="s">
        <v>17</v>
      </c>
    </row>
    <row r="19" spans="1:3" x14ac:dyDescent="0.2">
      <c r="A19">
        <v>5</v>
      </c>
      <c r="B19" t="s">
        <v>9</v>
      </c>
      <c r="C19" t="s">
        <v>15</v>
      </c>
    </row>
    <row r="23" spans="1:3" x14ac:dyDescent="0.2">
      <c r="A23" t="s">
        <v>500</v>
      </c>
      <c r="B23" t="s">
        <v>42</v>
      </c>
      <c r="C23" t="s">
        <v>43</v>
      </c>
    </row>
    <row r="24" spans="1:3" x14ac:dyDescent="0.2">
      <c r="A24" t="s">
        <v>44</v>
      </c>
      <c r="B24" s="5">
        <v>243324.97</v>
      </c>
      <c r="C24" s="5">
        <v>243324.97</v>
      </c>
    </row>
    <row r="25" spans="1:3" x14ac:dyDescent="0.2">
      <c r="A25" t="s">
        <v>45</v>
      </c>
      <c r="B25" s="5">
        <v>1001272.58</v>
      </c>
      <c r="C25" s="5">
        <v>1001272.58</v>
      </c>
    </row>
    <row r="26" spans="1:3" x14ac:dyDescent="0.2">
      <c r="A26" t="s">
        <v>46</v>
      </c>
      <c r="B26" s="5">
        <v>-757947.61</v>
      </c>
      <c r="C26" s="5">
        <v>-757947.61</v>
      </c>
    </row>
    <row r="27" spans="1:3" x14ac:dyDescent="0.2">
      <c r="A27" t="s">
        <v>47</v>
      </c>
      <c r="B27">
        <v>1.321</v>
      </c>
      <c r="C27">
        <v>1.321</v>
      </c>
    </row>
    <row r="28" spans="1:3" x14ac:dyDescent="0.2">
      <c r="A28" t="s">
        <v>48</v>
      </c>
      <c r="B28">
        <v>1.2150000000000001</v>
      </c>
      <c r="C28">
        <v>1.2150000000000001</v>
      </c>
    </row>
    <row r="30" spans="1:3" x14ac:dyDescent="0.2">
      <c r="A30" t="s">
        <v>49</v>
      </c>
      <c r="B30" t="s">
        <v>501</v>
      </c>
    </row>
    <row r="31" spans="1:3" x14ac:dyDescent="0.2">
      <c r="A31" t="s">
        <v>50</v>
      </c>
      <c r="B31" s="5">
        <v>300000</v>
      </c>
    </row>
    <row r="32" spans="1:3" x14ac:dyDescent="0.2">
      <c r="A32" t="s">
        <v>51</v>
      </c>
      <c r="B32" s="5">
        <v>543324.97</v>
      </c>
    </row>
    <row r="33" spans="1:3" x14ac:dyDescent="0.2">
      <c r="A33" t="s">
        <v>52</v>
      </c>
      <c r="B33" s="5">
        <v>300000</v>
      </c>
    </row>
    <row r="34" spans="1:3" x14ac:dyDescent="0.2">
      <c r="A34" t="s">
        <v>53</v>
      </c>
      <c r="B34">
        <v>0</v>
      </c>
    </row>
    <row r="35" spans="1:3" x14ac:dyDescent="0.2">
      <c r="A35" t="s">
        <v>54</v>
      </c>
      <c r="B35">
        <v>0</v>
      </c>
    </row>
    <row r="36" spans="1:3" x14ac:dyDescent="0.2">
      <c r="A36" t="s">
        <v>55</v>
      </c>
      <c r="B36" s="5">
        <v>543324.97</v>
      </c>
    </row>
    <row r="37" spans="1:3" x14ac:dyDescent="0.2">
      <c r="A37" t="s">
        <v>56</v>
      </c>
      <c r="B37" s="1">
        <v>0.81110000000000004</v>
      </c>
    </row>
    <row r="39" spans="1:3" x14ac:dyDescent="0.2">
      <c r="A39" t="s">
        <v>57</v>
      </c>
      <c r="B39" s="2">
        <v>1260</v>
      </c>
      <c r="C39" s="2">
        <v>1260</v>
      </c>
    </row>
    <row r="40" spans="1:3" x14ac:dyDescent="0.2">
      <c r="A40" t="s">
        <v>58</v>
      </c>
      <c r="B40">
        <v>417</v>
      </c>
      <c r="C40">
        <v>417</v>
      </c>
    </row>
    <row r="41" spans="1:3" x14ac:dyDescent="0.2">
      <c r="A41" t="s">
        <v>59</v>
      </c>
      <c r="B41">
        <v>843</v>
      </c>
      <c r="C41">
        <v>843</v>
      </c>
    </row>
    <row r="42" spans="1:3" x14ac:dyDescent="0.2">
      <c r="A42" t="s">
        <v>60</v>
      </c>
      <c r="B42">
        <v>0</v>
      </c>
      <c r="C42">
        <v>0</v>
      </c>
    </row>
    <row r="43" spans="1:3" x14ac:dyDescent="0.2">
      <c r="A43" t="s">
        <v>61</v>
      </c>
      <c r="B43" s="1">
        <v>0.33100000000000002</v>
      </c>
      <c r="C43" s="1">
        <v>0.33100000000000002</v>
      </c>
    </row>
    <row r="44" spans="1:3" x14ac:dyDescent="0.2">
      <c r="A44" t="s">
        <v>62</v>
      </c>
      <c r="B44">
        <v>5</v>
      </c>
      <c r="C44">
        <v>5</v>
      </c>
    </row>
    <row r="45" spans="1:3" x14ac:dyDescent="0.2">
      <c r="A45" t="s">
        <v>63</v>
      </c>
      <c r="B45">
        <v>1</v>
      </c>
      <c r="C45">
        <v>1</v>
      </c>
    </row>
    <row r="46" spans="1:3" x14ac:dyDescent="0.2">
      <c r="A46" t="s">
        <v>64</v>
      </c>
      <c r="B46">
        <v>2</v>
      </c>
      <c r="C46">
        <v>2</v>
      </c>
    </row>
    <row r="48" spans="1:3" x14ac:dyDescent="0.2">
      <c r="A48" t="s">
        <v>65</v>
      </c>
      <c r="B48" s="5">
        <v>29375</v>
      </c>
      <c r="C48" s="5">
        <v>29375</v>
      </c>
    </row>
    <row r="49" spans="1:3" x14ac:dyDescent="0.2">
      <c r="A49" t="s">
        <v>66</v>
      </c>
      <c r="B49" s="1">
        <v>8.2830000000000001E-2</v>
      </c>
      <c r="C49" s="1">
        <v>8.2830000000000001E-2</v>
      </c>
    </row>
    <row r="50" spans="1:3" x14ac:dyDescent="0.2">
      <c r="A50" t="s">
        <v>67</v>
      </c>
      <c r="B50" s="1">
        <v>8.2830000000000001E-2</v>
      </c>
      <c r="C50" s="1">
        <v>8.2830000000000001E-2</v>
      </c>
    </row>
    <row r="51" spans="1:3" x14ac:dyDescent="0.2">
      <c r="A51" t="s">
        <v>68</v>
      </c>
      <c r="B51" s="5">
        <v>29375</v>
      </c>
      <c r="C51" s="5">
        <v>29375</v>
      </c>
    </row>
    <row r="52" spans="1:3" x14ac:dyDescent="0.2">
      <c r="A52" t="s">
        <v>69</v>
      </c>
      <c r="B52" s="5">
        <v>2401.13</v>
      </c>
      <c r="C52" s="5">
        <v>2401.13</v>
      </c>
    </row>
    <row r="53" spans="1:3" x14ac:dyDescent="0.2">
      <c r="A53" t="s">
        <v>70</v>
      </c>
      <c r="B53" s="1">
        <v>6.2690000000000003E-3</v>
      </c>
      <c r="C53" s="1">
        <v>6.2690000000000003E-3</v>
      </c>
    </row>
    <row r="54" spans="1:3" x14ac:dyDescent="0.2">
      <c r="A54" t="s">
        <v>71</v>
      </c>
      <c r="B54">
        <v>0</v>
      </c>
    </row>
    <row r="55" spans="1:3" x14ac:dyDescent="0.2">
      <c r="A55" t="s">
        <v>72</v>
      </c>
      <c r="B55" t="s">
        <v>73</v>
      </c>
      <c r="C55" t="s">
        <v>74</v>
      </c>
    </row>
    <row r="56" spans="1:3" x14ac:dyDescent="0.2">
      <c r="A56" t="s">
        <v>75</v>
      </c>
      <c r="B56">
        <v>7</v>
      </c>
      <c r="C56">
        <v>7</v>
      </c>
    </row>
    <row r="58" spans="1:3" x14ac:dyDescent="0.2">
      <c r="A58" t="s">
        <v>76</v>
      </c>
      <c r="B58" s="5">
        <v>-5250</v>
      </c>
      <c r="C58" s="5">
        <v>-5250</v>
      </c>
    </row>
    <row r="59" spans="1:3" x14ac:dyDescent="0.2">
      <c r="A59" t="s">
        <v>66</v>
      </c>
      <c r="B59" s="1">
        <v>-1.123E-2</v>
      </c>
      <c r="C59" s="1">
        <v>-1.123E-2</v>
      </c>
    </row>
    <row r="60" spans="1:3" x14ac:dyDescent="0.2">
      <c r="A60" t="s">
        <v>77</v>
      </c>
      <c r="B60" s="1">
        <v>-1.567E-2</v>
      </c>
      <c r="C60" s="1">
        <v>-1.567E-2</v>
      </c>
    </row>
    <row r="61" spans="1:3" x14ac:dyDescent="0.2">
      <c r="A61" t="s">
        <v>68</v>
      </c>
      <c r="B61" s="5">
        <v>-5134.04</v>
      </c>
      <c r="C61" s="5">
        <v>-5134.04</v>
      </c>
    </row>
    <row r="62" spans="1:3" x14ac:dyDescent="0.2">
      <c r="A62" t="s">
        <v>78</v>
      </c>
      <c r="B62">
        <v>-899.11</v>
      </c>
      <c r="C62">
        <v>-899.11</v>
      </c>
    </row>
    <row r="63" spans="1:3" x14ac:dyDescent="0.2">
      <c r="A63" t="s">
        <v>79</v>
      </c>
      <c r="B63" s="1">
        <v>-2.3609999999999998E-3</v>
      </c>
      <c r="C63" s="1">
        <v>-2.3609999999999998E-3</v>
      </c>
    </row>
    <row r="64" spans="1:3" x14ac:dyDescent="0.2">
      <c r="A64" t="s">
        <v>80</v>
      </c>
      <c r="B64">
        <v>0</v>
      </c>
    </row>
    <row r="65" spans="1:3" x14ac:dyDescent="0.2">
      <c r="A65" t="s">
        <v>81</v>
      </c>
      <c r="B65" t="s">
        <v>73</v>
      </c>
      <c r="C65" t="s">
        <v>74</v>
      </c>
    </row>
    <row r="66" spans="1:3" x14ac:dyDescent="0.2">
      <c r="A66" t="s">
        <v>82</v>
      </c>
      <c r="B66">
        <v>14</v>
      </c>
      <c r="C66">
        <v>14</v>
      </c>
    </row>
    <row r="68" spans="1:3" x14ac:dyDescent="0.2">
      <c r="A68" t="s">
        <v>83</v>
      </c>
      <c r="B68">
        <v>193.12</v>
      </c>
      <c r="C68">
        <v>193.12</v>
      </c>
    </row>
    <row r="69" spans="1:3" x14ac:dyDescent="0.2">
      <c r="A69" t="s">
        <v>84</v>
      </c>
      <c r="B69" s="1">
        <v>4.95E-4</v>
      </c>
      <c r="C69" s="1">
        <v>4.95E-4</v>
      </c>
    </row>
    <row r="70" spans="1:3" x14ac:dyDescent="0.2">
      <c r="A70" t="s">
        <v>85</v>
      </c>
      <c r="B70" s="5">
        <v>2650.4</v>
      </c>
      <c r="C70" s="5">
        <v>2650.4</v>
      </c>
    </row>
    <row r="71" spans="1:3" x14ac:dyDescent="0.2">
      <c r="A71" t="s">
        <v>86</v>
      </c>
      <c r="B71" s="1">
        <v>6.9519999999999998E-3</v>
      </c>
      <c r="C71" s="1">
        <v>6.9519999999999998E-3</v>
      </c>
    </row>
    <row r="73" spans="1:3" x14ac:dyDescent="0.2">
      <c r="A73" t="s">
        <v>87</v>
      </c>
      <c r="B73">
        <v>2.6709999999999998</v>
      </c>
      <c r="C73">
        <v>2.6709999999999998</v>
      </c>
    </row>
    <row r="74" spans="1:3" x14ac:dyDescent="0.2">
      <c r="A74" t="s">
        <v>88</v>
      </c>
      <c r="B74">
        <v>2.6549999999999998</v>
      </c>
      <c r="C74">
        <v>2.6549999999999998</v>
      </c>
    </row>
    <row r="75" spans="1:3" x14ac:dyDescent="0.2">
      <c r="A75" t="s">
        <v>89</v>
      </c>
      <c r="B75">
        <v>7.78</v>
      </c>
      <c r="C75">
        <v>7.78</v>
      </c>
    </row>
    <row r="76" spans="1:3" x14ac:dyDescent="0.2">
      <c r="A76" t="s">
        <v>90</v>
      </c>
      <c r="B76">
        <v>7.1199999999999999E-2</v>
      </c>
      <c r="C76">
        <v>7.1199999999999999E-2</v>
      </c>
    </row>
    <row r="77" spans="1:3" x14ac:dyDescent="0.2">
      <c r="A77" t="s">
        <v>91</v>
      </c>
      <c r="B77">
        <v>0.43130000000000002</v>
      </c>
    </row>
    <row r="79" spans="1:3" x14ac:dyDescent="0.2">
      <c r="A79" t="s">
        <v>92</v>
      </c>
      <c r="B79">
        <v>0</v>
      </c>
    </row>
    <row r="80" spans="1:3" x14ac:dyDescent="0.2">
      <c r="A80" t="s">
        <v>93</v>
      </c>
      <c r="B80" s="1">
        <v>0</v>
      </c>
    </row>
    <row r="81" spans="1:2" x14ac:dyDescent="0.2">
      <c r="A81" t="s">
        <v>94</v>
      </c>
      <c r="B81">
        <v>0</v>
      </c>
    </row>
    <row r="82" spans="1:2" x14ac:dyDescent="0.2">
      <c r="A82" t="s">
        <v>95</v>
      </c>
      <c r="B82">
        <v>0</v>
      </c>
    </row>
    <row r="83" spans="1:2" x14ac:dyDescent="0.2">
      <c r="A83" t="s">
        <v>96</v>
      </c>
      <c r="B83" s="5">
        <v>11846.98</v>
      </c>
    </row>
    <row r="84" spans="1:2" x14ac:dyDescent="0.2">
      <c r="A84" t="s">
        <v>97</v>
      </c>
      <c r="B84" s="1">
        <v>3.117E-2</v>
      </c>
    </row>
    <row r="85" spans="1:2" x14ac:dyDescent="0.2">
      <c r="A85" t="s">
        <v>98</v>
      </c>
      <c r="B85" s="1">
        <v>6.2649999999999997E-2</v>
      </c>
    </row>
    <row r="86" spans="1:2" x14ac:dyDescent="0.2">
      <c r="A86" t="s">
        <v>99</v>
      </c>
      <c r="B86" s="5">
        <v>19265</v>
      </c>
    </row>
    <row r="87" spans="1:2" x14ac:dyDescent="0.2">
      <c r="A87" t="s">
        <v>100</v>
      </c>
      <c r="B87" s="3">
        <v>40291</v>
      </c>
    </row>
    <row r="88" spans="1:2" x14ac:dyDescent="0.2">
      <c r="A88" t="s">
        <v>101</v>
      </c>
      <c r="B88">
        <v>0</v>
      </c>
    </row>
    <row r="89" spans="1:2" x14ac:dyDescent="0.2">
      <c r="A89" t="s">
        <v>102</v>
      </c>
      <c r="B89" s="1">
        <v>0</v>
      </c>
    </row>
    <row r="91" spans="1:2" x14ac:dyDescent="0.2">
      <c r="A91" t="s">
        <v>103</v>
      </c>
      <c r="B91" s="5">
        <v>81461.45</v>
      </c>
    </row>
    <row r="92" spans="1:2" x14ac:dyDescent="0.2">
      <c r="A92" t="s">
        <v>104</v>
      </c>
      <c r="B92" s="1">
        <v>0.22</v>
      </c>
    </row>
    <row r="93" spans="1:2" x14ac:dyDescent="0.2">
      <c r="A93" t="s">
        <v>105</v>
      </c>
      <c r="B93" s="5">
        <v>6788.45</v>
      </c>
    </row>
    <row r="94" spans="1:2" x14ac:dyDescent="0.2">
      <c r="A94" t="s">
        <v>106</v>
      </c>
      <c r="B94" s="1">
        <v>1.6709999999999999E-2</v>
      </c>
    </row>
    <row r="95" spans="1:2" x14ac:dyDescent="0.2">
      <c r="A95" t="s">
        <v>107</v>
      </c>
      <c r="B95" s="5">
        <v>1551.25</v>
      </c>
    </row>
    <row r="96" spans="1:2" x14ac:dyDescent="0.2">
      <c r="A96" t="s">
        <v>108</v>
      </c>
      <c r="B96" s="1">
        <v>3.7940000000000001E-3</v>
      </c>
    </row>
    <row r="97" spans="1:3" x14ac:dyDescent="0.2">
      <c r="A97" t="s">
        <v>109</v>
      </c>
      <c r="B97">
        <v>223.03</v>
      </c>
    </row>
    <row r="98" spans="1:3" x14ac:dyDescent="0.2">
      <c r="A98" t="s">
        <v>110</v>
      </c>
      <c r="B98" s="1">
        <v>5.4500000000000002E-4</v>
      </c>
    </row>
    <row r="100" spans="1:3" x14ac:dyDescent="0.2">
      <c r="A100" t="s">
        <v>111</v>
      </c>
      <c r="B100" t="s">
        <v>42</v>
      </c>
      <c r="C100" t="s">
        <v>43</v>
      </c>
    </row>
    <row r="101" spans="1:3" x14ac:dyDescent="0.2">
      <c r="A101" t="s">
        <v>112</v>
      </c>
      <c r="B101">
        <v>31</v>
      </c>
      <c r="C101">
        <v>31</v>
      </c>
    </row>
    <row r="102" spans="1:3" x14ac:dyDescent="0.2">
      <c r="A102" t="s">
        <v>113</v>
      </c>
      <c r="B102" s="5">
        <v>-9313.66</v>
      </c>
      <c r="C102" s="5">
        <v>-9313.66</v>
      </c>
    </row>
    <row r="103" spans="1:3" x14ac:dyDescent="0.2">
      <c r="A103" t="s">
        <v>114</v>
      </c>
      <c r="B103" s="1">
        <v>2.2780000000000002E-2</v>
      </c>
      <c r="C103" s="1">
        <v>2.2780000000000002E-2</v>
      </c>
    </row>
    <row r="104" spans="1:3" x14ac:dyDescent="0.2">
      <c r="A104" t="s">
        <v>115</v>
      </c>
      <c r="B104" t="s">
        <v>502</v>
      </c>
      <c r="C104" t="s">
        <v>502</v>
      </c>
    </row>
    <row r="105" spans="1:3" x14ac:dyDescent="0.2">
      <c r="A105" t="s">
        <v>116</v>
      </c>
      <c r="B105">
        <v>39</v>
      </c>
      <c r="C105">
        <v>39</v>
      </c>
    </row>
    <row r="107" spans="1:3" x14ac:dyDescent="0.2">
      <c r="A107" t="s">
        <v>117</v>
      </c>
      <c r="B107" s="5">
        <v>-45518.5</v>
      </c>
      <c r="C107" s="5">
        <v>-45518.5</v>
      </c>
    </row>
    <row r="108" spans="1:3" x14ac:dyDescent="0.2">
      <c r="A108" t="s">
        <v>66</v>
      </c>
      <c r="B108" s="1">
        <v>9.7140000000000004E-2</v>
      </c>
      <c r="C108" s="1">
        <v>9.7140000000000004E-2</v>
      </c>
    </row>
    <row r="109" spans="1:3" x14ac:dyDescent="0.2">
      <c r="A109" t="s">
        <v>118</v>
      </c>
      <c r="B109" s="3">
        <v>40865</v>
      </c>
      <c r="C109" s="3">
        <v>40865</v>
      </c>
    </row>
    <row r="110" spans="1:3" x14ac:dyDescent="0.2">
      <c r="A110" t="s">
        <v>119</v>
      </c>
      <c r="B110">
        <v>784</v>
      </c>
      <c r="C110">
        <v>784</v>
      </c>
    </row>
    <row r="111" spans="1:3" x14ac:dyDescent="0.2">
      <c r="A111" t="s">
        <v>120</v>
      </c>
      <c r="B111" t="s">
        <v>121</v>
      </c>
      <c r="C111" t="s">
        <v>122</v>
      </c>
    </row>
    <row r="112" spans="1:3" x14ac:dyDescent="0.2">
      <c r="A112" t="s">
        <v>123</v>
      </c>
      <c r="B112">
        <v>218</v>
      </c>
      <c r="C112">
        <v>218</v>
      </c>
    </row>
    <row r="114" spans="1:10" x14ac:dyDescent="0.2">
      <c r="A114" t="s">
        <v>124</v>
      </c>
      <c r="B114" s="1">
        <v>0.1043</v>
      </c>
      <c r="C114" s="1">
        <v>0.1043</v>
      </c>
    </row>
    <row r="115" spans="1:10" x14ac:dyDescent="0.2">
      <c r="A115" t="s">
        <v>125</v>
      </c>
      <c r="B115" s="5">
        <v>-37068.92</v>
      </c>
      <c r="C115" s="5">
        <v>-37068.92</v>
      </c>
    </row>
    <row r="116" spans="1:10" x14ac:dyDescent="0.2">
      <c r="A116" t="s">
        <v>118</v>
      </c>
      <c r="B116" s="3">
        <v>40651</v>
      </c>
      <c r="C116" s="3">
        <v>40651</v>
      </c>
    </row>
    <row r="117" spans="1:10" x14ac:dyDescent="0.2">
      <c r="A117" t="s">
        <v>119</v>
      </c>
      <c r="B117">
        <v>555</v>
      </c>
      <c r="C117">
        <v>555</v>
      </c>
    </row>
    <row r="118" spans="1:10" x14ac:dyDescent="0.2">
      <c r="A118" t="s">
        <v>120</v>
      </c>
      <c r="B118" t="s">
        <v>126</v>
      </c>
      <c r="C118" t="s">
        <v>127</v>
      </c>
    </row>
    <row r="119" spans="1:10" x14ac:dyDescent="0.2">
      <c r="A119" t="s">
        <v>123</v>
      </c>
      <c r="B119">
        <v>215</v>
      </c>
      <c r="C119">
        <v>215</v>
      </c>
    </row>
    <row r="121" spans="1:10" x14ac:dyDescent="0.2">
      <c r="A121" t="s">
        <v>128</v>
      </c>
      <c r="B121" t="s">
        <v>126</v>
      </c>
      <c r="C121" t="s">
        <v>127</v>
      </c>
    </row>
    <row r="122" spans="1:10" x14ac:dyDescent="0.2">
      <c r="A122" t="s">
        <v>129</v>
      </c>
      <c r="B122" s="3">
        <v>40568</v>
      </c>
      <c r="C122" s="3">
        <v>40568</v>
      </c>
    </row>
    <row r="123" spans="1:10" x14ac:dyDescent="0.2">
      <c r="A123" t="s">
        <v>130</v>
      </c>
      <c r="B123" s="3">
        <v>40756</v>
      </c>
      <c r="C123" s="3">
        <v>40756</v>
      </c>
    </row>
    <row r="124" spans="1:10" x14ac:dyDescent="0.2">
      <c r="A124" t="s">
        <v>131</v>
      </c>
      <c r="B124" s="1">
        <v>0.1043</v>
      </c>
      <c r="C124" s="1">
        <v>0.1043</v>
      </c>
    </row>
    <row r="127" spans="1:10" x14ac:dyDescent="0.2">
      <c r="A127" t="s">
        <v>503</v>
      </c>
    </row>
    <row r="128" spans="1:10" x14ac:dyDescent="0.2">
      <c r="A128" t="s">
        <v>132</v>
      </c>
      <c r="B128" t="s">
        <v>133</v>
      </c>
      <c r="C128" t="s">
        <v>134</v>
      </c>
      <c r="D128" t="s">
        <v>135</v>
      </c>
      <c r="E128" t="s">
        <v>136</v>
      </c>
      <c r="F128" t="s">
        <v>137</v>
      </c>
      <c r="G128" t="s">
        <v>138</v>
      </c>
      <c r="H128" t="s">
        <v>139</v>
      </c>
      <c r="I128" t="s">
        <v>140</v>
      </c>
      <c r="J128" t="s">
        <v>141</v>
      </c>
    </row>
    <row r="129" spans="1:10" x14ac:dyDescent="0.2">
      <c r="A129">
        <v>2012</v>
      </c>
      <c r="B129" s="5">
        <v>88108.39</v>
      </c>
      <c r="C129">
        <v>0</v>
      </c>
      <c r="D129" s="5">
        <v>543324.97</v>
      </c>
      <c r="E129">
        <v>19.36</v>
      </c>
      <c r="F129">
        <v>4.5380000000000003</v>
      </c>
      <c r="G129">
        <v>430</v>
      </c>
      <c r="H129">
        <v>34.19</v>
      </c>
      <c r="I129">
        <v>1.3759999999999999</v>
      </c>
      <c r="J129">
        <v>0.38</v>
      </c>
    </row>
    <row r="130" spans="1:10" x14ac:dyDescent="0.2">
      <c r="A130">
        <v>2011</v>
      </c>
      <c r="B130" s="5">
        <v>105329.29</v>
      </c>
      <c r="C130">
        <v>0</v>
      </c>
      <c r="D130" s="5">
        <v>455216.58</v>
      </c>
      <c r="E130">
        <v>30.1</v>
      </c>
      <c r="F130">
        <v>10.43</v>
      </c>
      <c r="G130">
        <v>376</v>
      </c>
      <c r="H130">
        <v>33.51</v>
      </c>
      <c r="I130">
        <v>1.411</v>
      </c>
      <c r="J130">
        <v>0.41410000000000002</v>
      </c>
    </row>
    <row r="131" spans="1:10" x14ac:dyDescent="0.2">
      <c r="A131">
        <v>2010</v>
      </c>
      <c r="B131" s="5">
        <v>49887.29</v>
      </c>
      <c r="C131">
        <v>0</v>
      </c>
      <c r="D131" s="5">
        <v>349887.29</v>
      </c>
      <c r="E131">
        <v>16.63</v>
      </c>
      <c r="F131">
        <v>8.7240000000000002</v>
      </c>
      <c r="G131">
        <v>454</v>
      </c>
      <c r="H131">
        <v>31.72</v>
      </c>
      <c r="I131">
        <v>1.1870000000000001</v>
      </c>
      <c r="J131">
        <v>0.435</v>
      </c>
    </row>
    <row r="133" spans="1:10" x14ac:dyDescent="0.2">
      <c r="A133" t="s">
        <v>142</v>
      </c>
      <c r="B133" s="5">
        <v>81108.320000000007</v>
      </c>
      <c r="C133">
        <v>0</v>
      </c>
      <c r="D133" s="5">
        <v>449476.28</v>
      </c>
      <c r="E133">
        <v>22.03</v>
      </c>
      <c r="F133">
        <v>7.8959999999999999</v>
      </c>
      <c r="G133">
        <v>420</v>
      </c>
      <c r="H133">
        <v>33.14</v>
      </c>
      <c r="I133">
        <v>1.325</v>
      </c>
      <c r="J133">
        <v>0.40970000000000001</v>
      </c>
    </row>
    <row r="134" spans="1:10" x14ac:dyDescent="0.2">
      <c r="A134" t="s">
        <v>143</v>
      </c>
      <c r="B134" s="5">
        <v>28376.13</v>
      </c>
      <c r="C134">
        <v>0</v>
      </c>
      <c r="D134" s="5">
        <v>96846.51</v>
      </c>
      <c r="E134">
        <v>7.1239999999999997</v>
      </c>
      <c r="F134">
        <v>3.03</v>
      </c>
      <c r="G134">
        <v>39.950000000000003</v>
      </c>
      <c r="H134">
        <v>1.2749999999999999</v>
      </c>
      <c r="I134">
        <v>0.1208</v>
      </c>
      <c r="J134">
        <v>2.7699999999999999E-2</v>
      </c>
    </row>
    <row r="136" spans="1:10" x14ac:dyDescent="0.2">
      <c r="A136" t="s">
        <v>144</v>
      </c>
    </row>
    <row r="137" spans="1:10" x14ac:dyDescent="0.2">
      <c r="A137" t="s">
        <v>145</v>
      </c>
      <c r="B137" t="s">
        <v>133</v>
      </c>
      <c r="C137" t="s">
        <v>134</v>
      </c>
      <c r="D137" t="s">
        <v>135</v>
      </c>
      <c r="E137" t="s">
        <v>136</v>
      </c>
      <c r="F137" t="s">
        <v>137</v>
      </c>
      <c r="G137" t="s">
        <v>138</v>
      </c>
      <c r="H137" t="s">
        <v>139</v>
      </c>
      <c r="I137" t="s">
        <v>146</v>
      </c>
    </row>
    <row r="138" spans="1:10" x14ac:dyDescent="0.2">
      <c r="A138" s="4">
        <v>41244</v>
      </c>
      <c r="B138" s="5">
        <v>5865.53</v>
      </c>
      <c r="C138">
        <v>0</v>
      </c>
      <c r="D138" s="5">
        <v>543324.97</v>
      </c>
      <c r="E138">
        <v>1.091</v>
      </c>
      <c r="F138">
        <v>2.468</v>
      </c>
      <c r="G138">
        <v>35</v>
      </c>
      <c r="H138">
        <v>28.57</v>
      </c>
      <c r="I138">
        <v>1.2749999999999999</v>
      </c>
    </row>
    <row r="139" spans="1:10" x14ac:dyDescent="0.2">
      <c r="A139" s="4">
        <v>41214</v>
      </c>
      <c r="B139" s="5">
        <v>28552.1</v>
      </c>
      <c r="C139">
        <v>0</v>
      </c>
      <c r="D139" s="5">
        <v>537459.43999999994</v>
      </c>
      <c r="E139">
        <v>5.61</v>
      </c>
      <c r="F139">
        <v>0.90700000000000003</v>
      </c>
      <c r="G139">
        <v>39</v>
      </c>
      <c r="H139">
        <v>38.46</v>
      </c>
      <c r="I139">
        <v>3.468</v>
      </c>
    </row>
    <row r="140" spans="1:10" x14ac:dyDescent="0.2">
      <c r="A140" s="4">
        <v>41183</v>
      </c>
      <c r="B140" s="5">
        <v>-12725.26</v>
      </c>
      <c r="C140">
        <v>0</v>
      </c>
      <c r="D140" s="5">
        <v>508907.34</v>
      </c>
      <c r="E140">
        <v>-2.44</v>
      </c>
      <c r="F140">
        <v>3.2210000000000001</v>
      </c>
      <c r="G140">
        <v>54</v>
      </c>
      <c r="H140">
        <v>25.93</v>
      </c>
      <c r="I140">
        <v>0.61650000000000005</v>
      </c>
    </row>
    <row r="141" spans="1:10" x14ac:dyDescent="0.2">
      <c r="A141" s="4">
        <v>41153</v>
      </c>
      <c r="B141" s="5">
        <v>26756.47</v>
      </c>
      <c r="C141">
        <v>0</v>
      </c>
      <c r="D141" s="5">
        <v>521632.6</v>
      </c>
      <c r="E141">
        <v>5.407</v>
      </c>
      <c r="F141">
        <v>0.90500000000000003</v>
      </c>
      <c r="G141">
        <v>28</v>
      </c>
      <c r="H141">
        <v>46.43</v>
      </c>
      <c r="I141">
        <v>3.125</v>
      </c>
    </row>
    <row r="142" spans="1:10" x14ac:dyDescent="0.2">
      <c r="A142" s="4">
        <v>41122</v>
      </c>
      <c r="B142" s="5">
        <v>1166.1199999999999</v>
      </c>
      <c r="C142">
        <v>0</v>
      </c>
      <c r="D142" s="5">
        <v>494876.13</v>
      </c>
      <c r="E142">
        <v>0.23619999999999999</v>
      </c>
      <c r="F142">
        <v>2.1880000000000002</v>
      </c>
      <c r="G142">
        <v>32</v>
      </c>
      <c r="H142">
        <v>28.13</v>
      </c>
      <c r="I142">
        <v>1.069</v>
      </c>
    </row>
    <row r="143" spans="1:10" x14ac:dyDescent="0.2">
      <c r="A143" s="4">
        <v>41091</v>
      </c>
      <c r="B143" s="5">
        <v>31758.6</v>
      </c>
      <c r="C143">
        <v>0</v>
      </c>
      <c r="D143" s="5">
        <v>493710.01</v>
      </c>
      <c r="E143">
        <v>6.875</v>
      </c>
      <c r="F143">
        <v>0.43230000000000002</v>
      </c>
      <c r="G143">
        <v>20</v>
      </c>
      <c r="H143">
        <v>40</v>
      </c>
      <c r="I143">
        <v>6.1669999999999998</v>
      </c>
    </row>
    <row r="144" spans="1:10" x14ac:dyDescent="0.2">
      <c r="A144" s="4">
        <v>41061</v>
      </c>
      <c r="B144" s="5">
        <v>-8444.39</v>
      </c>
      <c r="C144">
        <v>0</v>
      </c>
      <c r="D144" s="5">
        <v>461951.41</v>
      </c>
      <c r="E144">
        <v>-1.7949999999999999</v>
      </c>
      <c r="F144">
        <v>4.5380000000000003</v>
      </c>
      <c r="G144">
        <v>42</v>
      </c>
      <c r="H144">
        <v>38.1</v>
      </c>
      <c r="I144">
        <v>0.7591</v>
      </c>
    </row>
    <row r="145" spans="1:9" x14ac:dyDescent="0.2">
      <c r="A145" s="4">
        <v>41030</v>
      </c>
      <c r="B145" s="5">
        <v>9478.5</v>
      </c>
      <c r="C145">
        <v>0</v>
      </c>
      <c r="D145" s="5">
        <v>470395.8</v>
      </c>
      <c r="E145">
        <v>2.056</v>
      </c>
      <c r="F145">
        <v>2.484</v>
      </c>
      <c r="G145">
        <v>44</v>
      </c>
      <c r="H145">
        <v>40.909999999999997</v>
      </c>
      <c r="I145">
        <v>1.393</v>
      </c>
    </row>
    <row r="146" spans="1:9" x14ac:dyDescent="0.2">
      <c r="A146" s="4">
        <v>41000</v>
      </c>
      <c r="B146" s="5">
        <v>1040.1600000000001</v>
      </c>
      <c r="C146">
        <v>0</v>
      </c>
      <c r="D146" s="5">
        <v>460917.3</v>
      </c>
      <c r="E146">
        <v>0.22620000000000001</v>
      </c>
      <c r="F146">
        <v>2.4350000000000001</v>
      </c>
      <c r="G146">
        <v>30</v>
      </c>
      <c r="H146">
        <v>30</v>
      </c>
      <c r="I146">
        <v>1.0429999999999999</v>
      </c>
    </row>
    <row r="147" spans="1:9" x14ac:dyDescent="0.2">
      <c r="A147" s="4">
        <v>40969</v>
      </c>
      <c r="B147" s="5">
        <v>11503.56</v>
      </c>
      <c r="C147">
        <v>0</v>
      </c>
      <c r="D147" s="5">
        <v>459877.14</v>
      </c>
      <c r="E147">
        <v>2.5659999999999998</v>
      </c>
      <c r="F147">
        <v>0.75419999999999998</v>
      </c>
      <c r="G147">
        <v>46</v>
      </c>
      <c r="H147">
        <v>34.78</v>
      </c>
      <c r="I147">
        <v>1.708</v>
      </c>
    </row>
    <row r="148" spans="1:9" x14ac:dyDescent="0.2">
      <c r="A148" s="4">
        <v>40940</v>
      </c>
      <c r="B148" s="5">
        <v>-4101.1000000000004</v>
      </c>
      <c r="C148">
        <v>0</v>
      </c>
      <c r="D148" s="5">
        <v>448373.58</v>
      </c>
      <c r="E148">
        <v>-0.90639999999999998</v>
      </c>
      <c r="F148">
        <v>2.8029999999999999</v>
      </c>
      <c r="G148">
        <v>42</v>
      </c>
      <c r="H148">
        <v>30.95</v>
      </c>
      <c r="I148">
        <v>0.83440000000000003</v>
      </c>
    </row>
    <row r="149" spans="1:9" x14ac:dyDescent="0.2">
      <c r="A149" s="4">
        <v>40909</v>
      </c>
      <c r="B149" s="5">
        <v>-2741.9</v>
      </c>
      <c r="C149">
        <v>0</v>
      </c>
      <c r="D149" s="5">
        <v>452474.68</v>
      </c>
      <c r="E149">
        <v>-0.60229999999999995</v>
      </c>
      <c r="F149">
        <v>1.7050000000000001</v>
      </c>
      <c r="G149">
        <v>18</v>
      </c>
      <c r="H149">
        <v>33.33</v>
      </c>
      <c r="I149">
        <v>0.67569999999999997</v>
      </c>
    </row>
    <row r="150" spans="1:9" x14ac:dyDescent="0.2">
      <c r="A150" s="4">
        <v>40878</v>
      </c>
      <c r="B150" s="5">
        <v>7699.28</v>
      </c>
      <c r="C150">
        <v>0</v>
      </c>
      <c r="D150" s="5">
        <v>455216.58</v>
      </c>
      <c r="E150">
        <v>1.72</v>
      </c>
      <c r="F150">
        <v>3.2040000000000002</v>
      </c>
      <c r="G150">
        <v>36</v>
      </c>
      <c r="H150">
        <v>30.56</v>
      </c>
      <c r="I150">
        <v>1.302</v>
      </c>
    </row>
    <row r="151" spans="1:9" x14ac:dyDescent="0.2">
      <c r="A151" s="4">
        <v>40848</v>
      </c>
      <c r="B151">
        <v>-760.21</v>
      </c>
      <c r="C151">
        <v>0</v>
      </c>
      <c r="D151" s="5">
        <v>447517.3</v>
      </c>
      <c r="E151">
        <v>-0.1696</v>
      </c>
      <c r="F151">
        <v>5.7329999999999997</v>
      </c>
      <c r="G151">
        <v>46</v>
      </c>
      <c r="H151">
        <v>26.09</v>
      </c>
      <c r="I151">
        <v>0.98050000000000004</v>
      </c>
    </row>
    <row r="152" spans="1:9" x14ac:dyDescent="0.2">
      <c r="A152" s="4">
        <v>40817</v>
      </c>
      <c r="B152" s="5">
        <v>32261.040000000001</v>
      </c>
      <c r="C152">
        <v>0</v>
      </c>
      <c r="D152" s="5">
        <v>448277.51</v>
      </c>
      <c r="E152">
        <v>7.7549999999999999</v>
      </c>
      <c r="F152">
        <v>4.4429999999999996</v>
      </c>
      <c r="G152">
        <v>34</v>
      </c>
      <c r="H152">
        <v>35.29</v>
      </c>
      <c r="I152">
        <v>2.1850000000000001</v>
      </c>
    </row>
    <row r="153" spans="1:9" x14ac:dyDescent="0.2">
      <c r="A153" s="4">
        <v>40787</v>
      </c>
      <c r="B153" s="5">
        <v>5347.8</v>
      </c>
      <c r="C153">
        <v>0</v>
      </c>
      <c r="D153" s="5">
        <v>416016.47</v>
      </c>
      <c r="E153">
        <v>1.302</v>
      </c>
      <c r="F153">
        <v>2.1840000000000002</v>
      </c>
      <c r="G153">
        <v>26</v>
      </c>
      <c r="H153">
        <v>50</v>
      </c>
      <c r="I153">
        <v>1.262</v>
      </c>
    </row>
    <row r="154" spans="1:9" x14ac:dyDescent="0.2">
      <c r="A154" s="4">
        <v>40756</v>
      </c>
      <c r="B154" s="5">
        <v>62620.9</v>
      </c>
      <c r="C154">
        <v>0</v>
      </c>
      <c r="D154" s="5">
        <v>410668.67</v>
      </c>
      <c r="E154">
        <v>17.989999999999998</v>
      </c>
      <c r="F154">
        <v>1.339</v>
      </c>
      <c r="G154">
        <v>15</v>
      </c>
      <c r="H154">
        <v>40</v>
      </c>
      <c r="I154">
        <v>9.4939999999999998</v>
      </c>
    </row>
    <row r="155" spans="1:9" x14ac:dyDescent="0.2">
      <c r="A155" s="4">
        <v>40725</v>
      </c>
      <c r="B155" s="5">
        <v>11604.7</v>
      </c>
      <c r="C155">
        <v>0</v>
      </c>
      <c r="D155" s="5">
        <v>348047.77</v>
      </c>
      <c r="E155">
        <v>3.4489999999999998</v>
      </c>
      <c r="F155">
        <v>1.5009999999999999</v>
      </c>
      <c r="G155">
        <v>17</v>
      </c>
      <c r="H155">
        <v>35.29</v>
      </c>
      <c r="I155">
        <v>2.3919999999999999</v>
      </c>
    </row>
    <row r="156" spans="1:9" x14ac:dyDescent="0.2">
      <c r="A156" s="4">
        <v>40695</v>
      </c>
      <c r="B156" s="5">
        <v>6170.16</v>
      </c>
      <c r="C156">
        <v>0</v>
      </c>
      <c r="D156" s="5">
        <v>336443.07</v>
      </c>
      <c r="E156">
        <v>1.8680000000000001</v>
      </c>
      <c r="F156">
        <v>3.012</v>
      </c>
      <c r="G156">
        <v>44</v>
      </c>
      <c r="H156">
        <v>43.18</v>
      </c>
      <c r="I156">
        <v>1.258</v>
      </c>
    </row>
    <row r="157" spans="1:9" x14ac:dyDescent="0.2">
      <c r="A157" s="4">
        <v>40664</v>
      </c>
      <c r="B157" s="5">
        <v>-3225.46</v>
      </c>
      <c r="C157">
        <v>0</v>
      </c>
      <c r="D157" s="5">
        <v>330272.90999999997</v>
      </c>
      <c r="E157">
        <v>-0.96719999999999995</v>
      </c>
      <c r="F157">
        <v>2.903</v>
      </c>
      <c r="G157">
        <v>41</v>
      </c>
      <c r="H157">
        <v>34.15</v>
      </c>
      <c r="I157">
        <v>0.86270000000000002</v>
      </c>
    </row>
    <row r="158" spans="1:9" x14ac:dyDescent="0.2">
      <c r="A158" s="4">
        <v>40634</v>
      </c>
      <c r="B158" s="5">
        <v>-2738.66</v>
      </c>
      <c r="C158">
        <v>0</v>
      </c>
      <c r="D158" s="5">
        <v>333498.37</v>
      </c>
      <c r="E158">
        <v>-0.8145</v>
      </c>
      <c r="F158">
        <v>5.2759999999999998</v>
      </c>
      <c r="G158">
        <v>35</v>
      </c>
      <c r="H158">
        <v>25.71</v>
      </c>
      <c r="I158">
        <v>0.90680000000000005</v>
      </c>
    </row>
    <row r="159" spans="1:9" x14ac:dyDescent="0.2">
      <c r="A159" s="4">
        <v>40603</v>
      </c>
      <c r="B159" s="5">
        <v>-13554.06</v>
      </c>
      <c r="C159">
        <v>0</v>
      </c>
      <c r="D159" s="5">
        <v>336237.03</v>
      </c>
      <c r="E159">
        <v>-3.875</v>
      </c>
      <c r="F159">
        <v>4.7409999999999997</v>
      </c>
      <c r="G159">
        <v>38</v>
      </c>
      <c r="H159">
        <v>28.95</v>
      </c>
      <c r="I159">
        <v>0.5726</v>
      </c>
    </row>
    <row r="160" spans="1:9" x14ac:dyDescent="0.2">
      <c r="A160" s="4">
        <v>40575</v>
      </c>
      <c r="B160" s="5">
        <v>-2685.1</v>
      </c>
      <c r="C160">
        <v>0</v>
      </c>
      <c r="D160" s="5">
        <v>349791.09</v>
      </c>
      <c r="E160">
        <v>-0.76180000000000003</v>
      </c>
      <c r="F160">
        <v>2.2080000000000002</v>
      </c>
      <c r="G160">
        <v>30</v>
      </c>
      <c r="H160">
        <v>33.33</v>
      </c>
      <c r="I160">
        <v>0.77910000000000001</v>
      </c>
    </row>
    <row r="161" spans="1:9" x14ac:dyDescent="0.2">
      <c r="A161" s="4">
        <v>40544</v>
      </c>
      <c r="B161" s="5">
        <v>2588.9</v>
      </c>
      <c r="C161">
        <v>0</v>
      </c>
      <c r="D161" s="5">
        <v>352476.19</v>
      </c>
      <c r="E161">
        <v>0.7399</v>
      </c>
      <c r="F161">
        <v>1.1339999999999999</v>
      </c>
      <c r="G161">
        <v>14</v>
      </c>
      <c r="H161">
        <v>21.43</v>
      </c>
      <c r="I161">
        <v>1.345</v>
      </c>
    </row>
    <row r="162" spans="1:9" x14ac:dyDescent="0.2">
      <c r="A162" s="4">
        <v>40513</v>
      </c>
      <c r="B162" s="5">
        <v>19622.02</v>
      </c>
      <c r="C162">
        <v>0</v>
      </c>
      <c r="D162" s="5">
        <v>349887.29</v>
      </c>
      <c r="E162">
        <v>5.9409999999999998</v>
      </c>
      <c r="F162">
        <v>1.837</v>
      </c>
      <c r="G162">
        <v>43</v>
      </c>
      <c r="H162">
        <v>37.21</v>
      </c>
      <c r="I162">
        <v>2.081</v>
      </c>
    </row>
    <row r="163" spans="1:9" x14ac:dyDescent="0.2">
      <c r="A163" s="4">
        <v>40483</v>
      </c>
      <c r="B163">
        <v>-611.05999999999995</v>
      </c>
      <c r="C163">
        <v>0</v>
      </c>
      <c r="D163" s="5">
        <v>330265.27</v>
      </c>
      <c r="E163">
        <v>-0.1847</v>
      </c>
      <c r="F163">
        <v>2.774</v>
      </c>
      <c r="G163">
        <v>51</v>
      </c>
      <c r="H163">
        <v>31.37</v>
      </c>
      <c r="I163">
        <v>0.98199999999999998</v>
      </c>
    </row>
    <row r="164" spans="1:9" x14ac:dyDescent="0.2">
      <c r="A164" s="4">
        <v>40452</v>
      </c>
      <c r="B164" s="5">
        <v>1986.36</v>
      </c>
      <c r="C164">
        <v>0</v>
      </c>
      <c r="D164" s="5">
        <v>330876.33</v>
      </c>
      <c r="E164">
        <v>0.60399999999999998</v>
      </c>
      <c r="F164">
        <v>3.827</v>
      </c>
      <c r="G164">
        <v>42</v>
      </c>
      <c r="H164">
        <v>21.43</v>
      </c>
      <c r="I164">
        <v>1.095</v>
      </c>
    </row>
    <row r="165" spans="1:9" x14ac:dyDescent="0.2">
      <c r="A165" s="4">
        <v>40422</v>
      </c>
      <c r="B165" s="5">
        <v>-8313.65</v>
      </c>
      <c r="C165">
        <v>0</v>
      </c>
      <c r="D165" s="5">
        <v>328889.96999999997</v>
      </c>
      <c r="E165">
        <v>-2.4649999999999999</v>
      </c>
      <c r="F165">
        <v>5.2770000000000001</v>
      </c>
      <c r="G165">
        <v>44</v>
      </c>
      <c r="H165">
        <v>29.55</v>
      </c>
      <c r="I165">
        <v>0.72070000000000001</v>
      </c>
    </row>
    <row r="166" spans="1:9" x14ac:dyDescent="0.2">
      <c r="A166" s="4">
        <v>40391</v>
      </c>
      <c r="B166" s="5">
        <v>22731.45</v>
      </c>
      <c r="C166">
        <v>0</v>
      </c>
      <c r="D166" s="5">
        <v>337203.62</v>
      </c>
      <c r="E166">
        <v>7.2279999999999998</v>
      </c>
      <c r="F166">
        <v>1.591</v>
      </c>
      <c r="G166">
        <v>39</v>
      </c>
      <c r="H166">
        <v>33.33</v>
      </c>
      <c r="I166">
        <v>2.145</v>
      </c>
    </row>
    <row r="167" spans="1:9" x14ac:dyDescent="0.2">
      <c r="A167" s="4">
        <v>40360</v>
      </c>
      <c r="B167" s="5">
        <v>-4467.2</v>
      </c>
      <c r="C167">
        <v>0</v>
      </c>
      <c r="D167" s="5">
        <v>314472.17</v>
      </c>
      <c r="E167">
        <v>-1.401</v>
      </c>
      <c r="F167">
        <v>3.5680000000000001</v>
      </c>
      <c r="G167">
        <v>27</v>
      </c>
      <c r="H167">
        <v>25.93</v>
      </c>
      <c r="I167">
        <v>0.78820000000000001</v>
      </c>
    </row>
    <row r="168" spans="1:9" x14ac:dyDescent="0.2">
      <c r="A168" s="4">
        <v>40330</v>
      </c>
      <c r="B168" s="5">
        <v>2028.2</v>
      </c>
      <c r="C168">
        <v>0</v>
      </c>
      <c r="D168" s="5">
        <v>318939.37</v>
      </c>
      <c r="E168">
        <v>0.64</v>
      </c>
      <c r="F168">
        <v>4.9459999999999997</v>
      </c>
      <c r="G168">
        <v>47</v>
      </c>
      <c r="H168">
        <v>38.299999999999997</v>
      </c>
      <c r="I168">
        <v>1.075</v>
      </c>
    </row>
    <row r="169" spans="1:9" x14ac:dyDescent="0.2">
      <c r="A169" s="4">
        <v>40299</v>
      </c>
      <c r="B169" s="5">
        <v>-1284.8599999999999</v>
      </c>
      <c r="C169">
        <v>0</v>
      </c>
      <c r="D169" s="5">
        <v>316911.17</v>
      </c>
      <c r="E169">
        <v>-0.40379999999999999</v>
      </c>
      <c r="F169">
        <v>3.2690000000000001</v>
      </c>
      <c r="G169">
        <v>36</v>
      </c>
      <c r="H169">
        <v>33.33</v>
      </c>
      <c r="I169">
        <v>0.96060000000000001</v>
      </c>
    </row>
    <row r="170" spans="1:9" x14ac:dyDescent="0.2">
      <c r="A170" s="4">
        <v>40269</v>
      </c>
      <c r="B170" s="5">
        <v>3872.99</v>
      </c>
      <c r="C170">
        <v>0</v>
      </c>
      <c r="D170" s="5">
        <v>318196.03000000003</v>
      </c>
      <c r="E170">
        <v>1.232</v>
      </c>
      <c r="F170">
        <v>2.7610000000000001</v>
      </c>
      <c r="G170">
        <v>40</v>
      </c>
      <c r="H170">
        <v>27.5</v>
      </c>
      <c r="I170">
        <v>1.1819999999999999</v>
      </c>
    </row>
    <row r="171" spans="1:9" x14ac:dyDescent="0.2">
      <c r="A171" s="4">
        <v>40238</v>
      </c>
      <c r="B171" s="5">
        <v>1174.1600000000001</v>
      </c>
      <c r="C171">
        <v>0</v>
      </c>
      <c r="D171" s="5">
        <v>314323.03999999998</v>
      </c>
      <c r="E171">
        <v>0.375</v>
      </c>
      <c r="F171">
        <v>3.51</v>
      </c>
      <c r="G171">
        <v>41</v>
      </c>
      <c r="H171">
        <v>36.590000000000003</v>
      </c>
      <c r="I171">
        <v>1.069</v>
      </c>
    </row>
    <row r="172" spans="1:9" x14ac:dyDescent="0.2">
      <c r="A172" s="4">
        <v>40210</v>
      </c>
      <c r="B172" s="5">
        <v>-2080</v>
      </c>
      <c r="C172">
        <v>0</v>
      </c>
      <c r="D172" s="5">
        <v>313148.88</v>
      </c>
      <c r="E172">
        <v>-0.65980000000000005</v>
      </c>
      <c r="F172">
        <v>4.7009999999999996</v>
      </c>
      <c r="G172">
        <v>35</v>
      </c>
      <c r="H172">
        <v>25.71</v>
      </c>
      <c r="I172">
        <v>0.9113</v>
      </c>
    </row>
    <row r="173" spans="1:9" x14ac:dyDescent="0.2">
      <c r="A173" s="4">
        <v>40179</v>
      </c>
      <c r="B173" s="5">
        <v>15228.88</v>
      </c>
      <c r="C173">
        <v>0</v>
      </c>
      <c r="D173" s="5">
        <v>315228.88</v>
      </c>
      <c r="E173">
        <v>5.0759999999999996</v>
      </c>
      <c r="F173">
        <v>0.48520000000000002</v>
      </c>
      <c r="G173">
        <v>9</v>
      </c>
      <c r="H173">
        <v>55.56</v>
      </c>
      <c r="I173">
        <v>8.3290000000000006</v>
      </c>
    </row>
    <row r="175" spans="1:9" x14ac:dyDescent="0.2">
      <c r="A175" t="s">
        <v>147</v>
      </c>
      <c r="B175" s="5">
        <v>6759.03</v>
      </c>
      <c r="C175">
        <v>0</v>
      </c>
      <c r="D175" s="5">
        <v>397408.48</v>
      </c>
      <c r="E175">
        <v>1.7370000000000001</v>
      </c>
      <c r="F175">
        <v>2.8069999999999999</v>
      </c>
      <c r="G175">
        <v>35</v>
      </c>
      <c r="H175">
        <v>33.76</v>
      </c>
      <c r="I175">
        <v>1.8560000000000001</v>
      </c>
    </row>
    <row r="176" spans="1:9" x14ac:dyDescent="0.2">
      <c r="A176" t="s">
        <v>148</v>
      </c>
      <c r="B176" s="5">
        <v>15216.62</v>
      </c>
      <c r="C176">
        <v>0</v>
      </c>
      <c r="D176" s="5">
        <v>77163.37</v>
      </c>
      <c r="E176">
        <v>4.0279999999999996</v>
      </c>
      <c r="F176">
        <v>1.4670000000000001</v>
      </c>
      <c r="G176">
        <v>10.96</v>
      </c>
      <c r="H176">
        <v>7.5540000000000003</v>
      </c>
      <c r="I176">
        <v>2.032</v>
      </c>
    </row>
    <row r="178" spans="1:9" x14ac:dyDescent="0.2">
      <c r="A178" t="s">
        <v>149</v>
      </c>
    </row>
    <row r="179" spans="1:9" x14ac:dyDescent="0.2">
      <c r="A179" t="s">
        <v>150</v>
      </c>
      <c r="B179" t="s">
        <v>133</v>
      </c>
      <c r="C179" t="s">
        <v>134</v>
      </c>
      <c r="D179" t="s">
        <v>135</v>
      </c>
      <c r="E179" t="s">
        <v>136</v>
      </c>
      <c r="F179" t="s">
        <v>137</v>
      </c>
      <c r="G179" t="s">
        <v>138</v>
      </c>
      <c r="H179" t="s">
        <v>139</v>
      </c>
      <c r="I179" t="s">
        <v>146</v>
      </c>
    </row>
    <row r="180" spans="1:9" x14ac:dyDescent="0.2">
      <c r="A180" t="s">
        <v>151</v>
      </c>
      <c r="B180" s="5">
        <v>9498.9599999999991</v>
      </c>
      <c r="C180">
        <v>0</v>
      </c>
      <c r="D180" s="5">
        <v>543324.97</v>
      </c>
      <c r="E180">
        <v>1.7789999999999999</v>
      </c>
      <c r="F180">
        <v>4.8000000000000001E-2</v>
      </c>
      <c r="G180">
        <v>2</v>
      </c>
      <c r="H180">
        <v>50</v>
      </c>
      <c r="I180">
        <v>38.11</v>
      </c>
    </row>
    <row r="181" spans="1:9" x14ac:dyDescent="0.2">
      <c r="A181" t="s">
        <v>152</v>
      </c>
      <c r="B181" s="5">
        <v>-1694.84</v>
      </c>
      <c r="C181">
        <v>0</v>
      </c>
      <c r="D181" s="5">
        <v>533826.01</v>
      </c>
      <c r="E181">
        <v>-0.3165</v>
      </c>
      <c r="F181">
        <v>0.3407</v>
      </c>
      <c r="G181">
        <v>6</v>
      </c>
      <c r="H181">
        <v>16.670000000000002</v>
      </c>
      <c r="I181">
        <v>7.1199999999999999E-2</v>
      </c>
    </row>
    <row r="182" spans="1:9" x14ac:dyDescent="0.2">
      <c r="A182" t="s">
        <v>153</v>
      </c>
      <c r="B182">
        <v>-900.08</v>
      </c>
      <c r="C182">
        <v>0</v>
      </c>
      <c r="D182" s="5">
        <v>535520.85</v>
      </c>
      <c r="E182">
        <v>-0.1678</v>
      </c>
      <c r="F182">
        <v>0.56940000000000002</v>
      </c>
      <c r="G182">
        <v>5</v>
      </c>
      <c r="H182">
        <v>40</v>
      </c>
      <c r="I182">
        <v>0.70620000000000005</v>
      </c>
    </row>
    <row r="183" spans="1:9" x14ac:dyDescent="0.2">
      <c r="A183" s="3">
        <v>41164</v>
      </c>
      <c r="B183" s="5">
        <v>11075.04</v>
      </c>
      <c r="C183">
        <v>0</v>
      </c>
      <c r="D183" s="5">
        <v>536420.93000000005</v>
      </c>
      <c r="E183">
        <v>2.1080000000000001</v>
      </c>
      <c r="F183">
        <v>0.69389999999999996</v>
      </c>
      <c r="G183">
        <v>9</v>
      </c>
      <c r="H183">
        <v>66.67</v>
      </c>
      <c r="I183">
        <v>3.7149999999999999</v>
      </c>
    </row>
    <row r="184" spans="1:9" x14ac:dyDescent="0.2">
      <c r="A184" s="3">
        <v>40951</v>
      </c>
      <c r="B184" s="5">
        <v>-12113.55</v>
      </c>
      <c r="C184">
        <v>0</v>
      </c>
      <c r="D184" s="5">
        <v>525345.89</v>
      </c>
      <c r="E184">
        <v>-2.254</v>
      </c>
      <c r="F184">
        <v>2.254</v>
      </c>
      <c r="G184">
        <v>13</v>
      </c>
      <c r="H184">
        <v>0</v>
      </c>
      <c r="I184">
        <v>0</v>
      </c>
    </row>
    <row r="185" spans="1:9" x14ac:dyDescent="0.2">
      <c r="A185" t="s">
        <v>154</v>
      </c>
      <c r="B185">
        <v>-408.32</v>
      </c>
      <c r="C185">
        <v>0</v>
      </c>
      <c r="D185" s="5">
        <v>537459.43999999994</v>
      </c>
      <c r="E185">
        <v>-7.5899999999999995E-2</v>
      </c>
      <c r="F185">
        <v>0.2394</v>
      </c>
      <c r="G185">
        <v>8</v>
      </c>
      <c r="H185">
        <v>37.5</v>
      </c>
      <c r="I185">
        <v>0.83730000000000004</v>
      </c>
    </row>
    <row r="186" spans="1:9" x14ac:dyDescent="0.2">
      <c r="A186" t="s">
        <v>155</v>
      </c>
      <c r="B186" s="5">
        <v>29045.02</v>
      </c>
      <c r="C186">
        <v>0</v>
      </c>
      <c r="D186" s="5">
        <v>537867.76</v>
      </c>
      <c r="E186">
        <v>5.7080000000000002</v>
      </c>
      <c r="F186">
        <v>0.20150000000000001</v>
      </c>
      <c r="G186">
        <v>9</v>
      </c>
      <c r="H186">
        <v>44.44</v>
      </c>
      <c r="I186">
        <v>20.87</v>
      </c>
    </row>
    <row r="187" spans="1:9" x14ac:dyDescent="0.2">
      <c r="A187" s="3">
        <v>41224</v>
      </c>
      <c r="B187" s="5">
        <v>-3804</v>
      </c>
      <c r="C187">
        <v>0</v>
      </c>
      <c r="D187" s="5">
        <v>508822.74</v>
      </c>
      <c r="E187">
        <v>-0.74209999999999998</v>
      </c>
      <c r="F187">
        <v>0.77500000000000002</v>
      </c>
      <c r="G187">
        <v>8</v>
      </c>
      <c r="H187">
        <v>12.5</v>
      </c>
      <c r="I187">
        <v>4.2799999999999998E-2</v>
      </c>
    </row>
    <row r="188" spans="1:9" x14ac:dyDescent="0.2">
      <c r="A188" s="3">
        <v>41010</v>
      </c>
      <c r="B188" s="5">
        <v>4735.3999999999996</v>
      </c>
      <c r="C188">
        <v>0</v>
      </c>
      <c r="D188" s="5">
        <v>512626.74</v>
      </c>
      <c r="E188">
        <v>0.93240000000000001</v>
      </c>
      <c r="F188">
        <v>0.22720000000000001</v>
      </c>
      <c r="G188">
        <v>10</v>
      </c>
      <c r="H188">
        <v>60</v>
      </c>
      <c r="I188">
        <v>3.0529999999999999</v>
      </c>
    </row>
    <row r="189" spans="1:9" x14ac:dyDescent="0.2">
      <c r="A189" t="s">
        <v>156</v>
      </c>
      <c r="B189" s="5">
        <v>-6473.18</v>
      </c>
      <c r="C189">
        <v>0</v>
      </c>
      <c r="D189" s="5">
        <v>507891.34</v>
      </c>
      <c r="E189">
        <v>-1.258</v>
      </c>
      <c r="F189">
        <v>1.268</v>
      </c>
      <c r="G189">
        <v>12</v>
      </c>
      <c r="H189">
        <v>8.3330000000000002</v>
      </c>
      <c r="I189">
        <v>4.4299999999999999E-2</v>
      </c>
    </row>
    <row r="190" spans="1:9" x14ac:dyDescent="0.2">
      <c r="A190" t="s">
        <v>157</v>
      </c>
      <c r="B190">
        <v>-324.72000000000003</v>
      </c>
      <c r="C190">
        <v>0</v>
      </c>
      <c r="D190" s="5">
        <v>514364.52</v>
      </c>
      <c r="E190">
        <v>-6.3100000000000003E-2</v>
      </c>
      <c r="F190">
        <v>0.51890000000000003</v>
      </c>
      <c r="G190">
        <v>12</v>
      </c>
      <c r="H190">
        <v>25</v>
      </c>
      <c r="I190">
        <v>0.90949999999999998</v>
      </c>
    </row>
    <row r="191" spans="1:9" x14ac:dyDescent="0.2">
      <c r="A191" t="s">
        <v>158</v>
      </c>
      <c r="B191" s="5">
        <v>5966.02</v>
      </c>
      <c r="C191">
        <v>0</v>
      </c>
      <c r="D191" s="5">
        <v>514689.24</v>
      </c>
      <c r="E191">
        <v>1.173</v>
      </c>
      <c r="F191">
        <v>0.62029999999999996</v>
      </c>
      <c r="G191">
        <v>9</v>
      </c>
      <c r="H191">
        <v>55.56</v>
      </c>
      <c r="I191">
        <v>2.7290000000000001</v>
      </c>
    </row>
    <row r="192" spans="1:9" x14ac:dyDescent="0.2">
      <c r="A192" s="3">
        <v>41100</v>
      </c>
      <c r="B192" s="5">
        <v>-8020.04</v>
      </c>
      <c r="C192">
        <v>0</v>
      </c>
      <c r="D192" s="5">
        <v>508723.22</v>
      </c>
      <c r="E192">
        <v>-1.552</v>
      </c>
      <c r="F192">
        <v>1.552</v>
      </c>
      <c r="G192">
        <v>11</v>
      </c>
      <c r="H192">
        <v>18.18</v>
      </c>
      <c r="I192">
        <v>0.13519999999999999</v>
      </c>
    </row>
    <row r="193" spans="1:9" x14ac:dyDescent="0.2">
      <c r="A193" t="s">
        <v>159</v>
      </c>
      <c r="B193" s="5">
        <v>-4889.34</v>
      </c>
      <c r="C193">
        <v>0</v>
      </c>
      <c r="D193" s="5">
        <v>516743.26</v>
      </c>
      <c r="E193">
        <v>-0.93730000000000002</v>
      </c>
      <c r="F193">
        <v>1.9139999999999999</v>
      </c>
      <c r="G193">
        <v>14</v>
      </c>
      <c r="H193">
        <v>28.57</v>
      </c>
      <c r="I193">
        <v>0.5716</v>
      </c>
    </row>
    <row r="194" spans="1:9" x14ac:dyDescent="0.2">
      <c r="A194" t="s">
        <v>160</v>
      </c>
      <c r="B194" s="5">
        <v>13103.12</v>
      </c>
      <c r="C194">
        <v>0</v>
      </c>
      <c r="D194" s="5">
        <v>521632.6</v>
      </c>
      <c r="E194">
        <v>2.577</v>
      </c>
      <c r="F194">
        <v>0.35110000000000002</v>
      </c>
      <c r="G194">
        <v>10</v>
      </c>
      <c r="H194">
        <v>40</v>
      </c>
      <c r="I194">
        <v>4.6710000000000003</v>
      </c>
    </row>
    <row r="195" spans="1:9" x14ac:dyDescent="0.2">
      <c r="A195" t="s">
        <v>161</v>
      </c>
      <c r="B195" s="5">
        <v>4044.4</v>
      </c>
      <c r="C195">
        <v>0</v>
      </c>
      <c r="D195" s="5">
        <v>508529.48</v>
      </c>
      <c r="E195">
        <v>0.80169999999999997</v>
      </c>
      <c r="F195">
        <v>0.27829999999999999</v>
      </c>
      <c r="G195">
        <v>6</v>
      </c>
      <c r="H195">
        <v>33.33</v>
      </c>
      <c r="I195">
        <v>2.613</v>
      </c>
    </row>
    <row r="196" spans="1:9" x14ac:dyDescent="0.2">
      <c r="A196" s="3">
        <v>41161</v>
      </c>
      <c r="B196" s="5">
        <v>4322.96</v>
      </c>
      <c r="C196">
        <v>0</v>
      </c>
      <c r="D196" s="5">
        <v>504485.08</v>
      </c>
      <c r="E196">
        <v>0.86429999999999996</v>
      </c>
      <c r="F196">
        <v>0</v>
      </c>
      <c r="G196">
        <v>3</v>
      </c>
      <c r="H196">
        <v>100</v>
      </c>
      <c r="I196">
        <v>100</v>
      </c>
    </row>
    <row r="197" spans="1:9" x14ac:dyDescent="0.2">
      <c r="A197" s="3">
        <v>40948</v>
      </c>
      <c r="B197" s="5">
        <v>5285.99</v>
      </c>
      <c r="C197">
        <v>0</v>
      </c>
      <c r="D197" s="5">
        <v>500162.12</v>
      </c>
      <c r="E197">
        <v>1.0680000000000001</v>
      </c>
      <c r="F197">
        <v>0.90500000000000003</v>
      </c>
      <c r="G197">
        <v>9</v>
      </c>
      <c r="H197">
        <v>44.44</v>
      </c>
      <c r="I197">
        <v>1.8109999999999999</v>
      </c>
    </row>
    <row r="198" spans="1:9" x14ac:dyDescent="0.2">
      <c r="A198" t="s">
        <v>162</v>
      </c>
      <c r="B198" s="5">
        <v>-8994.2800000000007</v>
      </c>
      <c r="C198">
        <v>0</v>
      </c>
      <c r="D198" s="5">
        <v>494876.13</v>
      </c>
      <c r="E198">
        <v>-1.7849999999999999</v>
      </c>
      <c r="F198">
        <v>1.8280000000000001</v>
      </c>
      <c r="G198">
        <v>17</v>
      </c>
      <c r="H198">
        <v>17.649999999999999</v>
      </c>
      <c r="I198">
        <v>0.16539999999999999</v>
      </c>
    </row>
    <row r="199" spans="1:9" x14ac:dyDescent="0.2">
      <c r="A199" t="s">
        <v>163</v>
      </c>
      <c r="B199" s="5">
        <v>4286.3999999999996</v>
      </c>
      <c r="C199">
        <v>0</v>
      </c>
      <c r="D199" s="5">
        <v>503870.41</v>
      </c>
      <c r="E199">
        <v>0.85799999999999998</v>
      </c>
      <c r="F199">
        <v>0.41010000000000002</v>
      </c>
      <c r="G199">
        <v>6</v>
      </c>
      <c r="H199">
        <v>33.33</v>
      </c>
      <c r="I199">
        <v>2.536</v>
      </c>
    </row>
    <row r="200" spans="1:9" x14ac:dyDescent="0.2">
      <c r="A200" s="3">
        <v>41251</v>
      </c>
      <c r="B200" s="5">
        <v>1518</v>
      </c>
      <c r="C200">
        <v>0</v>
      </c>
      <c r="D200" s="5">
        <v>499584.01</v>
      </c>
      <c r="E200">
        <v>0.30480000000000002</v>
      </c>
      <c r="F200">
        <v>0.26100000000000001</v>
      </c>
      <c r="G200">
        <v>5</v>
      </c>
      <c r="H200">
        <v>20</v>
      </c>
      <c r="I200">
        <v>1.9419999999999999</v>
      </c>
    </row>
    <row r="201" spans="1:9" x14ac:dyDescent="0.2">
      <c r="A201" s="3">
        <v>41037</v>
      </c>
      <c r="B201" s="5">
        <v>2708</v>
      </c>
      <c r="C201">
        <v>0</v>
      </c>
      <c r="D201" s="5">
        <v>498066.01</v>
      </c>
      <c r="E201">
        <v>0.54669999999999996</v>
      </c>
      <c r="F201">
        <v>0</v>
      </c>
      <c r="G201">
        <v>2</v>
      </c>
      <c r="H201">
        <v>100</v>
      </c>
      <c r="I201">
        <v>100</v>
      </c>
    </row>
    <row r="202" spans="1:9" x14ac:dyDescent="0.2">
      <c r="A202" t="s">
        <v>164</v>
      </c>
      <c r="B202" s="5">
        <v>5221.3999999999996</v>
      </c>
      <c r="C202">
        <v>0</v>
      </c>
      <c r="D202" s="5">
        <v>495358.01</v>
      </c>
      <c r="E202">
        <v>1.0649999999999999</v>
      </c>
      <c r="F202">
        <v>0.5383</v>
      </c>
      <c r="G202">
        <v>4</v>
      </c>
      <c r="H202">
        <v>50</v>
      </c>
      <c r="I202">
        <v>2.9609999999999999</v>
      </c>
    </row>
    <row r="203" spans="1:9" x14ac:dyDescent="0.2">
      <c r="A203" t="s">
        <v>165</v>
      </c>
      <c r="B203" s="5">
        <v>20056.8</v>
      </c>
      <c r="C203">
        <v>0</v>
      </c>
      <c r="D203" s="5">
        <v>490136.61</v>
      </c>
      <c r="E203">
        <v>4.2670000000000003</v>
      </c>
      <c r="F203">
        <v>0.2127</v>
      </c>
      <c r="G203">
        <v>7</v>
      </c>
      <c r="H203">
        <v>42.86</v>
      </c>
      <c r="I203">
        <v>8.5730000000000004</v>
      </c>
    </row>
    <row r="204" spans="1:9" x14ac:dyDescent="0.2">
      <c r="A204" t="s">
        <v>166</v>
      </c>
      <c r="B204" s="5">
        <v>6642</v>
      </c>
      <c r="C204">
        <v>0</v>
      </c>
      <c r="D204" s="5">
        <v>470079.81</v>
      </c>
      <c r="E204">
        <v>1.4330000000000001</v>
      </c>
      <c r="F204">
        <v>7.0999999999999994E-2</v>
      </c>
      <c r="G204">
        <v>4</v>
      </c>
      <c r="H204">
        <v>75</v>
      </c>
      <c r="I204">
        <v>21.13</v>
      </c>
    </row>
    <row r="205" spans="1:9" x14ac:dyDescent="0.2">
      <c r="A205" s="3">
        <v>41128</v>
      </c>
      <c r="B205" s="5">
        <v>-1720</v>
      </c>
      <c r="C205">
        <v>0</v>
      </c>
      <c r="D205" s="5">
        <v>463437.81</v>
      </c>
      <c r="E205">
        <v>-0.36980000000000002</v>
      </c>
      <c r="F205">
        <v>0.36980000000000002</v>
      </c>
      <c r="G205">
        <v>4</v>
      </c>
      <c r="H205">
        <v>0</v>
      </c>
      <c r="I205">
        <v>0</v>
      </c>
    </row>
    <row r="206" spans="1:9" x14ac:dyDescent="0.2">
      <c r="A206" s="3">
        <v>40915</v>
      </c>
      <c r="B206" s="5">
        <v>3206.4</v>
      </c>
      <c r="C206">
        <v>0</v>
      </c>
      <c r="D206" s="5">
        <v>465157.81</v>
      </c>
      <c r="E206">
        <v>0.69410000000000005</v>
      </c>
      <c r="F206">
        <v>6.2700000000000006E-2</v>
      </c>
      <c r="G206">
        <v>3</v>
      </c>
      <c r="H206">
        <v>33.33</v>
      </c>
      <c r="I206">
        <v>7.1950000000000003</v>
      </c>
    </row>
    <row r="207" spans="1:9" x14ac:dyDescent="0.2">
      <c r="A207" t="s">
        <v>167</v>
      </c>
      <c r="B207" s="5">
        <v>3344.26</v>
      </c>
      <c r="C207">
        <v>0</v>
      </c>
      <c r="D207" s="5">
        <v>461951.41</v>
      </c>
      <c r="E207">
        <v>0.72919999999999996</v>
      </c>
      <c r="F207">
        <v>1.778</v>
      </c>
      <c r="G207">
        <v>13</v>
      </c>
      <c r="H207">
        <v>46.15</v>
      </c>
      <c r="I207">
        <v>1.3720000000000001</v>
      </c>
    </row>
    <row r="208" spans="1:9" x14ac:dyDescent="0.2">
      <c r="A208" t="s">
        <v>168</v>
      </c>
      <c r="B208" s="5">
        <v>2288.9</v>
      </c>
      <c r="C208">
        <v>0</v>
      </c>
      <c r="D208" s="5">
        <v>458607.15</v>
      </c>
      <c r="E208">
        <v>0.50160000000000005</v>
      </c>
      <c r="F208">
        <v>0.30859999999999999</v>
      </c>
      <c r="G208">
        <v>9</v>
      </c>
      <c r="H208">
        <v>33.33</v>
      </c>
      <c r="I208">
        <v>2.1890000000000001</v>
      </c>
    </row>
    <row r="209" spans="1:9" x14ac:dyDescent="0.2">
      <c r="A209" s="3">
        <v>41188</v>
      </c>
      <c r="B209" s="5">
        <v>-13009.4</v>
      </c>
      <c r="C209">
        <v>0</v>
      </c>
      <c r="D209" s="5">
        <v>456318.25</v>
      </c>
      <c r="E209">
        <v>-2.7719999999999998</v>
      </c>
      <c r="F209">
        <v>3.036</v>
      </c>
      <c r="G209">
        <v>12</v>
      </c>
      <c r="H209">
        <v>33.33</v>
      </c>
      <c r="I209">
        <v>0.29499999999999998</v>
      </c>
    </row>
    <row r="210" spans="1:9" x14ac:dyDescent="0.2">
      <c r="A210" s="3">
        <v>40974</v>
      </c>
      <c r="B210" s="5">
        <v>-1068.1500000000001</v>
      </c>
      <c r="C210">
        <v>0</v>
      </c>
      <c r="D210" s="5">
        <v>469327.65</v>
      </c>
      <c r="E210">
        <v>-0.2271</v>
      </c>
      <c r="F210">
        <v>0.94789999999999996</v>
      </c>
      <c r="G210">
        <v>8</v>
      </c>
      <c r="H210">
        <v>37.5</v>
      </c>
      <c r="I210">
        <v>0.81230000000000002</v>
      </c>
    </row>
    <row r="211" spans="1:9" x14ac:dyDescent="0.2">
      <c r="A211" t="s">
        <v>169</v>
      </c>
      <c r="B211" s="5">
        <v>5261.3</v>
      </c>
      <c r="C211">
        <v>0</v>
      </c>
      <c r="D211" s="5">
        <v>470395.8</v>
      </c>
      <c r="E211">
        <v>1.131</v>
      </c>
      <c r="F211">
        <v>1.694</v>
      </c>
      <c r="G211">
        <v>7</v>
      </c>
      <c r="H211">
        <v>42.86</v>
      </c>
      <c r="I211">
        <v>1.623</v>
      </c>
    </row>
    <row r="212" spans="1:9" x14ac:dyDescent="0.2">
      <c r="A212" t="s">
        <v>170</v>
      </c>
      <c r="B212" s="5">
        <v>-3650.44</v>
      </c>
      <c r="C212">
        <v>0</v>
      </c>
      <c r="D212" s="5">
        <v>465134.5</v>
      </c>
      <c r="E212">
        <v>-0.77869999999999995</v>
      </c>
      <c r="F212">
        <v>0.99239999999999995</v>
      </c>
      <c r="G212">
        <v>13</v>
      </c>
      <c r="H212">
        <v>38.46</v>
      </c>
      <c r="I212">
        <v>0.37609999999999999</v>
      </c>
    </row>
    <row r="213" spans="1:9" x14ac:dyDescent="0.2">
      <c r="A213" t="s">
        <v>171</v>
      </c>
      <c r="B213">
        <v>472.88</v>
      </c>
      <c r="C213">
        <v>0</v>
      </c>
      <c r="D213" s="5">
        <v>468784.94</v>
      </c>
      <c r="E213">
        <v>0.10100000000000001</v>
      </c>
      <c r="F213">
        <v>0.40339999999999998</v>
      </c>
      <c r="G213">
        <v>6</v>
      </c>
      <c r="H213">
        <v>50</v>
      </c>
      <c r="I213">
        <v>1.2070000000000001</v>
      </c>
    </row>
    <row r="214" spans="1:9" x14ac:dyDescent="0.2">
      <c r="A214" s="3">
        <v>41065</v>
      </c>
      <c r="B214" s="5">
        <v>-1728.56</v>
      </c>
      <c r="C214">
        <v>0</v>
      </c>
      <c r="D214" s="5">
        <v>468312.06</v>
      </c>
      <c r="E214">
        <v>-0.36770000000000003</v>
      </c>
      <c r="F214">
        <v>0.77390000000000003</v>
      </c>
      <c r="G214">
        <v>10</v>
      </c>
      <c r="H214">
        <v>30</v>
      </c>
      <c r="I214">
        <v>0.62390000000000001</v>
      </c>
    </row>
    <row r="215" spans="1:9" x14ac:dyDescent="0.2">
      <c r="A215" t="s">
        <v>172</v>
      </c>
      <c r="B215" s="5">
        <v>8427.32</v>
      </c>
      <c r="C215">
        <v>0</v>
      </c>
      <c r="D215" s="5">
        <v>470040.62</v>
      </c>
      <c r="E215">
        <v>1.8260000000000001</v>
      </c>
      <c r="F215">
        <v>0.53879999999999995</v>
      </c>
      <c r="G215">
        <v>10</v>
      </c>
      <c r="H215">
        <v>40</v>
      </c>
      <c r="I215">
        <v>3.32</v>
      </c>
    </row>
    <row r="216" spans="1:9" x14ac:dyDescent="0.2">
      <c r="A216" t="s">
        <v>173</v>
      </c>
      <c r="B216" s="5">
        <v>1868</v>
      </c>
      <c r="C216">
        <v>0</v>
      </c>
      <c r="D216" s="5">
        <v>461613.3</v>
      </c>
      <c r="E216">
        <v>0.40629999999999999</v>
      </c>
      <c r="F216">
        <v>0.87580000000000002</v>
      </c>
      <c r="G216">
        <v>8</v>
      </c>
      <c r="H216">
        <v>50</v>
      </c>
      <c r="I216">
        <v>1.3660000000000001</v>
      </c>
    </row>
    <row r="217" spans="1:9" x14ac:dyDescent="0.2">
      <c r="A217" t="s">
        <v>174</v>
      </c>
      <c r="B217" s="5">
        <v>-11473.42</v>
      </c>
      <c r="C217">
        <v>0</v>
      </c>
      <c r="D217" s="5">
        <v>459745.3</v>
      </c>
      <c r="E217">
        <v>-2.4350000000000001</v>
      </c>
      <c r="F217">
        <v>2.4350000000000001</v>
      </c>
      <c r="G217">
        <v>12</v>
      </c>
      <c r="H217">
        <v>8.3330000000000002</v>
      </c>
      <c r="I217">
        <v>3.1300000000000001E-2</v>
      </c>
    </row>
    <row r="218" spans="1:9" x14ac:dyDescent="0.2">
      <c r="A218" s="3">
        <v>41125</v>
      </c>
      <c r="B218" s="5">
        <v>10744.68</v>
      </c>
      <c r="C218">
        <v>0</v>
      </c>
      <c r="D218" s="5">
        <v>471218.72</v>
      </c>
      <c r="E218">
        <v>2.3330000000000002</v>
      </c>
      <c r="F218">
        <v>0</v>
      </c>
      <c r="G218">
        <v>3</v>
      </c>
      <c r="H218">
        <v>100</v>
      </c>
      <c r="I218">
        <v>100</v>
      </c>
    </row>
    <row r="219" spans="1:9" x14ac:dyDescent="0.2">
      <c r="A219" s="3">
        <v>40912</v>
      </c>
      <c r="B219">
        <v>596.9</v>
      </c>
      <c r="C219">
        <v>0</v>
      </c>
      <c r="D219" s="5">
        <v>460474.04</v>
      </c>
      <c r="E219">
        <v>0.1298</v>
      </c>
      <c r="F219">
        <v>1.4390000000000001</v>
      </c>
      <c r="G219">
        <v>5</v>
      </c>
      <c r="H219">
        <v>20</v>
      </c>
      <c r="I219">
        <v>1.0900000000000001</v>
      </c>
    </row>
    <row r="220" spans="1:9" x14ac:dyDescent="0.2">
      <c r="A220" t="s">
        <v>175</v>
      </c>
      <c r="B220">
        <v>763.69</v>
      </c>
      <c r="C220">
        <v>0</v>
      </c>
      <c r="D220" s="5">
        <v>459877.14</v>
      </c>
      <c r="E220">
        <v>0.1663</v>
      </c>
      <c r="F220">
        <v>0.6482</v>
      </c>
      <c r="G220">
        <v>11</v>
      </c>
      <c r="H220">
        <v>45.45</v>
      </c>
      <c r="I220">
        <v>1.202</v>
      </c>
    </row>
    <row r="221" spans="1:9" x14ac:dyDescent="0.2">
      <c r="A221" t="s">
        <v>176</v>
      </c>
      <c r="B221" s="5">
        <v>1935.44</v>
      </c>
      <c r="C221">
        <v>0</v>
      </c>
      <c r="D221" s="5">
        <v>459113.45</v>
      </c>
      <c r="E221">
        <v>0.42330000000000001</v>
      </c>
      <c r="F221">
        <v>0.44529999999999997</v>
      </c>
      <c r="G221">
        <v>12</v>
      </c>
      <c r="H221">
        <v>25</v>
      </c>
      <c r="I221">
        <v>1.4910000000000001</v>
      </c>
    </row>
    <row r="222" spans="1:9" x14ac:dyDescent="0.2">
      <c r="A222" s="3">
        <v>41216</v>
      </c>
      <c r="B222" s="5">
        <v>-1465.32</v>
      </c>
      <c r="C222">
        <v>0</v>
      </c>
      <c r="D222" s="5">
        <v>457178.01</v>
      </c>
      <c r="E222">
        <v>-0.31950000000000001</v>
      </c>
      <c r="F222">
        <v>0.63049999999999995</v>
      </c>
      <c r="G222">
        <v>6</v>
      </c>
      <c r="H222">
        <v>33.33</v>
      </c>
      <c r="I222">
        <v>0.5131</v>
      </c>
    </row>
    <row r="223" spans="1:9" x14ac:dyDescent="0.2">
      <c r="A223" s="3">
        <v>41002</v>
      </c>
      <c r="B223" s="5">
        <v>8057.85</v>
      </c>
      <c r="C223">
        <v>0</v>
      </c>
      <c r="D223" s="5">
        <v>458643.33</v>
      </c>
      <c r="E223">
        <v>1.788</v>
      </c>
      <c r="F223">
        <v>0.75419999999999998</v>
      </c>
      <c r="G223">
        <v>11</v>
      </c>
      <c r="H223">
        <v>36.36</v>
      </c>
      <c r="I223">
        <v>2.7450000000000001</v>
      </c>
    </row>
    <row r="224" spans="1:9" x14ac:dyDescent="0.2">
      <c r="A224" t="s">
        <v>177</v>
      </c>
      <c r="B224" s="5">
        <v>-1207.5999999999999</v>
      </c>
      <c r="C224">
        <v>0</v>
      </c>
      <c r="D224" s="5">
        <v>450585.48</v>
      </c>
      <c r="E224">
        <v>-0.26729999999999998</v>
      </c>
      <c r="F224">
        <v>0.8246</v>
      </c>
      <c r="G224">
        <v>12</v>
      </c>
      <c r="H224">
        <v>25</v>
      </c>
      <c r="I224">
        <v>0.7288</v>
      </c>
    </row>
    <row r="225" spans="1:9" x14ac:dyDescent="0.2">
      <c r="A225" t="s">
        <v>178</v>
      </c>
      <c r="B225" s="5">
        <v>1458.9</v>
      </c>
      <c r="C225">
        <v>0</v>
      </c>
      <c r="D225" s="5">
        <v>451793.08</v>
      </c>
      <c r="E225">
        <v>0.32400000000000001</v>
      </c>
      <c r="F225">
        <v>0.56540000000000001</v>
      </c>
      <c r="G225">
        <v>7</v>
      </c>
      <c r="H225">
        <v>28.57</v>
      </c>
      <c r="I225">
        <v>1.444</v>
      </c>
    </row>
    <row r="226" spans="1:9" x14ac:dyDescent="0.2">
      <c r="A226" s="3">
        <v>41245</v>
      </c>
      <c r="B226" s="5">
        <v>-7086.65</v>
      </c>
      <c r="C226">
        <v>0</v>
      </c>
      <c r="D226" s="5">
        <v>450334.18</v>
      </c>
      <c r="E226">
        <v>-1.5489999999999999</v>
      </c>
      <c r="F226">
        <v>1.9990000000000001</v>
      </c>
      <c r="G226">
        <v>15</v>
      </c>
      <c r="H226">
        <v>20</v>
      </c>
      <c r="I226">
        <v>0.35310000000000002</v>
      </c>
    </row>
    <row r="227" spans="1:9" x14ac:dyDescent="0.2">
      <c r="A227" s="3">
        <v>41031</v>
      </c>
      <c r="B227" s="5">
        <v>-2635.85</v>
      </c>
      <c r="C227">
        <v>0</v>
      </c>
      <c r="D227" s="5">
        <v>457420.83</v>
      </c>
      <c r="E227">
        <v>-0.57289999999999996</v>
      </c>
      <c r="F227">
        <v>1.1679999999999999</v>
      </c>
      <c r="G227">
        <v>8</v>
      </c>
      <c r="H227">
        <v>37.5</v>
      </c>
      <c r="I227">
        <v>0.54749999999999999</v>
      </c>
    </row>
    <row r="228" spans="1:9" x14ac:dyDescent="0.2">
      <c r="A228" t="s">
        <v>179</v>
      </c>
      <c r="B228" s="5">
        <v>4252.5</v>
      </c>
      <c r="C228">
        <v>0</v>
      </c>
      <c r="D228" s="5">
        <v>460056.68</v>
      </c>
      <c r="E228">
        <v>0.93300000000000005</v>
      </c>
      <c r="F228">
        <v>0.73050000000000004</v>
      </c>
      <c r="G228">
        <v>10</v>
      </c>
      <c r="H228">
        <v>40</v>
      </c>
      <c r="I228">
        <v>1.95</v>
      </c>
    </row>
    <row r="229" spans="1:9" x14ac:dyDescent="0.2">
      <c r="A229" t="s">
        <v>180</v>
      </c>
      <c r="B229" s="5">
        <v>-2847.2</v>
      </c>
      <c r="C229">
        <v>0</v>
      </c>
      <c r="D229" s="5">
        <v>455804.18</v>
      </c>
      <c r="E229">
        <v>-0.62080000000000002</v>
      </c>
      <c r="F229">
        <v>0.70450000000000002</v>
      </c>
      <c r="G229">
        <v>9</v>
      </c>
      <c r="H229">
        <v>22.22</v>
      </c>
      <c r="I229">
        <v>0.17499999999999999</v>
      </c>
    </row>
    <row r="230" spans="1:9" x14ac:dyDescent="0.2">
      <c r="A230" t="s">
        <v>181</v>
      </c>
      <c r="B230" s="5">
        <v>3434.8</v>
      </c>
      <c r="C230">
        <v>0</v>
      </c>
      <c r="D230" s="5">
        <v>458651.38</v>
      </c>
      <c r="E230">
        <v>0.75449999999999995</v>
      </c>
      <c r="F230">
        <v>0.36349999999999999</v>
      </c>
      <c r="G230">
        <v>5</v>
      </c>
      <c r="H230">
        <v>80</v>
      </c>
      <c r="I230">
        <v>3.0529999999999999</v>
      </c>
    </row>
    <row r="231" spans="1:9" x14ac:dyDescent="0.2">
      <c r="A231" t="s">
        <v>182</v>
      </c>
      <c r="B231" s="5">
        <v>6112.7</v>
      </c>
      <c r="C231">
        <v>0</v>
      </c>
      <c r="D231" s="5">
        <v>455216.58</v>
      </c>
      <c r="E231">
        <v>1.361</v>
      </c>
      <c r="F231">
        <v>0.56089999999999995</v>
      </c>
      <c r="G231">
        <v>9</v>
      </c>
      <c r="H231">
        <v>55.56</v>
      </c>
      <c r="I231">
        <v>2.7440000000000002</v>
      </c>
    </row>
    <row r="232" spans="1:9" x14ac:dyDescent="0.2">
      <c r="A232" t="s">
        <v>183</v>
      </c>
      <c r="B232" s="5">
        <v>-7029.56</v>
      </c>
      <c r="C232">
        <v>0</v>
      </c>
      <c r="D232" s="5">
        <v>449103.88</v>
      </c>
      <c r="E232">
        <v>-1.5409999999999999</v>
      </c>
      <c r="F232">
        <v>1.5409999999999999</v>
      </c>
      <c r="G232">
        <v>9</v>
      </c>
      <c r="H232">
        <v>11.11</v>
      </c>
      <c r="I232">
        <v>6.0199999999999997E-2</v>
      </c>
    </row>
    <row r="233" spans="1:9" x14ac:dyDescent="0.2">
      <c r="A233" s="3">
        <v>40859</v>
      </c>
      <c r="B233">
        <v>-302.33999999999997</v>
      </c>
      <c r="C233">
        <v>0</v>
      </c>
      <c r="D233" s="5">
        <v>456133.44</v>
      </c>
      <c r="E233">
        <v>-6.6199999999999995E-2</v>
      </c>
      <c r="F233">
        <v>0.71399999999999997</v>
      </c>
      <c r="G233">
        <v>9</v>
      </c>
      <c r="H233">
        <v>33.33</v>
      </c>
      <c r="I233">
        <v>0.94289999999999996</v>
      </c>
    </row>
    <row r="234" spans="1:9" x14ac:dyDescent="0.2">
      <c r="A234" s="3">
        <v>40645</v>
      </c>
      <c r="B234" s="5">
        <v>-2108.4</v>
      </c>
      <c r="C234">
        <v>0</v>
      </c>
      <c r="D234" s="5">
        <v>456435.78</v>
      </c>
      <c r="E234">
        <v>-0.45979999999999999</v>
      </c>
      <c r="F234">
        <v>1.492</v>
      </c>
      <c r="G234">
        <v>7</v>
      </c>
      <c r="H234">
        <v>14.29</v>
      </c>
      <c r="I234">
        <v>0.69499999999999995</v>
      </c>
    </row>
    <row r="235" spans="1:9" x14ac:dyDescent="0.2">
      <c r="A235" t="s">
        <v>184</v>
      </c>
      <c r="B235" s="5">
        <v>35140.58</v>
      </c>
      <c r="C235">
        <v>0</v>
      </c>
      <c r="D235" s="5">
        <v>458544.18</v>
      </c>
      <c r="E235">
        <v>8.3000000000000007</v>
      </c>
      <c r="F235">
        <v>0.4955</v>
      </c>
      <c r="G235">
        <v>9</v>
      </c>
      <c r="H235">
        <v>55.56</v>
      </c>
      <c r="I235">
        <v>7.12</v>
      </c>
    </row>
    <row r="236" spans="1:9" x14ac:dyDescent="0.2">
      <c r="A236" t="s">
        <v>185</v>
      </c>
      <c r="B236">
        <v>353.55</v>
      </c>
      <c r="C236">
        <v>0</v>
      </c>
      <c r="D236" s="5">
        <v>423403.6</v>
      </c>
      <c r="E236">
        <v>8.3599999999999994E-2</v>
      </c>
      <c r="F236">
        <v>0.70509999999999995</v>
      </c>
      <c r="G236">
        <v>3</v>
      </c>
      <c r="H236">
        <v>33.33</v>
      </c>
      <c r="I236">
        <v>1.1180000000000001</v>
      </c>
    </row>
    <row r="237" spans="1:9" x14ac:dyDescent="0.2">
      <c r="A237" t="s">
        <v>186</v>
      </c>
      <c r="B237" s="5">
        <v>-3636.26</v>
      </c>
      <c r="C237">
        <v>0</v>
      </c>
      <c r="D237" s="5">
        <v>423050.05</v>
      </c>
      <c r="E237">
        <v>-0.85219999999999996</v>
      </c>
      <c r="F237">
        <v>0.85219999999999996</v>
      </c>
      <c r="G237">
        <v>11</v>
      </c>
      <c r="H237">
        <v>18.18</v>
      </c>
      <c r="I237">
        <v>0.48449999999999999</v>
      </c>
    </row>
    <row r="238" spans="1:9" x14ac:dyDescent="0.2">
      <c r="A238" s="3">
        <v>40705</v>
      </c>
      <c r="B238" s="5">
        <v>-14476.96</v>
      </c>
      <c r="C238">
        <v>0</v>
      </c>
      <c r="D238" s="5">
        <v>426686.31</v>
      </c>
      <c r="E238">
        <v>-3.282</v>
      </c>
      <c r="F238">
        <v>3.282</v>
      </c>
      <c r="G238">
        <v>12</v>
      </c>
      <c r="H238">
        <v>8.3330000000000002</v>
      </c>
      <c r="I238">
        <v>7.2400000000000006E-2</v>
      </c>
    </row>
    <row r="239" spans="1:9" x14ac:dyDescent="0.2">
      <c r="A239" t="s">
        <v>187</v>
      </c>
      <c r="B239" s="5">
        <v>-7063.84</v>
      </c>
      <c r="C239">
        <v>0</v>
      </c>
      <c r="D239" s="5">
        <v>441163.27</v>
      </c>
      <c r="E239">
        <v>-1.5760000000000001</v>
      </c>
      <c r="F239">
        <v>1.766</v>
      </c>
      <c r="G239">
        <v>16</v>
      </c>
      <c r="H239">
        <v>31.25</v>
      </c>
      <c r="I239">
        <v>0.31900000000000001</v>
      </c>
    </row>
    <row r="240" spans="1:9" x14ac:dyDescent="0.2">
      <c r="A240" t="s">
        <v>188</v>
      </c>
      <c r="B240" s="5">
        <v>-17400.919999999998</v>
      </c>
      <c r="C240">
        <v>0</v>
      </c>
      <c r="D240" s="5">
        <v>448227.11</v>
      </c>
      <c r="E240">
        <v>-3.7370000000000001</v>
      </c>
      <c r="F240">
        <v>3.7370000000000001</v>
      </c>
      <c r="G240">
        <v>13</v>
      </c>
      <c r="H240">
        <v>23.08</v>
      </c>
      <c r="I240">
        <v>8.7499999999999994E-2</v>
      </c>
    </row>
    <row r="241" spans="1:9" x14ac:dyDescent="0.2">
      <c r="A241" t="s">
        <v>189</v>
      </c>
      <c r="B241" s="5">
        <v>15861.88</v>
      </c>
      <c r="C241">
        <v>0</v>
      </c>
      <c r="D241" s="5">
        <v>465628.03</v>
      </c>
      <c r="E241">
        <v>3.5270000000000001</v>
      </c>
      <c r="F241">
        <v>0.82969999999999999</v>
      </c>
      <c r="G241">
        <v>9</v>
      </c>
      <c r="H241">
        <v>33.33</v>
      </c>
      <c r="I241">
        <v>5.08</v>
      </c>
    </row>
    <row r="242" spans="1:9" x14ac:dyDescent="0.2">
      <c r="A242" s="3">
        <v>40796</v>
      </c>
      <c r="B242" s="5">
        <v>26876.48</v>
      </c>
      <c r="C242">
        <v>0</v>
      </c>
      <c r="D242" s="5">
        <v>449766.15</v>
      </c>
      <c r="E242">
        <v>6.3550000000000004</v>
      </c>
      <c r="F242">
        <v>0</v>
      </c>
      <c r="G242">
        <v>3</v>
      </c>
      <c r="H242">
        <v>100</v>
      </c>
      <c r="I242">
        <v>100</v>
      </c>
    </row>
    <row r="243" spans="1:9" x14ac:dyDescent="0.2">
      <c r="A243" s="3">
        <v>40584</v>
      </c>
      <c r="B243" s="5">
        <v>6873.2</v>
      </c>
      <c r="C243">
        <v>0</v>
      </c>
      <c r="D243" s="5">
        <v>422889.67</v>
      </c>
      <c r="E243">
        <v>1.6519999999999999</v>
      </c>
      <c r="F243">
        <v>0.87760000000000005</v>
      </c>
      <c r="G243">
        <v>6</v>
      </c>
      <c r="H243">
        <v>33.33</v>
      </c>
      <c r="I243">
        <v>2.8149999999999999</v>
      </c>
    </row>
    <row r="244" spans="1:9" x14ac:dyDescent="0.2">
      <c r="A244" t="s">
        <v>190</v>
      </c>
      <c r="B244">
        <v>72.400000000000006</v>
      </c>
      <c r="C244">
        <v>0</v>
      </c>
      <c r="D244" s="5">
        <v>416016.47</v>
      </c>
      <c r="E244">
        <v>1.7399999999999999E-2</v>
      </c>
      <c r="F244">
        <v>1.19</v>
      </c>
      <c r="G244">
        <v>7</v>
      </c>
      <c r="H244">
        <v>57.14</v>
      </c>
      <c r="I244">
        <v>1.014</v>
      </c>
    </row>
    <row r="245" spans="1:9" x14ac:dyDescent="0.2">
      <c r="A245" t="s">
        <v>191</v>
      </c>
      <c r="B245" s="5">
        <v>-3782.1</v>
      </c>
      <c r="C245">
        <v>0</v>
      </c>
      <c r="D245" s="5">
        <v>415944.07</v>
      </c>
      <c r="E245">
        <v>-0.90110000000000001</v>
      </c>
      <c r="F245">
        <v>1.0489999999999999</v>
      </c>
      <c r="G245">
        <v>7</v>
      </c>
      <c r="H245">
        <v>42.86</v>
      </c>
      <c r="I245">
        <v>0.39910000000000001</v>
      </c>
    </row>
    <row r="246" spans="1:9" x14ac:dyDescent="0.2">
      <c r="A246" s="3">
        <v>40856</v>
      </c>
      <c r="B246" s="5">
        <v>-2299.5</v>
      </c>
      <c r="C246">
        <v>0</v>
      </c>
      <c r="D246" s="5">
        <v>419726.17</v>
      </c>
      <c r="E246">
        <v>-0.54490000000000005</v>
      </c>
      <c r="F246">
        <v>1.1419999999999999</v>
      </c>
      <c r="G246">
        <v>4</v>
      </c>
      <c r="H246">
        <v>50</v>
      </c>
      <c r="I246">
        <v>0.52559999999999996</v>
      </c>
    </row>
    <row r="247" spans="1:9" x14ac:dyDescent="0.2">
      <c r="A247" s="3">
        <v>40642</v>
      </c>
      <c r="B247" s="5">
        <v>3762</v>
      </c>
      <c r="C247">
        <v>0</v>
      </c>
      <c r="D247" s="5">
        <v>422025.67</v>
      </c>
      <c r="E247">
        <v>0.89939999999999998</v>
      </c>
      <c r="F247">
        <v>0.33850000000000002</v>
      </c>
      <c r="G247">
        <v>5</v>
      </c>
      <c r="H247">
        <v>40</v>
      </c>
      <c r="I247">
        <v>3.21</v>
      </c>
    </row>
    <row r="248" spans="1:9" x14ac:dyDescent="0.2">
      <c r="A248" t="s">
        <v>192</v>
      </c>
      <c r="B248" s="5">
        <v>5022.5</v>
      </c>
      <c r="C248">
        <v>0</v>
      </c>
      <c r="D248" s="5">
        <v>418263.67</v>
      </c>
      <c r="E248">
        <v>1.2150000000000001</v>
      </c>
      <c r="F248">
        <v>1.252</v>
      </c>
      <c r="G248">
        <v>6</v>
      </c>
      <c r="H248">
        <v>33.33</v>
      </c>
      <c r="I248">
        <v>1.9710000000000001</v>
      </c>
    </row>
    <row r="249" spans="1:9" x14ac:dyDescent="0.2">
      <c r="A249" t="s">
        <v>193</v>
      </c>
      <c r="B249" s="5">
        <v>-3000</v>
      </c>
      <c r="C249">
        <v>0</v>
      </c>
      <c r="D249" s="5">
        <v>413241.17</v>
      </c>
      <c r="E249">
        <v>-0.72070000000000001</v>
      </c>
      <c r="F249">
        <v>0.72070000000000001</v>
      </c>
      <c r="G249">
        <v>4</v>
      </c>
      <c r="H249">
        <v>0</v>
      </c>
      <c r="I249">
        <v>0</v>
      </c>
    </row>
    <row r="250" spans="1:9" x14ac:dyDescent="0.2">
      <c r="A250" t="s">
        <v>194</v>
      </c>
      <c r="B250">
        <v>10</v>
      </c>
      <c r="C250">
        <v>0</v>
      </c>
      <c r="D250" s="5">
        <v>416241.17</v>
      </c>
      <c r="E250">
        <v>2.3999999999999998E-3</v>
      </c>
      <c r="F250">
        <v>0.4325</v>
      </c>
      <c r="G250">
        <v>3</v>
      </c>
      <c r="H250">
        <v>33.33</v>
      </c>
      <c r="I250">
        <v>1.006</v>
      </c>
    </row>
    <row r="251" spans="1:9" x14ac:dyDescent="0.2">
      <c r="A251" s="3">
        <v>40732</v>
      </c>
      <c r="B251" s="5">
        <v>15624</v>
      </c>
      <c r="C251">
        <v>0</v>
      </c>
      <c r="D251" s="5">
        <v>416231.17</v>
      </c>
      <c r="E251">
        <v>3.9</v>
      </c>
      <c r="F251">
        <v>0</v>
      </c>
      <c r="G251">
        <v>1</v>
      </c>
      <c r="H251">
        <v>100</v>
      </c>
      <c r="I251">
        <v>100</v>
      </c>
    </row>
    <row r="252" spans="1:9" x14ac:dyDescent="0.2">
      <c r="A252" t="s">
        <v>195</v>
      </c>
      <c r="B252" s="5">
        <v>52559.4</v>
      </c>
      <c r="C252">
        <v>0</v>
      </c>
      <c r="D252" s="5">
        <v>400607.17</v>
      </c>
      <c r="E252">
        <v>15.1</v>
      </c>
      <c r="F252">
        <v>0</v>
      </c>
      <c r="G252">
        <v>4</v>
      </c>
      <c r="H252">
        <v>100</v>
      </c>
      <c r="I252">
        <v>100</v>
      </c>
    </row>
    <row r="253" spans="1:9" x14ac:dyDescent="0.2">
      <c r="A253" t="s">
        <v>196</v>
      </c>
      <c r="B253" s="5">
        <v>-1968.6</v>
      </c>
      <c r="C253">
        <v>0</v>
      </c>
      <c r="D253" s="5">
        <v>348047.77</v>
      </c>
      <c r="E253">
        <v>-0.56240000000000001</v>
      </c>
      <c r="F253">
        <v>1.1950000000000001</v>
      </c>
      <c r="G253">
        <v>7</v>
      </c>
      <c r="H253">
        <v>14.29</v>
      </c>
      <c r="I253">
        <v>0.5292</v>
      </c>
    </row>
    <row r="254" spans="1:9" x14ac:dyDescent="0.2">
      <c r="A254" t="s">
        <v>197</v>
      </c>
      <c r="B254" s="5">
        <v>16499.400000000001</v>
      </c>
      <c r="C254">
        <v>0</v>
      </c>
      <c r="D254" s="5">
        <v>350016.37</v>
      </c>
      <c r="E254">
        <v>4.9470000000000001</v>
      </c>
      <c r="F254">
        <v>0.30969999999999998</v>
      </c>
      <c r="G254">
        <v>5</v>
      </c>
      <c r="H254">
        <v>80</v>
      </c>
      <c r="I254">
        <v>16.170000000000002</v>
      </c>
    </row>
    <row r="255" spans="1:9" x14ac:dyDescent="0.2">
      <c r="A255" s="3">
        <v>40609</v>
      </c>
      <c r="B255" s="5">
        <v>-2926.1</v>
      </c>
      <c r="C255">
        <v>0</v>
      </c>
      <c r="D255" s="5">
        <v>333516.96999999997</v>
      </c>
      <c r="E255">
        <v>-0.86970000000000003</v>
      </c>
      <c r="F255">
        <v>0.91249999999999998</v>
      </c>
      <c r="G255">
        <v>5</v>
      </c>
      <c r="H255">
        <v>20</v>
      </c>
      <c r="I255">
        <v>4.6899999999999997E-2</v>
      </c>
    </row>
    <row r="256" spans="1:9" x14ac:dyDescent="0.2">
      <c r="A256" t="s">
        <v>198</v>
      </c>
      <c r="B256" s="5">
        <v>11769.88</v>
      </c>
      <c r="C256">
        <v>0</v>
      </c>
      <c r="D256" s="5">
        <v>336443.07</v>
      </c>
      <c r="E256">
        <v>3.625</v>
      </c>
      <c r="F256">
        <v>0.61319999999999997</v>
      </c>
      <c r="G256">
        <v>10</v>
      </c>
      <c r="H256">
        <v>60</v>
      </c>
      <c r="I256">
        <v>4.1660000000000004</v>
      </c>
    </row>
    <row r="257" spans="1:9" x14ac:dyDescent="0.2">
      <c r="A257" t="s">
        <v>199</v>
      </c>
      <c r="B257">
        <v>-957.6</v>
      </c>
      <c r="C257">
        <v>0</v>
      </c>
      <c r="D257" s="5">
        <v>324673.19</v>
      </c>
      <c r="E257">
        <v>-0.29409999999999997</v>
      </c>
      <c r="F257">
        <v>0.81259999999999999</v>
      </c>
      <c r="G257">
        <v>9</v>
      </c>
      <c r="H257">
        <v>33.33</v>
      </c>
      <c r="I257">
        <v>0.81130000000000002</v>
      </c>
    </row>
    <row r="258" spans="1:9" x14ac:dyDescent="0.2">
      <c r="A258" s="3">
        <v>40883</v>
      </c>
      <c r="B258" s="5">
        <v>-2354.6</v>
      </c>
      <c r="C258">
        <v>0</v>
      </c>
      <c r="D258" s="5">
        <v>325630.78999999998</v>
      </c>
      <c r="E258">
        <v>-0.71789999999999998</v>
      </c>
      <c r="F258">
        <v>1.121</v>
      </c>
      <c r="G258">
        <v>12</v>
      </c>
      <c r="H258">
        <v>41.67</v>
      </c>
      <c r="I258">
        <v>0.60960000000000003</v>
      </c>
    </row>
    <row r="259" spans="1:9" x14ac:dyDescent="0.2">
      <c r="A259" s="3">
        <v>40669</v>
      </c>
      <c r="B259" s="5">
        <v>-1262.08</v>
      </c>
      <c r="C259">
        <v>0</v>
      </c>
      <c r="D259" s="5">
        <v>327985.39</v>
      </c>
      <c r="E259">
        <v>-0.38329999999999997</v>
      </c>
      <c r="F259">
        <v>1.883</v>
      </c>
      <c r="G259">
        <v>9</v>
      </c>
      <c r="H259">
        <v>33.33</v>
      </c>
      <c r="I259">
        <v>0.81940000000000002</v>
      </c>
    </row>
    <row r="260" spans="1:9" x14ac:dyDescent="0.2">
      <c r="A260" t="s">
        <v>200</v>
      </c>
      <c r="B260" s="5">
        <v>-4552.32</v>
      </c>
      <c r="C260">
        <v>0</v>
      </c>
      <c r="D260" s="5">
        <v>329247.46999999997</v>
      </c>
      <c r="E260">
        <v>-1.3640000000000001</v>
      </c>
      <c r="F260">
        <v>1.3640000000000001</v>
      </c>
      <c r="G260">
        <v>7</v>
      </c>
      <c r="H260">
        <v>28.57</v>
      </c>
      <c r="I260">
        <v>0.1852</v>
      </c>
    </row>
    <row r="261" spans="1:9" x14ac:dyDescent="0.2">
      <c r="A261" t="s">
        <v>201</v>
      </c>
      <c r="B261">
        <v>764.24</v>
      </c>
      <c r="C261">
        <v>0</v>
      </c>
      <c r="D261" s="5">
        <v>333799.78999999998</v>
      </c>
      <c r="E261">
        <v>0.22950000000000001</v>
      </c>
      <c r="F261">
        <v>1.113</v>
      </c>
      <c r="G261">
        <v>9</v>
      </c>
      <c r="H261">
        <v>44.44</v>
      </c>
      <c r="I261">
        <v>1.181</v>
      </c>
    </row>
    <row r="262" spans="1:9" x14ac:dyDescent="0.2">
      <c r="A262" t="s">
        <v>202</v>
      </c>
      <c r="B262">
        <v>978.82</v>
      </c>
      <c r="C262">
        <v>0</v>
      </c>
      <c r="D262" s="5">
        <v>333035.55</v>
      </c>
      <c r="E262">
        <v>0.29480000000000001</v>
      </c>
      <c r="F262">
        <v>1.548</v>
      </c>
      <c r="G262">
        <v>9</v>
      </c>
      <c r="H262">
        <v>44.44</v>
      </c>
      <c r="I262">
        <v>1.165</v>
      </c>
    </row>
    <row r="263" spans="1:9" x14ac:dyDescent="0.2">
      <c r="A263" s="3">
        <v>40760</v>
      </c>
      <c r="B263">
        <v>-559.55999999999995</v>
      </c>
      <c r="C263">
        <v>0</v>
      </c>
      <c r="D263" s="5">
        <v>332056.73</v>
      </c>
      <c r="E263">
        <v>-0.16819999999999999</v>
      </c>
      <c r="F263">
        <v>1.377</v>
      </c>
      <c r="G263">
        <v>11</v>
      </c>
      <c r="H263">
        <v>27.27</v>
      </c>
      <c r="I263">
        <v>0.9032</v>
      </c>
    </row>
    <row r="264" spans="1:9" x14ac:dyDescent="0.2">
      <c r="A264" s="3">
        <v>40548</v>
      </c>
      <c r="B264">
        <v>-882.08</v>
      </c>
      <c r="C264">
        <v>0</v>
      </c>
      <c r="D264" s="5">
        <v>332616.28999999998</v>
      </c>
      <c r="E264">
        <v>-0.26450000000000001</v>
      </c>
      <c r="F264">
        <v>0.69689999999999996</v>
      </c>
      <c r="G264">
        <v>9</v>
      </c>
      <c r="H264">
        <v>33.33</v>
      </c>
      <c r="I264">
        <v>0.78149999999999997</v>
      </c>
    </row>
    <row r="265" spans="1:9" x14ac:dyDescent="0.2">
      <c r="A265" t="s">
        <v>203</v>
      </c>
      <c r="B265">
        <v>-294.64</v>
      </c>
      <c r="C265">
        <v>0</v>
      </c>
      <c r="D265" s="5">
        <v>333498.37</v>
      </c>
      <c r="E265">
        <v>-8.8300000000000003E-2</v>
      </c>
      <c r="F265">
        <v>1.325</v>
      </c>
      <c r="G265">
        <v>8</v>
      </c>
      <c r="H265">
        <v>25</v>
      </c>
      <c r="I265">
        <v>0.94489999999999996</v>
      </c>
    </row>
    <row r="266" spans="1:9" x14ac:dyDescent="0.2">
      <c r="A266" t="s">
        <v>204</v>
      </c>
      <c r="B266" s="5">
        <v>14459.24</v>
      </c>
      <c r="C266">
        <v>0</v>
      </c>
      <c r="D266" s="5">
        <v>333793.01</v>
      </c>
      <c r="E266">
        <v>4.5279999999999996</v>
      </c>
      <c r="F266">
        <v>0.93259999999999998</v>
      </c>
      <c r="G266">
        <v>9</v>
      </c>
      <c r="H266">
        <v>44.44</v>
      </c>
      <c r="I266">
        <v>3.633</v>
      </c>
    </row>
    <row r="267" spans="1:9" x14ac:dyDescent="0.2">
      <c r="A267" s="3">
        <v>40820</v>
      </c>
      <c r="B267" s="5">
        <v>-3244.94</v>
      </c>
      <c r="C267">
        <v>0</v>
      </c>
      <c r="D267" s="5">
        <v>319333.77</v>
      </c>
      <c r="E267">
        <v>-1.006</v>
      </c>
      <c r="F267">
        <v>1.006</v>
      </c>
      <c r="G267">
        <v>5</v>
      </c>
      <c r="H267">
        <v>0</v>
      </c>
      <c r="I267">
        <v>0</v>
      </c>
    </row>
    <row r="268" spans="1:9" x14ac:dyDescent="0.2">
      <c r="A268" s="3">
        <v>40606</v>
      </c>
      <c r="B268" s="5">
        <v>-10192.32</v>
      </c>
      <c r="C268">
        <v>0</v>
      </c>
      <c r="D268" s="5">
        <v>322578.71000000002</v>
      </c>
      <c r="E268">
        <v>-3.0630000000000002</v>
      </c>
      <c r="F268">
        <v>3.49</v>
      </c>
      <c r="G268">
        <v>11</v>
      </c>
      <c r="H268">
        <v>27.27</v>
      </c>
      <c r="I268">
        <v>0.13850000000000001</v>
      </c>
    </row>
    <row r="269" spans="1:9" x14ac:dyDescent="0.2">
      <c r="A269" t="s">
        <v>205</v>
      </c>
      <c r="B269">
        <v>-798.13</v>
      </c>
      <c r="C269">
        <v>0</v>
      </c>
      <c r="D269" s="5">
        <v>332771.03000000003</v>
      </c>
      <c r="E269">
        <v>-0.23930000000000001</v>
      </c>
      <c r="F269">
        <v>2.31</v>
      </c>
      <c r="G269">
        <v>10</v>
      </c>
      <c r="H269">
        <v>40</v>
      </c>
      <c r="I269">
        <v>0.90490000000000004</v>
      </c>
    </row>
    <row r="270" spans="1:9" x14ac:dyDescent="0.2">
      <c r="A270" t="s">
        <v>206</v>
      </c>
      <c r="B270" s="5">
        <v>-5583.97</v>
      </c>
      <c r="C270">
        <v>0</v>
      </c>
      <c r="D270" s="5">
        <v>333569.15999999997</v>
      </c>
      <c r="E270">
        <v>-1.6459999999999999</v>
      </c>
      <c r="F270">
        <v>1.6459999999999999</v>
      </c>
      <c r="G270">
        <v>7</v>
      </c>
      <c r="H270">
        <v>14.29</v>
      </c>
      <c r="I270">
        <v>0.20269999999999999</v>
      </c>
    </row>
    <row r="271" spans="1:9" x14ac:dyDescent="0.2">
      <c r="A271" t="s">
        <v>207</v>
      </c>
      <c r="B271" s="5">
        <v>-3848.15</v>
      </c>
      <c r="C271">
        <v>0</v>
      </c>
      <c r="D271" s="5">
        <v>339153.13</v>
      </c>
      <c r="E271">
        <v>-1.1220000000000001</v>
      </c>
      <c r="F271">
        <v>2.15</v>
      </c>
      <c r="G271">
        <v>8</v>
      </c>
      <c r="H271">
        <v>25</v>
      </c>
      <c r="I271">
        <v>0.65239999999999998</v>
      </c>
    </row>
    <row r="272" spans="1:9" x14ac:dyDescent="0.2">
      <c r="A272" s="3">
        <v>40697</v>
      </c>
      <c r="B272" s="5">
        <v>-3307.33</v>
      </c>
      <c r="C272">
        <v>0</v>
      </c>
      <c r="D272" s="5">
        <v>343001.28</v>
      </c>
      <c r="E272">
        <v>-0.95499999999999996</v>
      </c>
      <c r="F272">
        <v>1.0820000000000001</v>
      </c>
      <c r="G272">
        <v>7</v>
      </c>
      <c r="H272">
        <v>28.57</v>
      </c>
      <c r="I272">
        <v>0.25629999999999997</v>
      </c>
    </row>
    <row r="273" spans="1:9" x14ac:dyDescent="0.2">
      <c r="A273" t="s">
        <v>208</v>
      </c>
      <c r="B273" s="5">
        <v>-3678.48</v>
      </c>
      <c r="C273">
        <v>0</v>
      </c>
      <c r="D273" s="5">
        <v>346308.61</v>
      </c>
      <c r="E273">
        <v>-1.0509999999999999</v>
      </c>
      <c r="F273">
        <v>1.0509999999999999</v>
      </c>
      <c r="G273">
        <v>10</v>
      </c>
      <c r="H273">
        <v>30</v>
      </c>
      <c r="I273">
        <v>0.18079999999999999</v>
      </c>
    </row>
    <row r="274" spans="1:9" x14ac:dyDescent="0.2">
      <c r="A274" t="s">
        <v>209</v>
      </c>
      <c r="B274" s="5">
        <v>2207.5</v>
      </c>
      <c r="C274">
        <v>0</v>
      </c>
      <c r="D274" s="5">
        <v>349987.09</v>
      </c>
      <c r="E274">
        <v>0.63470000000000004</v>
      </c>
      <c r="F274">
        <v>0.56000000000000005</v>
      </c>
      <c r="G274">
        <v>7</v>
      </c>
      <c r="H274">
        <v>28.57</v>
      </c>
      <c r="I274">
        <v>2.1339999999999999</v>
      </c>
    </row>
    <row r="275" spans="1:9" x14ac:dyDescent="0.2">
      <c r="A275" t="s">
        <v>210</v>
      </c>
      <c r="B275" s="5">
        <v>-3938.6</v>
      </c>
      <c r="C275">
        <v>0</v>
      </c>
      <c r="D275" s="5">
        <v>347779.59</v>
      </c>
      <c r="E275">
        <v>-1.1200000000000001</v>
      </c>
      <c r="F275">
        <v>1.2849999999999999</v>
      </c>
      <c r="G275">
        <v>9</v>
      </c>
      <c r="H275">
        <v>22.22</v>
      </c>
      <c r="I275">
        <v>0.24440000000000001</v>
      </c>
    </row>
    <row r="276" spans="1:9" x14ac:dyDescent="0.2">
      <c r="A276" s="3">
        <v>40696</v>
      </c>
      <c r="B276">
        <v>-290</v>
      </c>
      <c r="C276">
        <v>0</v>
      </c>
      <c r="D276" s="5">
        <v>351718.19</v>
      </c>
      <c r="E276">
        <v>-8.2400000000000001E-2</v>
      </c>
      <c r="F276">
        <v>0.31530000000000002</v>
      </c>
      <c r="G276">
        <v>6</v>
      </c>
      <c r="H276">
        <v>50</v>
      </c>
      <c r="I276">
        <v>0.87360000000000004</v>
      </c>
    </row>
    <row r="277" spans="1:9" x14ac:dyDescent="0.2">
      <c r="A277" t="s">
        <v>211</v>
      </c>
      <c r="B277" s="5">
        <v>-1154</v>
      </c>
      <c r="C277">
        <v>0</v>
      </c>
      <c r="D277" s="5">
        <v>352008.19</v>
      </c>
      <c r="E277">
        <v>-0.32679999999999998</v>
      </c>
      <c r="F277">
        <v>0.46150000000000002</v>
      </c>
      <c r="G277">
        <v>8</v>
      </c>
      <c r="H277">
        <v>25</v>
      </c>
      <c r="I277">
        <v>0.63570000000000004</v>
      </c>
    </row>
    <row r="278" spans="1:9" x14ac:dyDescent="0.2">
      <c r="A278" t="s">
        <v>212</v>
      </c>
      <c r="B278" s="5">
        <v>6379</v>
      </c>
      <c r="C278">
        <v>0</v>
      </c>
      <c r="D278" s="5">
        <v>353162.19</v>
      </c>
      <c r="E278">
        <v>1.839</v>
      </c>
      <c r="F278">
        <v>0.7006</v>
      </c>
      <c r="G278">
        <v>8</v>
      </c>
      <c r="H278">
        <v>25</v>
      </c>
      <c r="I278">
        <v>3.2309999999999999</v>
      </c>
    </row>
    <row r="279" spans="1:9" x14ac:dyDescent="0.2">
      <c r="A279" t="s">
        <v>213</v>
      </c>
      <c r="B279">
        <v>864</v>
      </c>
      <c r="C279">
        <v>0</v>
      </c>
      <c r="D279" s="5">
        <v>346783.19</v>
      </c>
      <c r="E279">
        <v>0.24979999999999999</v>
      </c>
      <c r="F279">
        <v>0</v>
      </c>
      <c r="G279">
        <v>1</v>
      </c>
      <c r="H279">
        <v>100</v>
      </c>
      <c r="I279">
        <v>100</v>
      </c>
    </row>
    <row r="280" spans="1:9" x14ac:dyDescent="0.2">
      <c r="A280" s="3">
        <v>40787</v>
      </c>
      <c r="B280" s="5">
        <v>-2546.6</v>
      </c>
      <c r="C280">
        <v>0</v>
      </c>
      <c r="D280" s="5">
        <v>345919.19</v>
      </c>
      <c r="E280">
        <v>-0.73080000000000001</v>
      </c>
      <c r="F280">
        <v>0.73080000000000001</v>
      </c>
      <c r="G280">
        <v>2</v>
      </c>
      <c r="H280">
        <v>0</v>
      </c>
      <c r="I280">
        <v>0</v>
      </c>
    </row>
    <row r="281" spans="1:9" x14ac:dyDescent="0.2">
      <c r="A281" s="3">
        <v>40575</v>
      </c>
      <c r="B281" s="5">
        <v>-1421.5</v>
      </c>
      <c r="C281">
        <v>0</v>
      </c>
      <c r="D281" s="5">
        <v>348465.79</v>
      </c>
      <c r="E281">
        <v>-0.40629999999999999</v>
      </c>
      <c r="F281">
        <v>0.40629999999999999</v>
      </c>
      <c r="G281">
        <v>1</v>
      </c>
      <c r="H281">
        <v>0</v>
      </c>
      <c r="I281">
        <v>0</v>
      </c>
    </row>
    <row r="282" spans="1:9" x14ac:dyDescent="0.2">
      <c r="A282" t="s">
        <v>214</v>
      </c>
      <c r="B282" s="5">
        <v>14684.12</v>
      </c>
      <c r="C282">
        <v>0</v>
      </c>
      <c r="D282" s="5">
        <v>349887.29</v>
      </c>
      <c r="E282">
        <v>4.3810000000000002</v>
      </c>
      <c r="F282">
        <v>0.91400000000000003</v>
      </c>
      <c r="G282">
        <v>14</v>
      </c>
      <c r="H282">
        <v>35.71</v>
      </c>
      <c r="I282">
        <v>3.7440000000000002</v>
      </c>
    </row>
    <row r="283" spans="1:9" x14ac:dyDescent="0.2">
      <c r="A283" t="s">
        <v>215</v>
      </c>
      <c r="B283">
        <v>624.29999999999995</v>
      </c>
      <c r="C283">
        <v>0</v>
      </c>
      <c r="D283" s="5">
        <v>335203.17</v>
      </c>
      <c r="E283">
        <v>0.18659999999999999</v>
      </c>
      <c r="F283">
        <v>0.31759999999999999</v>
      </c>
      <c r="G283">
        <v>7</v>
      </c>
      <c r="H283">
        <v>42.86</v>
      </c>
      <c r="I283">
        <v>1.331</v>
      </c>
    </row>
    <row r="284" spans="1:9" x14ac:dyDescent="0.2">
      <c r="A284" s="3">
        <v>40524</v>
      </c>
      <c r="B284" s="5">
        <v>-1774.62</v>
      </c>
      <c r="C284">
        <v>0</v>
      </c>
      <c r="D284" s="5">
        <v>334578.87</v>
      </c>
      <c r="E284">
        <v>-0.52759999999999996</v>
      </c>
      <c r="F284">
        <v>1.4159999999999999</v>
      </c>
      <c r="G284">
        <v>13</v>
      </c>
      <c r="H284">
        <v>23.08</v>
      </c>
      <c r="I284">
        <v>0.72819999999999996</v>
      </c>
    </row>
    <row r="285" spans="1:9" x14ac:dyDescent="0.2">
      <c r="A285" s="3">
        <v>40310</v>
      </c>
      <c r="B285" s="5">
        <v>2218.7199999999998</v>
      </c>
      <c r="C285">
        <v>0</v>
      </c>
      <c r="D285" s="5">
        <v>336353.49</v>
      </c>
      <c r="E285">
        <v>0.66400000000000003</v>
      </c>
      <c r="F285">
        <v>0.49769999999999998</v>
      </c>
      <c r="G285">
        <v>5</v>
      </c>
      <c r="H285">
        <v>60</v>
      </c>
      <c r="I285">
        <v>1.764</v>
      </c>
    </row>
    <row r="286" spans="1:9" x14ac:dyDescent="0.2">
      <c r="A286" t="s">
        <v>216</v>
      </c>
      <c r="B286" s="5">
        <v>1372.58</v>
      </c>
      <c r="C286">
        <v>0</v>
      </c>
      <c r="D286" s="5">
        <v>334134.77</v>
      </c>
      <c r="E286">
        <v>0.41249999999999998</v>
      </c>
      <c r="F286">
        <v>0.75039999999999996</v>
      </c>
      <c r="G286">
        <v>8</v>
      </c>
      <c r="H286">
        <v>25</v>
      </c>
      <c r="I286">
        <v>1.345</v>
      </c>
    </row>
    <row r="287" spans="1:9" x14ac:dyDescent="0.2">
      <c r="A287" t="s">
        <v>217</v>
      </c>
      <c r="B287" s="5">
        <v>5413.28</v>
      </c>
      <c r="C287">
        <v>0</v>
      </c>
      <c r="D287" s="5">
        <v>332762.19</v>
      </c>
      <c r="E287">
        <v>1.6539999999999999</v>
      </c>
      <c r="F287">
        <v>1.0740000000000001</v>
      </c>
      <c r="G287">
        <v>12</v>
      </c>
      <c r="H287">
        <v>41.67</v>
      </c>
      <c r="I287">
        <v>1.663</v>
      </c>
    </row>
    <row r="288" spans="1:9" x14ac:dyDescent="0.2">
      <c r="A288" t="s">
        <v>218</v>
      </c>
      <c r="B288" s="5">
        <v>-5555.06</v>
      </c>
      <c r="C288">
        <v>0</v>
      </c>
      <c r="D288" s="5">
        <v>327348.90999999997</v>
      </c>
      <c r="E288">
        <v>-1.669</v>
      </c>
      <c r="F288">
        <v>2.0030000000000001</v>
      </c>
      <c r="G288">
        <v>12</v>
      </c>
      <c r="H288">
        <v>33.33</v>
      </c>
      <c r="I288">
        <v>0.37769999999999998</v>
      </c>
    </row>
    <row r="289" spans="1:9" x14ac:dyDescent="0.2">
      <c r="A289" s="3">
        <v>40370</v>
      </c>
      <c r="B289" s="5">
        <v>4037.93</v>
      </c>
      <c r="C289">
        <v>0</v>
      </c>
      <c r="D289" s="5">
        <v>332903.96999999997</v>
      </c>
      <c r="E289">
        <v>1.228</v>
      </c>
      <c r="F289">
        <v>1.2150000000000001</v>
      </c>
      <c r="G289">
        <v>11</v>
      </c>
      <c r="H289">
        <v>27.27</v>
      </c>
      <c r="I289">
        <v>1.5089999999999999</v>
      </c>
    </row>
    <row r="290" spans="1:9" x14ac:dyDescent="0.2">
      <c r="A290" t="s">
        <v>219</v>
      </c>
      <c r="B290" s="5">
        <v>-2010.29</v>
      </c>
      <c r="C290">
        <v>0</v>
      </c>
      <c r="D290" s="5">
        <v>328866.03999999998</v>
      </c>
      <c r="E290">
        <v>-0.60760000000000003</v>
      </c>
      <c r="F290">
        <v>0.96189999999999998</v>
      </c>
      <c r="G290">
        <v>12</v>
      </c>
      <c r="H290">
        <v>33.33</v>
      </c>
      <c r="I290">
        <v>0.6845</v>
      </c>
    </row>
    <row r="291" spans="1:9" x14ac:dyDescent="0.2">
      <c r="A291" t="s">
        <v>220</v>
      </c>
      <c r="B291" s="5">
        <v>7018.9</v>
      </c>
      <c r="C291">
        <v>0</v>
      </c>
      <c r="D291" s="5">
        <v>330876.33</v>
      </c>
      <c r="E291">
        <v>2.1669999999999998</v>
      </c>
      <c r="F291">
        <v>0.92679999999999996</v>
      </c>
      <c r="G291">
        <v>10</v>
      </c>
      <c r="H291">
        <v>20</v>
      </c>
      <c r="I291">
        <v>3.113</v>
      </c>
    </row>
    <row r="292" spans="1:9" x14ac:dyDescent="0.2">
      <c r="A292" t="s">
        <v>221</v>
      </c>
      <c r="B292" s="5">
        <v>3648.04</v>
      </c>
      <c r="C292">
        <v>0</v>
      </c>
      <c r="D292" s="5">
        <v>323857.43</v>
      </c>
      <c r="E292">
        <v>1.139</v>
      </c>
      <c r="F292">
        <v>0.59299999999999997</v>
      </c>
      <c r="G292">
        <v>8</v>
      </c>
      <c r="H292">
        <v>25</v>
      </c>
      <c r="I292">
        <v>2.2000000000000002</v>
      </c>
    </row>
    <row r="293" spans="1:9" x14ac:dyDescent="0.2">
      <c r="A293" s="3">
        <v>40461</v>
      </c>
      <c r="B293" s="5">
        <v>1598.9</v>
      </c>
      <c r="C293">
        <v>0</v>
      </c>
      <c r="D293" s="5">
        <v>320209.39</v>
      </c>
      <c r="E293">
        <v>0.50180000000000002</v>
      </c>
      <c r="F293">
        <v>0.7238</v>
      </c>
      <c r="G293">
        <v>9</v>
      </c>
      <c r="H293">
        <v>33.33</v>
      </c>
      <c r="I293">
        <v>1.458</v>
      </c>
    </row>
    <row r="294" spans="1:9" x14ac:dyDescent="0.2">
      <c r="A294" s="3">
        <v>40247</v>
      </c>
      <c r="B294" s="5">
        <v>-6266.52</v>
      </c>
      <c r="C294">
        <v>0</v>
      </c>
      <c r="D294" s="5">
        <v>318610.49</v>
      </c>
      <c r="E294">
        <v>-1.929</v>
      </c>
      <c r="F294">
        <v>1.929</v>
      </c>
      <c r="G294">
        <v>11</v>
      </c>
      <c r="H294">
        <v>18.18</v>
      </c>
      <c r="I294">
        <v>0.11550000000000001</v>
      </c>
    </row>
    <row r="295" spans="1:9" x14ac:dyDescent="0.2">
      <c r="A295" t="s">
        <v>222</v>
      </c>
      <c r="B295" s="5">
        <v>-12480.99</v>
      </c>
      <c r="C295">
        <v>0</v>
      </c>
      <c r="D295" s="5">
        <v>324877.01</v>
      </c>
      <c r="E295">
        <v>-3.7</v>
      </c>
      <c r="F295">
        <v>4.0309999999999997</v>
      </c>
      <c r="G295">
        <v>18</v>
      </c>
      <c r="H295">
        <v>16.670000000000002</v>
      </c>
      <c r="I295">
        <v>0.4254</v>
      </c>
    </row>
    <row r="296" spans="1:9" x14ac:dyDescent="0.2">
      <c r="A296" t="s">
        <v>223</v>
      </c>
      <c r="B296">
        <v>-674.9</v>
      </c>
      <c r="C296">
        <v>0</v>
      </c>
      <c r="D296" s="5">
        <v>337358</v>
      </c>
      <c r="E296">
        <v>-0.19969999999999999</v>
      </c>
      <c r="F296">
        <v>0.7389</v>
      </c>
      <c r="G296">
        <v>9</v>
      </c>
      <c r="H296">
        <v>44.44</v>
      </c>
      <c r="I296">
        <v>0.73129999999999995</v>
      </c>
    </row>
    <row r="297" spans="1:9" x14ac:dyDescent="0.2">
      <c r="A297" s="3">
        <v>40521</v>
      </c>
      <c r="B297" s="5">
        <v>-5061.24</v>
      </c>
      <c r="C297">
        <v>0</v>
      </c>
      <c r="D297" s="5">
        <v>338032.9</v>
      </c>
      <c r="E297">
        <v>-1.4750000000000001</v>
      </c>
      <c r="F297">
        <v>2.4540000000000002</v>
      </c>
      <c r="G297">
        <v>13</v>
      </c>
      <c r="H297">
        <v>7.6920000000000002</v>
      </c>
      <c r="I297">
        <v>0.40489999999999998</v>
      </c>
    </row>
    <row r="298" spans="1:9" x14ac:dyDescent="0.2">
      <c r="A298" s="3">
        <v>40307</v>
      </c>
      <c r="B298" s="5">
        <v>3985.44</v>
      </c>
      <c r="C298">
        <v>0</v>
      </c>
      <c r="D298" s="5">
        <v>343094.14</v>
      </c>
      <c r="E298">
        <v>1.175</v>
      </c>
      <c r="F298">
        <v>0.11650000000000001</v>
      </c>
      <c r="G298">
        <v>5</v>
      </c>
      <c r="H298">
        <v>60</v>
      </c>
      <c r="I298">
        <v>11.05</v>
      </c>
    </row>
    <row r="299" spans="1:9" x14ac:dyDescent="0.2">
      <c r="A299" t="s">
        <v>224</v>
      </c>
      <c r="B299">
        <v>112.52</v>
      </c>
      <c r="C299">
        <v>0</v>
      </c>
      <c r="D299" s="5">
        <v>339108.7</v>
      </c>
      <c r="E299">
        <v>3.32E-2</v>
      </c>
      <c r="F299">
        <v>0.77229999999999999</v>
      </c>
      <c r="G299">
        <v>8</v>
      </c>
      <c r="H299">
        <v>37.5</v>
      </c>
      <c r="I299">
        <v>1.024</v>
      </c>
    </row>
    <row r="300" spans="1:9" x14ac:dyDescent="0.2">
      <c r="A300" t="s">
        <v>225</v>
      </c>
      <c r="B300" s="5">
        <v>23630.52</v>
      </c>
      <c r="C300">
        <v>0</v>
      </c>
      <c r="D300" s="5">
        <v>338996.18</v>
      </c>
      <c r="E300">
        <v>7.4930000000000003</v>
      </c>
      <c r="F300">
        <v>1.254</v>
      </c>
      <c r="G300">
        <v>9</v>
      </c>
      <c r="H300">
        <v>44.44</v>
      </c>
      <c r="I300">
        <v>6.2549999999999999</v>
      </c>
    </row>
    <row r="301" spans="1:9" x14ac:dyDescent="0.2">
      <c r="A301" t="s">
        <v>226</v>
      </c>
      <c r="B301" s="5">
        <v>-4678.71</v>
      </c>
      <c r="C301">
        <v>0</v>
      </c>
      <c r="D301" s="5">
        <v>315365.65999999997</v>
      </c>
      <c r="E301">
        <v>-1.462</v>
      </c>
      <c r="F301">
        <v>1.587</v>
      </c>
      <c r="G301">
        <v>9</v>
      </c>
      <c r="H301">
        <v>22.22</v>
      </c>
      <c r="I301">
        <v>0.20949999999999999</v>
      </c>
    </row>
    <row r="302" spans="1:9" x14ac:dyDescent="0.2">
      <c r="A302" s="3">
        <v>40398</v>
      </c>
      <c r="B302" s="5">
        <v>1842</v>
      </c>
      <c r="C302">
        <v>0</v>
      </c>
      <c r="D302" s="5">
        <v>320044.37</v>
      </c>
      <c r="E302">
        <v>0.57889999999999997</v>
      </c>
      <c r="F302">
        <v>0.75849999999999995</v>
      </c>
      <c r="G302">
        <v>8</v>
      </c>
      <c r="H302">
        <v>25</v>
      </c>
      <c r="I302">
        <v>1.7589999999999999</v>
      </c>
    </row>
    <row r="303" spans="1:9" x14ac:dyDescent="0.2">
      <c r="A303" s="3">
        <v>40186</v>
      </c>
      <c r="B303" s="5">
        <v>3730.2</v>
      </c>
      <c r="C303">
        <v>0</v>
      </c>
      <c r="D303" s="5">
        <v>318202.37</v>
      </c>
      <c r="E303">
        <v>1.1859999999999999</v>
      </c>
      <c r="F303">
        <v>0.43680000000000002</v>
      </c>
      <c r="G303">
        <v>8</v>
      </c>
      <c r="H303">
        <v>50</v>
      </c>
      <c r="I303">
        <v>2.2959999999999998</v>
      </c>
    </row>
    <row r="304" spans="1:9" x14ac:dyDescent="0.2">
      <c r="A304" t="s">
        <v>227</v>
      </c>
      <c r="B304" s="5">
        <v>1315.4</v>
      </c>
      <c r="C304">
        <v>0</v>
      </c>
      <c r="D304" s="5">
        <v>314472.17</v>
      </c>
      <c r="E304">
        <v>0.42</v>
      </c>
      <c r="F304">
        <v>0.92190000000000005</v>
      </c>
      <c r="G304">
        <v>9</v>
      </c>
      <c r="H304">
        <v>33.33</v>
      </c>
      <c r="I304">
        <v>1.242</v>
      </c>
    </row>
    <row r="305" spans="1:9" x14ac:dyDescent="0.2">
      <c r="A305" t="s">
        <v>228</v>
      </c>
      <c r="B305" s="5">
        <v>-1854</v>
      </c>
      <c r="C305">
        <v>0</v>
      </c>
      <c r="D305" s="5">
        <v>313156.77</v>
      </c>
      <c r="E305">
        <v>-0.58860000000000001</v>
      </c>
      <c r="F305">
        <v>2.0859999999999999</v>
      </c>
      <c r="G305">
        <v>12</v>
      </c>
      <c r="H305">
        <v>25</v>
      </c>
      <c r="I305">
        <v>0.82030000000000003</v>
      </c>
    </row>
    <row r="306" spans="1:9" x14ac:dyDescent="0.2">
      <c r="A306" s="3">
        <v>40489</v>
      </c>
      <c r="B306" s="5">
        <v>-4102.8500000000004</v>
      </c>
      <c r="C306">
        <v>0</v>
      </c>
      <c r="D306" s="5">
        <v>315010.77</v>
      </c>
      <c r="E306">
        <v>-1.286</v>
      </c>
      <c r="F306">
        <v>1.286</v>
      </c>
      <c r="G306">
        <v>4</v>
      </c>
      <c r="H306">
        <v>0</v>
      </c>
      <c r="I306">
        <v>0</v>
      </c>
    </row>
    <row r="307" spans="1:9" x14ac:dyDescent="0.2">
      <c r="A307" s="3">
        <v>40275</v>
      </c>
      <c r="B307" s="5">
        <v>-1245.1500000000001</v>
      </c>
      <c r="C307">
        <v>0</v>
      </c>
      <c r="D307" s="5">
        <v>319113.62</v>
      </c>
      <c r="E307">
        <v>-0.38869999999999999</v>
      </c>
      <c r="F307">
        <v>0.38869999999999999</v>
      </c>
      <c r="G307">
        <v>1</v>
      </c>
      <c r="H307">
        <v>0</v>
      </c>
      <c r="I307">
        <v>0</v>
      </c>
    </row>
    <row r="308" spans="1:9" x14ac:dyDescent="0.2">
      <c r="A308" t="s">
        <v>229</v>
      </c>
      <c r="B308" s="5">
        <v>8780.32</v>
      </c>
      <c r="C308">
        <v>0</v>
      </c>
      <c r="D308" s="5">
        <v>320358.77</v>
      </c>
      <c r="E308">
        <v>2.8180000000000001</v>
      </c>
      <c r="F308">
        <v>0.91410000000000002</v>
      </c>
      <c r="G308">
        <v>7</v>
      </c>
      <c r="H308">
        <v>71.430000000000007</v>
      </c>
      <c r="I308">
        <v>4.0830000000000002</v>
      </c>
    </row>
    <row r="309" spans="1:9" x14ac:dyDescent="0.2">
      <c r="A309" t="s">
        <v>230</v>
      </c>
      <c r="B309" s="5">
        <v>-5508.24</v>
      </c>
      <c r="C309">
        <v>0</v>
      </c>
      <c r="D309" s="5">
        <v>311578.45</v>
      </c>
      <c r="E309">
        <v>-1.7370000000000001</v>
      </c>
      <c r="F309">
        <v>1.792</v>
      </c>
      <c r="G309">
        <v>12</v>
      </c>
      <c r="H309">
        <v>33.33</v>
      </c>
      <c r="I309">
        <v>0.3</v>
      </c>
    </row>
    <row r="310" spans="1:9" x14ac:dyDescent="0.2">
      <c r="A310" t="s">
        <v>231</v>
      </c>
      <c r="B310" s="5">
        <v>-3612.24</v>
      </c>
      <c r="C310">
        <v>0</v>
      </c>
      <c r="D310" s="5">
        <v>317086.69</v>
      </c>
      <c r="E310">
        <v>-1.1259999999999999</v>
      </c>
      <c r="F310">
        <v>1.1259999999999999</v>
      </c>
      <c r="G310">
        <v>9</v>
      </c>
      <c r="H310">
        <v>22.22</v>
      </c>
      <c r="I310">
        <v>0.28050000000000003</v>
      </c>
    </row>
    <row r="311" spans="1:9" x14ac:dyDescent="0.2">
      <c r="A311" s="3">
        <v>40335</v>
      </c>
      <c r="B311" s="5">
        <v>5821.28</v>
      </c>
      <c r="C311">
        <v>0</v>
      </c>
      <c r="D311" s="5">
        <v>320698.93</v>
      </c>
      <c r="E311">
        <v>1.849</v>
      </c>
      <c r="F311">
        <v>1.2609999999999999</v>
      </c>
      <c r="G311">
        <v>9</v>
      </c>
      <c r="H311">
        <v>44.44</v>
      </c>
      <c r="I311">
        <v>2.1859999999999999</v>
      </c>
    </row>
    <row r="312" spans="1:9" x14ac:dyDescent="0.2">
      <c r="A312" t="s">
        <v>232</v>
      </c>
      <c r="B312" s="5">
        <v>-2971.02</v>
      </c>
      <c r="C312">
        <v>0</v>
      </c>
      <c r="D312" s="5">
        <v>314877.65000000002</v>
      </c>
      <c r="E312">
        <v>-0.93469999999999998</v>
      </c>
      <c r="F312">
        <v>1.99</v>
      </c>
      <c r="G312">
        <v>12</v>
      </c>
      <c r="H312">
        <v>33.33</v>
      </c>
      <c r="I312">
        <v>0.60140000000000005</v>
      </c>
    </row>
    <row r="313" spans="1:9" x14ac:dyDescent="0.2">
      <c r="A313" t="s">
        <v>233</v>
      </c>
      <c r="B313" s="5">
        <v>-8084.08</v>
      </c>
      <c r="C313">
        <v>0</v>
      </c>
      <c r="D313" s="5">
        <v>317848.67</v>
      </c>
      <c r="E313">
        <v>-2.48</v>
      </c>
      <c r="F313">
        <v>2.528</v>
      </c>
      <c r="G313">
        <v>9</v>
      </c>
      <c r="H313">
        <v>22.22</v>
      </c>
      <c r="I313">
        <v>9.7799999999999998E-2</v>
      </c>
    </row>
    <row r="314" spans="1:9" x14ac:dyDescent="0.2">
      <c r="A314" t="s">
        <v>234</v>
      </c>
      <c r="B314" s="5">
        <v>6209.6</v>
      </c>
      <c r="C314">
        <v>0</v>
      </c>
      <c r="D314" s="5">
        <v>325932.75</v>
      </c>
      <c r="E314">
        <v>1.9419999999999999</v>
      </c>
      <c r="F314">
        <v>1.3009999999999999</v>
      </c>
      <c r="G314">
        <v>10</v>
      </c>
      <c r="H314">
        <v>50</v>
      </c>
      <c r="I314">
        <v>1.8779999999999999</v>
      </c>
    </row>
    <row r="315" spans="1:9" x14ac:dyDescent="0.2">
      <c r="A315" s="3">
        <v>40426</v>
      </c>
      <c r="B315" s="5">
        <v>-1534.04</v>
      </c>
      <c r="C315">
        <v>0</v>
      </c>
      <c r="D315" s="5">
        <v>319723.15000000002</v>
      </c>
      <c r="E315">
        <v>-0.47749999999999998</v>
      </c>
      <c r="F315">
        <v>2.383</v>
      </c>
      <c r="G315">
        <v>10</v>
      </c>
      <c r="H315">
        <v>40</v>
      </c>
      <c r="I315">
        <v>0.86650000000000005</v>
      </c>
    </row>
    <row r="316" spans="1:9" x14ac:dyDescent="0.2">
      <c r="A316" s="3">
        <v>40214</v>
      </c>
      <c r="B316" s="5">
        <v>3061.16</v>
      </c>
      <c r="C316">
        <v>0</v>
      </c>
      <c r="D316" s="5">
        <v>321257.19</v>
      </c>
      <c r="E316">
        <v>0.96199999999999997</v>
      </c>
      <c r="F316">
        <v>0.87980000000000003</v>
      </c>
      <c r="G316">
        <v>6</v>
      </c>
      <c r="H316">
        <v>16.670000000000002</v>
      </c>
      <c r="I316">
        <v>1.734</v>
      </c>
    </row>
    <row r="317" spans="1:9" x14ac:dyDescent="0.2">
      <c r="A317" t="s">
        <v>235</v>
      </c>
      <c r="B317" s="5">
        <v>8427.5400000000009</v>
      </c>
      <c r="C317">
        <v>0</v>
      </c>
      <c r="D317" s="5">
        <v>318196.03000000003</v>
      </c>
      <c r="E317">
        <v>2.7210000000000001</v>
      </c>
      <c r="F317">
        <v>1.081</v>
      </c>
      <c r="G317">
        <v>10</v>
      </c>
      <c r="H317">
        <v>40</v>
      </c>
      <c r="I317">
        <v>3.3809999999999998</v>
      </c>
    </row>
    <row r="318" spans="1:9" x14ac:dyDescent="0.2">
      <c r="A318" t="s">
        <v>236</v>
      </c>
      <c r="B318" s="5">
        <v>1033.9000000000001</v>
      </c>
      <c r="C318">
        <v>0</v>
      </c>
      <c r="D318" s="5">
        <v>309768.49</v>
      </c>
      <c r="E318">
        <v>0.33489999999999998</v>
      </c>
      <c r="F318">
        <v>0.66049999999999998</v>
      </c>
      <c r="G318">
        <v>10</v>
      </c>
      <c r="H318">
        <v>40</v>
      </c>
      <c r="I318">
        <v>1.2869999999999999</v>
      </c>
    </row>
    <row r="319" spans="1:9" x14ac:dyDescent="0.2">
      <c r="A319" s="3">
        <v>40486</v>
      </c>
      <c r="B319" s="5">
        <v>-3079.23</v>
      </c>
      <c r="C319">
        <v>0</v>
      </c>
      <c r="D319" s="5">
        <v>308734.59000000003</v>
      </c>
      <c r="E319">
        <v>-0.98750000000000004</v>
      </c>
      <c r="F319">
        <v>1.978</v>
      </c>
      <c r="G319">
        <v>10</v>
      </c>
      <c r="H319">
        <v>10</v>
      </c>
      <c r="I319">
        <v>0.50090000000000001</v>
      </c>
    </row>
    <row r="320" spans="1:9" x14ac:dyDescent="0.2">
      <c r="A320" s="3">
        <v>40272</v>
      </c>
      <c r="B320" s="5">
        <v>-1588.62</v>
      </c>
      <c r="C320">
        <v>0</v>
      </c>
      <c r="D320" s="5">
        <v>311813.82</v>
      </c>
      <c r="E320">
        <v>-0.50690000000000002</v>
      </c>
      <c r="F320">
        <v>1.601</v>
      </c>
      <c r="G320">
        <v>8</v>
      </c>
      <c r="H320">
        <v>25</v>
      </c>
      <c r="I320">
        <v>0.77349999999999997</v>
      </c>
    </row>
    <row r="321" spans="1:9" x14ac:dyDescent="0.2">
      <c r="A321" t="s">
        <v>237</v>
      </c>
      <c r="B321" s="5">
        <v>-6370.49</v>
      </c>
      <c r="C321">
        <v>0</v>
      </c>
      <c r="D321" s="5">
        <v>313402.44</v>
      </c>
      <c r="E321">
        <v>-1.992</v>
      </c>
      <c r="F321">
        <v>1.992</v>
      </c>
      <c r="G321">
        <v>12</v>
      </c>
      <c r="H321">
        <v>25</v>
      </c>
      <c r="I321">
        <v>3.2199999999999999E-2</v>
      </c>
    </row>
    <row r="322" spans="1:9" x14ac:dyDescent="0.2">
      <c r="A322" t="s">
        <v>238</v>
      </c>
      <c r="B322" s="5">
        <v>-3964.69</v>
      </c>
      <c r="C322">
        <v>0</v>
      </c>
      <c r="D322" s="5">
        <v>319772.93</v>
      </c>
      <c r="E322">
        <v>-1.2250000000000001</v>
      </c>
      <c r="F322">
        <v>1.522</v>
      </c>
      <c r="G322">
        <v>11</v>
      </c>
      <c r="H322">
        <v>18.18</v>
      </c>
      <c r="I322">
        <v>0.2777</v>
      </c>
    </row>
    <row r="323" spans="1:9" x14ac:dyDescent="0.2">
      <c r="A323" t="s">
        <v>239</v>
      </c>
      <c r="B323" s="5">
        <v>-1371.14</v>
      </c>
      <c r="C323">
        <v>0</v>
      </c>
      <c r="D323" s="5">
        <v>323737.62</v>
      </c>
      <c r="E323">
        <v>-0.42170000000000002</v>
      </c>
      <c r="F323">
        <v>0.57050000000000001</v>
      </c>
      <c r="G323">
        <v>9</v>
      </c>
      <c r="H323">
        <v>44.44</v>
      </c>
      <c r="I323">
        <v>0.64510000000000001</v>
      </c>
    </row>
    <row r="324" spans="1:9" x14ac:dyDescent="0.2">
      <c r="A324" s="3">
        <v>40362</v>
      </c>
      <c r="B324" s="5">
        <v>3490.48</v>
      </c>
      <c r="C324">
        <v>0</v>
      </c>
      <c r="D324" s="5">
        <v>325108.76</v>
      </c>
      <c r="E324">
        <v>1.085</v>
      </c>
      <c r="F324">
        <v>0.27829999999999999</v>
      </c>
      <c r="G324">
        <v>7</v>
      </c>
      <c r="H324">
        <v>42.86</v>
      </c>
      <c r="I324">
        <v>2.8490000000000002</v>
      </c>
    </row>
    <row r="325" spans="1:9" x14ac:dyDescent="0.2">
      <c r="A325" t="s">
        <v>240</v>
      </c>
      <c r="B325" s="5">
        <v>8469.4</v>
      </c>
      <c r="C325">
        <v>0</v>
      </c>
      <c r="D325" s="5">
        <v>321618.28000000003</v>
      </c>
      <c r="E325">
        <v>2.7050000000000001</v>
      </c>
      <c r="F325">
        <v>4.2599999999999999E-2</v>
      </c>
      <c r="G325">
        <v>4</v>
      </c>
      <c r="H325">
        <v>75</v>
      </c>
      <c r="I325">
        <v>63.28</v>
      </c>
    </row>
    <row r="326" spans="1:9" x14ac:dyDescent="0.2">
      <c r="A326" t="s">
        <v>241</v>
      </c>
      <c r="B326" s="5">
        <v>1185.5999999999999</v>
      </c>
      <c r="C326">
        <v>0</v>
      </c>
      <c r="D326" s="5">
        <v>313148.88</v>
      </c>
      <c r="E326">
        <v>0.38</v>
      </c>
      <c r="F326">
        <v>0.99109999999999998</v>
      </c>
      <c r="G326">
        <v>9</v>
      </c>
      <c r="H326">
        <v>33.33</v>
      </c>
      <c r="I326">
        <v>1.2869999999999999</v>
      </c>
    </row>
    <row r="327" spans="1:9" x14ac:dyDescent="0.2">
      <c r="A327" t="s">
        <v>242</v>
      </c>
      <c r="B327" s="5">
        <v>-5742.35</v>
      </c>
      <c r="C327">
        <v>0</v>
      </c>
      <c r="D327" s="5">
        <v>311963.28000000003</v>
      </c>
      <c r="E327">
        <v>-1.8069999999999999</v>
      </c>
      <c r="F327">
        <v>1.8560000000000001</v>
      </c>
      <c r="G327">
        <v>10</v>
      </c>
      <c r="H327">
        <v>30</v>
      </c>
      <c r="I327">
        <v>0.19089999999999999</v>
      </c>
    </row>
    <row r="328" spans="1:9" x14ac:dyDescent="0.2">
      <c r="A328" s="3">
        <v>40361</v>
      </c>
      <c r="B328" s="5">
        <v>-7140.75</v>
      </c>
      <c r="C328">
        <v>0</v>
      </c>
      <c r="D328" s="5">
        <v>317705.63</v>
      </c>
      <c r="E328">
        <v>-2.198</v>
      </c>
      <c r="F328">
        <v>2.7480000000000002</v>
      </c>
      <c r="G328">
        <v>11</v>
      </c>
      <c r="H328">
        <v>9.0909999999999993</v>
      </c>
      <c r="I328">
        <v>0.32050000000000001</v>
      </c>
    </row>
    <row r="329" spans="1:9" x14ac:dyDescent="0.2">
      <c r="A329" t="s">
        <v>243</v>
      </c>
      <c r="B329" s="5">
        <v>9617.5</v>
      </c>
      <c r="C329">
        <v>0</v>
      </c>
      <c r="D329" s="5">
        <v>324846.38</v>
      </c>
      <c r="E329">
        <v>3.0510000000000002</v>
      </c>
      <c r="F329">
        <v>0.38069999999999998</v>
      </c>
      <c r="G329">
        <v>5</v>
      </c>
      <c r="H329">
        <v>40</v>
      </c>
      <c r="I329">
        <v>6.6159999999999997</v>
      </c>
    </row>
    <row r="330" spans="1:9" x14ac:dyDescent="0.2">
      <c r="A330" t="s">
        <v>244</v>
      </c>
      <c r="B330" s="5">
        <v>9480.4</v>
      </c>
      <c r="C330">
        <v>0</v>
      </c>
      <c r="D330" s="5">
        <v>315228.88</v>
      </c>
      <c r="E330">
        <v>3.101</v>
      </c>
      <c r="F330">
        <v>8.1799999999999998E-2</v>
      </c>
      <c r="G330">
        <v>3</v>
      </c>
      <c r="H330">
        <v>66.67</v>
      </c>
      <c r="I330">
        <v>38.92</v>
      </c>
    </row>
    <row r="331" spans="1:9" x14ac:dyDescent="0.2">
      <c r="A331" s="3">
        <v>40452</v>
      </c>
      <c r="B331">
        <v>-887.92</v>
      </c>
      <c r="C331">
        <v>0</v>
      </c>
      <c r="D331" s="5">
        <v>305748.47999999998</v>
      </c>
      <c r="E331">
        <v>-0.28960000000000002</v>
      </c>
      <c r="F331">
        <v>0.48520000000000002</v>
      </c>
      <c r="G331">
        <v>5</v>
      </c>
      <c r="H331">
        <v>40</v>
      </c>
      <c r="I331">
        <v>0.51419999999999999</v>
      </c>
    </row>
    <row r="332" spans="1:9" x14ac:dyDescent="0.2">
      <c r="A332" s="3">
        <v>40238</v>
      </c>
      <c r="B332" s="5">
        <v>6636.4</v>
      </c>
      <c r="C332">
        <v>0</v>
      </c>
      <c r="D332" s="5">
        <v>306636.40000000002</v>
      </c>
      <c r="E332">
        <v>2.2120000000000002</v>
      </c>
      <c r="F332">
        <v>0</v>
      </c>
      <c r="G332">
        <v>1</v>
      </c>
      <c r="H332">
        <v>100</v>
      </c>
      <c r="I332">
        <v>100</v>
      </c>
    </row>
    <row r="334" spans="1:9" x14ac:dyDescent="0.2">
      <c r="A334" t="s">
        <v>245</v>
      </c>
      <c r="B334" s="5">
        <v>1590.36</v>
      </c>
      <c r="C334">
        <v>0</v>
      </c>
      <c r="D334" s="5">
        <v>396019.92</v>
      </c>
      <c r="E334">
        <v>0.41360000000000002</v>
      </c>
      <c r="F334">
        <v>1.0229999999999999</v>
      </c>
      <c r="G334">
        <v>8.2349999999999994</v>
      </c>
      <c r="H334">
        <v>36.53</v>
      </c>
      <c r="I334">
        <v>7.87</v>
      </c>
    </row>
    <row r="335" spans="1:9" x14ac:dyDescent="0.2">
      <c r="A335" t="s">
        <v>246</v>
      </c>
      <c r="B335" s="5">
        <v>8714.17</v>
      </c>
      <c r="C335">
        <v>0</v>
      </c>
      <c r="D335" s="5">
        <v>75898.64</v>
      </c>
      <c r="E335">
        <v>2.2709999999999999</v>
      </c>
      <c r="F335">
        <v>0.78420000000000001</v>
      </c>
      <c r="G335">
        <v>3.383</v>
      </c>
      <c r="H335">
        <v>22.16</v>
      </c>
      <c r="I335">
        <v>22.85</v>
      </c>
    </row>
    <row r="337" spans="1:9" x14ac:dyDescent="0.2">
      <c r="A337" t="s">
        <v>247</v>
      </c>
    </row>
    <row r="338" spans="1:9" x14ac:dyDescent="0.2">
      <c r="A338" t="s">
        <v>248</v>
      </c>
      <c r="B338" t="s">
        <v>133</v>
      </c>
      <c r="C338" t="s">
        <v>134</v>
      </c>
      <c r="D338" t="s">
        <v>135</v>
      </c>
      <c r="E338" t="s">
        <v>136</v>
      </c>
      <c r="F338" t="s">
        <v>137</v>
      </c>
      <c r="G338" t="s">
        <v>138</v>
      </c>
      <c r="H338" t="s">
        <v>139</v>
      </c>
      <c r="I338" t="s">
        <v>146</v>
      </c>
    </row>
    <row r="339" spans="1:9" x14ac:dyDescent="0.2">
      <c r="A339" t="s">
        <v>249</v>
      </c>
      <c r="B339" s="5">
        <v>9754.9599999999991</v>
      </c>
      <c r="C339">
        <v>0</v>
      </c>
      <c r="D339" s="5">
        <v>543324.97</v>
      </c>
      <c r="E339">
        <v>1.8280000000000001</v>
      </c>
      <c r="F339">
        <v>0</v>
      </c>
      <c r="G339">
        <v>1</v>
      </c>
      <c r="H339">
        <v>100</v>
      </c>
      <c r="I339">
        <v>100</v>
      </c>
    </row>
    <row r="340" spans="1:9" x14ac:dyDescent="0.2">
      <c r="A340" t="s">
        <v>151</v>
      </c>
      <c r="B340">
        <v>-256</v>
      </c>
      <c r="C340">
        <v>0</v>
      </c>
      <c r="D340" s="5">
        <v>533570.01</v>
      </c>
      <c r="E340">
        <v>-4.8000000000000001E-2</v>
      </c>
      <c r="F340">
        <v>4.8000000000000001E-2</v>
      </c>
      <c r="G340">
        <v>1</v>
      </c>
      <c r="H340">
        <v>0</v>
      </c>
      <c r="I340">
        <v>0</v>
      </c>
    </row>
    <row r="341" spans="1:9" x14ac:dyDescent="0.2">
      <c r="A341" t="s">
        <v>250</v>
      </c>
      <c r="B341">
        <v>-516</v>
      </c>
      <c r="C341">
        <v>0</v>
      </c>
      <c r="D341" s="5">
        <v>533826.01</v>
      </c>
      <c r="E341">
        <v>-9.6600000000000005E-2</v>
      </c>
      <c r="F341">
        <v>9.6600000000000005E-2</v>
      </c>
      <c r="G341">
        <v>2</v>
      </c>
      <c r="H341">
        <v>0</v>
      </c>
      <c r="I341">
        <v>0</v>
      </c>
    </row>
    <row r="342" spans="1:9" x14ac:dyDescent="0.2">
      <c r="A342" t="s">
        <v>251</v>
      </c>
      <c r="B342" s="5">
        <v>-1172.8399999999999</v>
      </c>
      <c r="C342">
        <v>0</v>
      </c>
      <c r="D342" s="5">
        <v>534342.01</v>
      </c>
      <c r="E342">
        <v>-0.219</v>
      </c>
      <c r="F342">
        <v>0.219</v>
      </c>
      <c r="G342">
        <v>2</v>
      </c>
      <c r="H342">
        <v>0</v>
      </c>
      <c r="I342">
        <v>0</v>
      </c>
    </row>
    <row r="343" spans="1:9" x14ac:dyDescent="0.2">
      <c r="A343" t="s">
        <v>252</v>
      </c>
      <c r="B343">
        <v>-6</v>
      </c>
      <c r="C343">
        <v>0</v>
      </c>
      <c r="D343" s="5">
        <v>535514.85</v>
      </c>
      <c r="E343">
        <v>-1.1000000000000001E-3</v>
      </c>
      <c r="F343">
        <v>2.5399999999999999E-2</v>
      </c>
      <c r="G343">
        <v>2</v>
      </c>
      <c r="H343">
        <v>50</v>
      </c>
      <c r="I343">
        <v>0.95589999999999997</v>
      </c>
    </row>
    <row r="344" spans="1:9" x14ac:dyDescent="0.2">
      <c r="A344" t="s">
        <v>253</v>
      </c>
      <c r="B344">
        <v>444</v>
      </c>
      <c r="C344">
        <v>0</v>
      </c>
      <c r="D344" s="5">
        <v>535520.85</v>
      </c>
      <c r="E344">
        <v>8.3000000000000004E-2</v>
      </c>
      <c r="F344">
        <v>0</v>
      </c>
      <c r="G344">
        <v>1</v>
      </c>
      <c r="H344">
        <v>100</v>
      </c>
      <c r="I344">
        <v>100</v>
      </c>
    </row>
    <row r="345" spans="1:9" x14ac:dyDescent="0.2">
      <c r="A345" t="s">
        <v>254</v>
      </c>
      <c r="B345" s="5">
        <v>-2828.08</v>
      </c>
      <c r="C345">
        <v>0</v>
      </c>
      <c r="D345" s="5">
        <v>535076.85</v>
      </c>
      <c r="E345">
        <v>-0.52580000000000005</v>
      </c>
      <c r="F345">
        <v>0.52580000000000005</v>
      </c>
      <c r="G345">
        <v>2</v>
      </c>
      <c r="H345">
        <v>0</v>
      </c>
      <c r="I345">
        <v>0</v>
      </c>
    </row>
    <row r="346" spans="1:9" x14ac:dyDescent="0.2">
      <c r="A346" t="s">
        <v>255</v>
      </c>
      <c r="B346" s="5">
        <v>1484</v>
      </c>
      <c r="C346">
        <v>0</v>
      </c>
      <c r="D346" s="5">
        <v>537904.93000000005</v>
      </c>
      <c r="E346">
        <v>0.27660000000000001</v>
      </c>
      <c r="F346">
        <v>4.3900000000000002E-2</v>
      </c>
      <c r="G346">
        <v>2</v>
      </c>
      <c r="H346">
        <v>50</v>
      </c>
      <c r="I346">
        <v>7.2880000000000003</v>
      </c>
    </row>
    <row r="347" spans="1:9" x14ac:dyDescent="0.2">
      <c r="A347" t="s">
        <v>256</v>
      </c>
      <c r="B347">
        <v>608.20000000000005</v>
      </c>
      <c r="C347">
        <v>0</v>
      </c>
      <c r="D347" s="5">
        <v>536420.93000000005</v>
      </c>
      <c r="E347">
        <v>0.1135</v>
      </c>
      <c r="F347">
        <v>7.7600000000000002E-2</v>
      </c>
      <c r="G347">
        <v>2</v>
      </c>
      <c r="H347">
        <v>50</v>
      </c>
      <c r="I347">
        <v>2.4620000000000002</v>
      </c>
    </row>
    <row r="348" spans="1:9" x14ac:dyDescent="0.2">
      <c r="A348" t="s">
        <v>257</v>
      </c>
      <c r="B348">
        <v>328</v>
      </c>
      <c r="C348">
        <v>0</v>
      </c>
      <c r="D348" s="5">
        <v>535812.73</v>
      </c>
      <c r="E348">
        <v>6.13E-2</v>
      </c>
      <c r="F348">
        <v>0</v>
      </c>
      <c r="G348">
        <v>1</v>
      </c>
      <c r="H348">
        <v>100</v>
      </c>
      <c r="I348">
        <v>100</v>
      </c>
    </row>
    <row r="349" spans="1:9" x14ac:dyDescent="0.2">
      <c r="A349" s="3">
        <v>41255</v>
      </c>
      <c r="B349" s="5">
        <v>10505.88</v>
      </c>
      <c r="C349">
        <v>0</v>
      </c>
      <c r="D349" s="5">
        <v>535484.73</v>
      </c>
      <c r="E349">
        <v>2.0009999999999999</v>
      </c>
      <c r="F349">
        <v>0.1492</v>
      </c>
      <c r="G349">
        <v>2</v>
      </c>
      <c r="H349">
        <v>50</v>
      </c>
      <c r="I349">
        <v>14.41</v>
      </c>
    </row>
    <row r="350" spans="1:9" x14ac:dyDescent="0.2">
      <c r="A350" s="3">
        <v>41225</v>
      </c>
      <c r="B350" s="5">
        <v>-1489.08</v>
      </c>
      <c r="C350">
        <v>0</v>
      </c>
      <c r="D350" s="5">
        <v>524978.85</v>
      </c>
      <c r="E350">
        <v>-0.2828</v>
      </c>
      <c r="F350">
        <v>0.5454</v>
      </c>
      <c r="G350">
        <v>2</v>
      </c>
      <c r="H350">
        <v>50</v>
      </c>
      <c r="I350">
        <v>0.48280000000000001</v>
      </c>
    </row>
    <row r="351" spans="1:9" x14ac:dyDescent="0.2">
      <c r="A351" s="3">
        <v>41194</v>
      </c>
      <c r="B351" s="5">
        <v>1122.04</v>
      </c>
      <c r="C351">
        <v>0</v>
      </c>
      <c r="D351" s="5">
        <v>526467.93000000005</v>
      </c>
      <c r="E351">
        <v>0.21360000000000001</v>
      </c>
      <c r="F351">
        <v>0</v>
      </c>
      <c r="G351">
        <v>2</v>
      </c>
      <c r="H351">
        <v>100</v>
      </c>
      <c r="I351">
        <v>100</v>
      </c>
    </row>
    <row r="352" spans="1:9" x14ac:dyDescent="0.2">
      <c r="A352" s="3">
        <v>41102</v>
      </c>
      <c r="B352" s="5">
        <v>-2687.44</v>
      </c>
      <c r="C352">
        <v>0</v>
      </c>
      <c r="D352" s="5">
        <v>525345.89</v>
      </c>
      <c r="E352">
        <v>-0.50900000000000001</v>
      </c>
      <c r="F352">
        <v>0.50900000000000001</v>
      </c>
      <c r="G352">
        <v>2</v>
      </c>
      <c r="H352">
        <v>0</v>
      </c>
      <c r="I352">
        <v>0</v>
      </c>
    </row>
    <row r="353" spans="1:9" x14ac:dyDescent="0.2">
      <c r="A353" s="3">
        <v>41072</v>
      </c>
      <c r="B353" s="5">
        <v>-2853.52</v>
      </c>
      <c r="C353">
        <v>0</v>
      </c>
      <c r="D353" s="5">
        <v>528033.32999999996</v>
      </c>
      <c r="E353">
        <v>-0.53749999999999998</v>
      </c>
      <c r="F353">
        <v>0.53749999999999998</v>
      </c>
      <c r="G353">
        <v>2</v>
      </c>
      <c r="H353">
        <v>0</v>
      </c>
      <c r="I353">
        <v>0</v>
      </c>
    </row>
    <row r="354" spans="1:9" x14ac:dyDescent="0.2">
      <c r="A354" s="3">
        <v>41041</v>
      </c>
      <c r="B354" s="5">
        <v>-1901.52</v>
      </c>
      <c r="C354">
        <v>0</v>
      </c>
      <c r="D354" s="5">
        <v>530886.85</v>
      </c>
      <c r="E354">
        <v>-0.3569</v>
      </c>
      <c r="F354">
        <v>0.3569</v>
      </c>
      <c r="G354">
        <v>3</v>
      </c>
      <c r="H354">
        <v>0</v>
      </c>
      <c r="I354">
        <v>0</v>
      </c>
    </row>
    <row r="355" spans="1:9" x14ac:dyDescent="0.2">
      <c r="A355" s="3">
        <v>41011</v>
      </c>
      <c r="B355" s="5">
        <v>-3038.87</v>
      </c>
      <c r="C355">
        <v>0</v>
      </c>
      <c r="D355" s="5">
        <v>532788.37</v>
      </c>
      <c r="E355">
        <v>-0.56710000000000005</v>
      </c>
      <c r="F355">
        <v>0.56710000000000005</v>
      </c>
      <c r="G355">
        <v>3</v>
      </c>
      <c r="H355">
        <v>0</v>
      </c>
      <c r="I355">
        <v>0</v>
      </c>
    </row>
    <row r="356" spans="1:9" x14ac:dyDescent="0.2">
      <c r="A356" s="3">
        <v>40980</v>
      </c>
      <c r="B356" s="5">
        <v>-1632.2</v>
      </c>
      <c r="C356">
        <v>0</v>
      </c>
      <c r="D356" s="5">
        <v>535827.24</v>
      </c>
      <c r="E356">
        <v>-0.30370000000000003</v>
      </c>
      <c r="F356">
        <v>0.30370000000000003</v>
      </c>
      <c r="G356">
        <v>3</v>
      </c>
      <c r="H356">
        <v>0</v>
      </c>
      <c r="I356">
        <v>0</v>
      </c>
    </row>
    <row r="357" spans="1:9" x14ac:dyDescent="0.2">
      <c r="A357" t="s">
        <v>258</v>
      </c>
      <c r="B357">
        <v>755.88</v>
      </c>
      <c r="C357">
        <v>0</v>
      </c>
      <c r="D357" s="5">
        <v>537459.43999999994</v>
      </c>
      <c r="E357">
        <v>0.14080000000000001</v>
      </c>
      <c r="F357">
        <v>0.1242</v>
      </c>
      <c r="G357">
        <v>2</v>
      </c>
      <c r="H357">
        <v>50</v>
      </c>
      <c r="I357">
        <v>2.1309999999999998</v>
      </c>
    </row>
    <row r="358" spans="1:9" x14ac:dyDescent="0.2">
      <c r="A358" t="s">
        <v>259</v>
      </c>
      <c r="B358">
        <v>-554.6</v>
      </c>
      <c r="C358">
        <v>0</v>
      </c>
      <c r="D358" s="5">
        <v>536703.56000000006</v>
      </c>
      <c r="E358">
        <v>-0.1032</v>
      </c>
      <c r="F358">
        <v>0.1032</v>
      </c>
      <c r="G358">
        <v>1</v>
      </c>
      <c r="H358">
        <v>0</v>
      </c>
      <c r="I358">
        <v>0</v>
      </c>
    </row>
    <row r="359" spans="1:9" x14ac:dyDescent="0.2">
      <c r="A359" t="s">
        <v>260</v>
      </c>
      <c r="B359">
        <v>678</v>
      </c>
      <c r="C359">
        <v>0</v>
      </c>
      <c r="D359" s="5">
        <v>537258.16</v>
      </c>
      <c r="E359">
        <v>0.12640000000000001</v>
      </c>
      <c r="F359">
        <v>0</v>
      </c>
      <c r="G359">
        <v>2</v>
      </c>
      <c r="H359">
        <v>100</v>
      </c>
      <c r="I359">
        <v>100</v>
      </c>
    </row>
    <row r="360" spans="1:9" x14ac:dyDescent="0.2">
      <c r="A360" t="s">
        <v>261</v>
      </c>
      <c r="B360">
        <v>-550</v>
      </c>
      <c r="C360">
        <v>0</v>
      </c>
      <c r="D360" s="5">
        <v>536580.16</v>
      </c>
      <c r="E360">
        <v>-0.1024</v>
      </c>
      <c r="F360">
        <v>0.1024</v>
      </c>
      <c r="G360">
        <v>1</v>
      </c>
      <c r="H360">
        <v>0</v>
      </c>
      <c r="I360">
        <v>0</v>
      </c>
    </row>
    <row r="361" spans="1:9" x14ac:dyDescent="0.2">
      <c r="A361" t="s">
        <v>262</v>
      </c>
      <c r="B361">
        <v>-737.6</v>
      </c>
      <c r="C361">
        <v>0</v>
      </c>
      <c r="D361" s="5">
        <v>537130.16</v>
      </c>
      <c r="E361">
        <v>-0.1371</v>
      </c>
      <c r="F361">
        <v>0.1371</v>
      </c>
      <c r="G361">
        <v>2</v>
      </c>
      <c r="H361">
        <v>0</v>
      </c>
      <c r="I361">
        <v>0</v>
      </c>
    </row>
    <row r="362" spans="1:9" x14ac:dyDescent="0.2">
      <c r="A362" t="s">
        <v>263</v>
      </c>
      <c r="B362">
        <v>-305.60000000000002</v>
      </c>
      <c r="C362">
        <v>0</v>
      </c>
      <c r="D362" s="5">
        <v>537867.76</v>
      </c>
      <c r="E362">
        <v>-5.6800000000000003E-2</v>
      </c>
      <c r="F362">
        <v>5.6800000000000003E-2</v>
      </c>
      <c r="G362">
        <v>2</v>
      </c>
      <c r="H362">
        <v>0</v>
      </c>
      <c r="I362">
        <v>0</v>
      </c>
    </row>
    <row r="363" spans="1:9" x14ac:dyDescent="0.2">
      <c r="A363" t="s">
        <v>264</v>
      </c>
      <c r="B363" s="5">
        <v>2632.3</v>
      </c>
      <c r="C363">
        <v>0</v>
      </c>
      <c r="D363" s="5">
        <v>538173.36</v>
      </c>
      <c r="E363">
        <v>0.49149999999999999</v>
      </c>
      <c r="F363">
        <v>0.14480000000000001</v>
      </c>
      <c r="G363">
        <v>2</v>
      </c>
      <c r="H363">
        <v>50</v>
      </c>
      <c r="I363">
        <v>4.3739999999999997</v>
      </c>
    </row>
    <row r="364" spans="1:9" x14ac:dyDescent="0.2">
      <c r="A364" t="s">
        <v>265</v>
      </c>
      <c r="B364" s="5">
        <v>24094.32</v>
      </c>
      <c r="C364">
        <v>0</v>
      </c>
      <c r="D364" s="5">
        <v>535541.06000000006</v>
      </c>
      <c r="E364">
        <v>4.7110000000000003</v>
      </c>
      <c r="F364">
        <v>4.6100000000000002E-2</v>
      </c>
      <c r="G364">
        <v>3</v>
      </c>
      <c r="H364">
        <v>66.67</v>
      </c>
      <c r="I364">
        <v>103.1</v>
      </c>
    </row>
    <row r="365" spans="1:9" x14ac:dyDescent="0.2">
      <c r="A365" t="s">
        <v>266</v>
      </c>
      <c r="B365" s="5">
        <v>2624</v>
      </c>
      <c r="C365">
        <v>0</v>
      </c>
      <c r="D365" s="5">
        <v>511446.74</v>
      </c>
      <c r="E365">
        <v>0.51570000000000005</v>
      </c>
      <c r="F365">
        <v>2.75E-2</v>
      </c>
      <c r="G365">
        <v>2</v>
      </c>
      <c r="H365">
        <v>50</v>
      </c>
      <c r="I365">
        <v>19.739999999999998</v>
      </c>
    </row>
    <row r="366" spans="1:9" x14ac:dyDescent="0.2">
      <c r="A366" t="s">
        <v>267</v>
      </c>
      <c r="B366">
        <v>-610</v>
      </c>
      <c r="C366">
        <v>0</v>
      </c>
      <c r="D366" s="5">
        <v>508822.74</v>
      </c>
      <c r="E366">
        <v>-0.1197</v>
      </c>
      <c r="F366">
        <v>0.1197</v>
      </c>
      <c r="G366">
        <v>1</v>
      </c>
      <c r="H366">
        <v>0</v>
      </c>
      <c r="I366">
        <v>0</v>
      </c>
    </row>
    <row r="367" spans="1:9" x14ac:dyDescent="0.2">
      <c r="A367" t="s">
        <v>268</v>
      </c>
      <c r="B367" s="5">
        <v>-1080</v>
      </c>
      <c r="C367">
        <v>0</v>
      </c>
      <c r="D367" s="5">
        <v>509432.74</v>
      </c>
      <c r="E367">
        <v>-0.21160000000000001</v>
      </c>
      <c r="F367">
        <v>0.21160000000000001</v>
      </c>
      <c r="G367">
        <v>1</v>
      </c>
      <c r="H367">
        <v>0</v>
      </c>
      <c r="I367">
        <v>0</v>
      </c>
    </row>
    <row r="368" spans="1:9" x14ac:dyDescent="0.2">
      <c r="A368" t="s">
        <v>269</v>
      </c>
      <c r="B368">
        <v>-936</v>
      </c>
      <c r="C368">
        <v>0</v>
      </c>
      <c r="D368" s="5">
        <v>510512.74</v>
      </c>
      <c r="E368">
        <v>-0.183</v>
      </c>
      <c r="F368">
        <v>0.183</v>
      </c>
      <c r="G368">
        <v>2</v>
      </c>
      <c r="H368">
        <v>0</v>
      </c>
      <c r="I368">
        <v>0</v>
      </c>
    </row>
    <row r="369" spans="1:9" x14ac:dyDescent="0.2">
      <c r="A369" t="s">
        <v>270</v>
      </c>
      <c r="B369">
        <v>-816</v>
      </c>
      <c r="C369">
        <v>0</v>
      </c>
      <c r="D369" s="5">
        <v>511448.74</v>
      </c>
      <c r="E369">
        <v>-0.1593</v>
      </c>
      <c r="F369">
        <v>0.1593</v>
      </c>
      <c r="G369">
        <v>2</v>
      </c>
      <c r="H369">
        <v>0</v>
      </c>
      <c r="I369">
        <v>0</v>
      </c>
    </row>
    <row r="370" spans="1:9" x14ac:dyDescent="0.2">
      <c r="A370" s="3">
        <v>41254</v>
      </c>
      <c r="B370">
        <v>-362</v>
      </c>
      <c r="C370">
        <v>0</v>
      </c>
      <c r="D370" s="5">
        <v>512264.74</v>
      </c>
      <c r="E370">
        <v>-7.0599999999999996E-2</v>
      </c>
      <c r="F370">
        <v>0.1037</v>
      </c>
      <c r="G370">
        <v>2</v>
      </c>
      <c r="H370">
        <v>50</v>
      </c>
      <c r="I370">
        <v>0.31950000000000001</v>
      </c>
    </row>
    <row r="371" spans="1:9" x14ac:dyDescent="0.2">
      <c r="A371" s="3">
        <v>41163</v>
      </c>
      <c r="B371">
        <v>-712</v>
      </c>
      <c r="C371">
        <v>0</v>
      </c>
      <c r="D371" s="5">
        <v>512626.74</v>
      </c>
      <c r="E371">
        <v>-0.13869999999999999</v>
      </c>
      <c r="F371">
        <v>0.13869999999999999</v>
      </c>
      <c r="G371">
        <v>1</v>
      </c>
      <c r="H371">
        <v>0</v>
      </c>
      <c r="I371">
        <v>0</v>
      </c>
    </row>
    <row r="372" spans="1:9" x14ac:dyDescent="0.2">
      <c r="A372" s="3">
        <v>41132</v>
      </c>
      <c r="B372" s="5">
        <v>1912.5</v>
      </c>
      <c r="C372">
        <v>0</v>
      </c>
      <c r="D372" s="5">
        <v>513338.74</v>
      </c>
      <c r="E372">
        <v>0.374</v>
      </c>
      <c r="F372">
        <v>0</v>
      </c>
      <c r="G372">
        <v>1</v>
      </c>
      <c r="H372">
        <v>100</v>
      </c>
      <c r="I372">
        <v>100</v>
      </c>
    </row>
    <row r="373" spans="1:9" x14ac:dyDescent="0.2">
      <c r="A373" s="3">
        <v>41101</v>
      </c>
      <c r="B373" s="5">
        <v>1394</v>
      </c>
      <c r="C373">
        <v>0</v>
      </c>
      <c r="D373" s="5">
        <v>511426.24</v>
      </c>
      <c r="E373">
        <v>0.27329999999999999</v>
      </c>
      <c r="F373">
        <v>0</v>
      </c>
      <c r="G373">
        <v>2</v>
      </c>
      <c r="H373">
        <v>100</v>
      </c>
      <c r="I373">
        <v>100</v>
      </c>
    </row>
    <row r="374" spans="1:9" x14ac:dyDescent="0.2">
      <c r="A374" s="3">
        <v>41071</v>
      </c>
      <c r="B374" s="5">
        <v>2057.9</v>
      </c>
      <c r="C374">
        <v>0</v>
      </c>
      <c r="D374" s="5">
        <v>510032.24</v>
      </c>
      <c r="E374">
        <v>0.40510000000000002</v>
      </c>
      <c r="F374">
        <v>0.14369999999999999</v>
      </c>
      <c r="G374">
        <v>3</v>
      </c>
      <c r="H374">
        <v>66.67</v>
      </c>
      <c r="I374">
        <v>3.819</v>
      </c>
    </row>
    <row r="375" spans="1:9" x14ac:dyDescent="0.2">
      <c r="A375" s="3">
        <v>41040</v>
      </c>
      <c r="B375">
        <v>83</v>
      </c>
      <c r="C375">
        <v>0</v>
      </c>
      <c r="D375" s="5">
        <v>507974.34</v>
      </c>
      <c r="E375">
        <v>1.6299999999999999E-2</v>
      </c>
      <c r="F375">
        <v>8.6599999999999996E-2</v>
      </c>
      <c r="G375">
        <v>3</v>
      </c>
      <c r="H375">
        <v>33.33</v>
      </c>
      <c r="I375">
        <v>1.0960000000000001</v>
      </c>
    </row>
    <row r="376" spans="1:9" x14ac:dyDescent="0.2">
      <c r="A376" s="3">
        <v>40950</v>
      </c>
      <c r="B376">
        <v>-250</v>
      </c>
      <c r="C376">
        <v>0</v>
      </c>
      <c r="D376" s="5">
        <v>507891.34</v>
      </c>
      <c r="E376">
        <v>-4.9200000000000001E-2</v>
      </c>
      <c r="F376">
        <v>4.9200000000000001E-2</v>
      </c>
      <c r="G376">
        <v>1</v>
      </c>
      <c r="H376">
        <v>0</v>
      </c>
      <c r="I376">
        <v>0</v>
      </c>
    </row>
    <row r="377" spans="1:9" x14ac:dyDescent="0.2">
      <c r="A377" s="3">
        <v>40919</v>
      </c>
      <c r="B377">
        <v>-766</v>
      </c>
      <c r="C377">
        <v>0</v>
      </c>
      <c r="D377" s="5">
        <v>508141.34</v>
      </c>
      <c r="E377">
        <v>-0.15049999999999999</v>
      </c>
      <c r="F377">
        <v>0.20949999999999999</v>
      </c>
      <c r="G377">
        <v>3</v>
      </c>
      <c r="H377">
        <v>33.33</v>
      </c>
      <c r="I377">
        <v>0.28139999999999998</v>
      </c>
    </row>
    <row r="378" spans="1:9" x14ac:dyDescent="0.2">
      <c r="A378" t="s">
        <v>271</v>
      </c>
      <c r="B378" s="5">
        <v>-4281.5</v>
      </c>
      <c r="C378">
        <v>0</v>
      </c>
      <c r="D378" s="5">
        <v>508907.34</v>
      </c>
      <c r="E378">
        <v>-0.83430000000000004</v>
      </c>
      <c r="F378">
        <v>0.83430000000000004</v>
      </c>
      <c r="G378">
        <v>4</v>
      </c>
      <c r="H378">
        <v>0</v>
      </c>
      <c r="I378">
        <v>0</v>
      </c>
    </row>
    <row r="379" spans="1:9" x14ac:dyDescent="0.2">
      <c r="A379" t="s">
        <v>272</v>
      </c>
      <c r="B379">
        <v>-839.68</v>
      </c>
      <c r="C379">
        <v>0</v>
      </c>
      <c r="D379" s="5">
        <v>513188.84</v>
      </c>
      <c r="E379">
        <v>-0.16339999999999999</v>
      </c>
      <c r="F379">
        <v>0.16339999999999999</v>
      </c>
      <c r="G379">
        <v>2</v>
      </c>
      <c r="H379">
        <v>0</v>
      </c>
      <c r="I379">
        <v>0</v>
      </c>
    </row>
    <row r="380" spans="1:9" x14ac:dyDescent="0.2">
      <c r="A380" t="s">
        <v>273</v>
      </c>
      <c r="B380">
        <v>-336</v>
      </c>
      <c r="C380">
        <v>0</v>
      </c>
      <c r="D380" s="5">
        <v>514028.52</v>
      </c>
      <c r="E380">
        <v>-6.5299999999999997E-2</v>
      </c>
      <c r="F380">
        <v>6.5299999999999997E-2</v>
      </c>
      <c r="G380">
        <v>2</v>
      </c>
      <c r="H380">
        <v>0</v>
      </c>
      <c r="I380">
        <v>0</v>
      </c>
    </row>
    <row r="381" spans="1:9" x14ac:dyDescent="0.2">
      <c r="A381" t="s">
        <v>274</v>
      </c>
      <c r="B381" s="5">
        <v>-1901.24</v>
      </c>
      <c r="C381">
        <v>0</v>
      </c>
      <c r="D381" s="5">
        <v>514364.52</v>
      </c>
      <c r="E381">
        <v>-0.36830000000000002</v>
      </c>
      <c r="F381">
        <v>0.36830000000000002</v>
      </c>
      <c r="G381">
        <v>3</v>
      </c>
      <c r="H381">
        <v>0</v>
      </c>
      <c r="I381">
        <v>0</v>
      </c>
    </row>
    <row r="382" spans="1:9" x14ac:dyDescent="0.2">
      <c r="A382" t="s">
        <v>275</v>
      </c>
      <c r="B382">
        <v>194</v>
      </c>
      <c r="C382">
        <v>0</v>
      </c>
      <c r="D382" s="5">
        <v>516265.76</v>
      </c>
      <c r="E382">
        <v>3.7600000000000001E-2</v>
      </c>
      <c r="F382">
        <v>8.3299999999999999E-2</v>
      </c>
      <c r="G382">
        <v>2</v>
      </c>
      <c r="H382">
        <v>50</v>
      </c>
      <c r="I382">
        <v>1.4510000000000001</v>
      </c>
    </row>
    <row r="383" spans="1:9" x14ac:dyDescent="0.2">
      <c r="A383" t="s">
        <v>276</v>
      </c>
      <c r="B383">
        <v>-370</v>
      </c>
      <c r="C383">
        <v>0</v>
      </c>
      <c r="D383" s="5">
        <v>516071.76</v>
      </c>
      <c r="E383">
        <v>-7.1599999999999997E-2</v>
      </c>
      <c r="F383">
        <v>7.1599999999999997E-2</v>
      </c>
      <c r="G383">
        <v>1</v>
      </c>
      <c r="H383">
        <v>0</v>
      </c>
      <c r="I383">
        <v>0</v>
      </c>
    </row>
    <row r="384" spans="1:9" x14ac:dyDescent="0.2">
      <c r="A384" t="s">
        <v>277</v>
      </c>
      <c r="B384" s="5">
        <v>1898.52</v>
      </c>
      <c r="C384">
        <v>0</v>
      </c>
      <c r="D384" s="5">
        <v>516441.76</v>
      </c>
      <c r="E384">
        <v>0.36899999999999999</v>
      </c>
      <c r="F384">
        <v>0.1171</v>
      </c>
      <c r="G384">
        <v>4</v>
      </c>
      <c r="H384">
        <v>50</v>
      </c>
      <c r="I384">
        <v>3.56</v>
      </c>
    </row>
    <row r="385" spans="1:9" x14ac:dyDescent="0.2">
      <c r="A385" t="s">
        <v>278</v>
      </c>
      <c r="B385">
        <v>-146</v>
      </c>
      <c r="C385">
        <v>0</v>
      </c>
      <c r="D385" s="5">
        <v>514543.24</v>
      </c>
      <c r="E385">
        <v>-2.8400000000000002E-2</v>
      </c>
      <c r="F385">
        <v>2.8400000000000002E-2</v>
      </c>
      <c r="G385">
        <v>2</v>
      </c>
      <c r="H385">
        <v>0</v>
      </c>
      <c r="I385">
        <v>0</v>
      </c>
    </row>
    <row r="386" spans="1:9" x14ac:dyDescent="0.2">
      <c r="A386" t="s">
        <v>279</v>
      </c>
      <c r="B386" s="5">
        <v>1781.4</v>
      </c>
      <c r="C386">
        <v>0</v>
      </c>
      <c r="D386" s="5">
        <v>514689.24</v>
      </c>
      <c r="E386">
        <v>0.3473</v>
      </c>
      <c r="F386">
        <v>5.7700000000000001E-2</v>
      </c>
      <c r="G386">
        <v>2</v>
      </c>
      <c r="H386">
        <v>50</v>
      </c>
      <c r="I386">
        <v>7.0179999999999998</v>
      </c>
    </row>
    <row r="387" spans="1:9" x14ac:dyDescent="0.2">
      <c r="A387" t="s">
        <v>280</v>
      </c>
      <c r="B387" s="5">
        <v>3005.12</v>
      </c>
      <c r="C387">
        <v>0</v>
      </c>
      <c r="D387" s="5">
        <v>512907.84</v>
      </c>
      <c r="E387">
        <v>0.58940000000000003</v>
      </c>
      <c r="F387">
        <v>0</v>
      </c>
      <c r="G387">
        <v>2</v>
      </c>
      <c r="H387">
        <v>100</v>
      </c>
      <c r="I387">
        <v>100</v>
      </c>
    </row>
    <row r="388" spans="1:9" x14ac:dyDescent="0.2">
      <c r="A388" t="s">
        <v>281</v>
      </c>
      <c r="B388" s="5">
        <v>4335</v>
      </c>
      <c r="C388">
        <v>0</v>
      </c>
      <c r="D388" s="5">
        <v>509902.72</v>
      </c>
      <c r="E388">
        <v>0.85750000000000004</v>
      </c>
      <c r="F388">
        <v>0</v>
      </c>
      <c r="G388">
        <v>2</v>
      </c>
      <c r="H388">
        <v>100</v>
      </c>
      <c r="I388">
        <v>100</v>
      </c>
    </row>
    <row r="389" spans="1:9" x14ac:dyDescent="0.2">
      <c r="A389" t="s">
        <v>282</v>
      </c>
      <c r="B389" s="5">
        <v>-3155.5</v>
      </c>
      <c r="C389">
        <v>0</v>
      </c>
      <c r="D389" s="5">
        <v>505567.72</v>
      </c>
      <c r="E389">
        <v>-0.62029999999999996</v>
      </c>
      <c r="F389">
        <v>0.62029999999999996</v>
      </c>
      <c r="G389">
        <v>3</v>
      </c>
      <c r="H389">
        <v>0</v>
      </c>
      <c r="I389">
        <v>0</v>
      </c>
    </row>
    <row r="390" spans="1:9" x14ac:dyDescent="0.2">
      <c r="A390" s="3">
        <v>41253</v>
      </c>
      <c r="B390">
        <v>-396</v>
      </c>
      <c r="C390">
        <v>0</v>
      </c>
      <c r="D390" s="5">
        <v>508723.22</v>
      </c>
      <c r="E390">
        <v>-7.7799999999999994E-2</v>
      </c>
      <c r="F390">
        <v>7.7799999999999994E-2</v>
      </c>
      <c r="G390">
        <v>2</v>
      </c>
      <c r="H390">
        <v>0</v>
      </c>
      <c r="I390">
        <v>0</v>
      </c>
    </row>
    <row r="391" spans="1:9" x14ac:dyDescent="0.2">
      <c r="A391" s="3">
        <v>41223</v>
      </c>
      <c r="B391" s="5">
        <v>-3795.32</v>
      </c>
      <c r="C391">
        <v>0</v>
      </c>
      <c r="D391" s="5">
        <v>509119.22</v>
      </c>
      <c r="E391">
        <v>-0.74</v>
      </c>
      <c r="F391">
        <v>0.82969999999999999</v>
      </c>
      <c r="G391">
        <v>2</v>
      </c>
      <c r="H391">
        <v>50</v>
      </c>
      <c r="I391">
        <v>0.1089</v>
      </c>
    </row>
    <row r="392" spans="1:9" x14ac:dyDescent="0.2">
      <c r="A392" s="3">
        <v>41162</v>
      </c>
      <c r="B392">
        <v>-731.04</v>
      </c>
      <c r="C392">
        <v>0</v>
      </c>
      <c r="D392" s="5">
        <v>512914.54</v>
      </c>
      <c r="E392">
        <v>-0.14230000000000001</v>
      </c>
      <c r="F392">
        <v>0.29570000000000002</v>
      </c>
      <c r="G392">
        <v>3</v>
      </c>
      <c r="H392">
        <v>33.33</v>
      </c>
      <c r="I392">
        <v>0.51939999999999997</v>
      </c>
    </row>
    <row r="393" spans="1:9" x14ac:dyDescent="0.2">
      <c r="A393" s="3">
        <v>41131</v>
      </c>
      <c r="B393" s="5">
        <v>-3097.68</v>
      </c>
      <c r="C393">
        <v>0</v>
      </c>
      <c r="D393" s="5">
        <v>513645.58</v>
      </c>
      <c r="E393">
        <v>-0.59950000000000003</v>
      </c>
      <c r="F393">
        <v>0.59950000000000003</v>
      </c>
      <c r="G393">
        <v>4</v>
      </c>
      <c r="H393">
        <v>0</v>
      </c>
      <c r="I393">
        <v>0</v>
      </c>
    </row>
    <row r="394" spans="1:9" x14ac:dyDescent="0.2">
      <c r="A394" s="3">
        <v>41039</v>
      </c>
      <c r="B394">
        <v>-180</v>
      </c>
      <c r="C394">
        <v>0</v>
      </c>
      <c r="D394" s="5">
        <v>516743.26</v>
      </c>
      <c r="E394">
        <v>-3.4799999999999998E-2</v>
      </c>
      <c r="F394">
        <v>4.4499999999999998E-2</v>
      </c>
      <c r="G394">
        <v>2</v>
      </c>
      <c r="H394">
        <v>50</v>
      </c>
      <c r="I394">
        <v>0.21740000000000001</v>
      </c>
    </row>
    <row r="395" spans="1:9" x14ac:dyDescent="0.2">
      <c r="A395" s="3">
        <v>41009</v>
      </c>
      <c r="B395">
        <v>493.98</v>
      </c>
      <c r="C395">
        <v>0</v>
      </c>
      <c r="D395" s="5">
        <v>516923.26</v>
      </c>
      <c r="E395">
        <v>9.5699999999999993E-2</v>
      </c>
      <c r="F395">
        <v>0.78039999999999998</v>
      </c>
      <c r="G395">
        <v>4</v>
      </c>
      <c r="H395">
        <v>25</v>
      </c>
      <c r="I395">
        <v>1.123</v>
      </c>
    </row>
    <row r="396" spans="1:9" x14ac:dyDescent="0.2">
      <c r="A396" s="3">
        <v>40978</v>
      </c>
      <c r="B396" s="5">
        <v>-4964.5</v>
      </c>
      <c r="C396">
        <v>0</v>
      </c>
      <c r="D396" s="5">
        <v>516429.28</v>
      </c>
      <c r="E396">
        <v>-0.95220000000000005</v>
      </c>
      <c r="F396">
        <v>0.95220000000000005</v>
      </c>
      <c r="G396">
        <v>3</v>
      </c>
      <c r="H396">
        <v>0</v>
      </c>
      <c r="I396">
        <v>0</v>
      </c>
    </row>
    <row r="397" spans="1:9" x14ac:dyDescent="0.2">
      <c r="A397" s="3">
        <v>40949</v>
      </c>
      <c r="B397">
        <v>-450.1</v>
      </c>
      <c r="C397">
        <v>0</v>
      </c>
      <c r="D397" s="5">
        <v>521393.78</v>
      </c>
      <c r="E397">
        <v>-8.6300000000000002E-2</v>
      </c>
      <c r="F397">
        <v>0.31319999999999998</v>
      </c>
      <c r="G397">
        <v>3</v>
      </c>
      <c r="H397">
        <v>33.33</v>
      </c>
      <c r="I397">
        <v>0.72460000000000002</v>
      </c>
    </row>
    <row r="398" spans="1:9" x14ac:dyDescent="0.2">
      <c r="A398" s="3">
        <v>40918</v>
      </c>
      <c r="B398">
        <v>211.28</v>
      </c>
      <c r="C398">
        <v>0</v>
      </c>
      <c r="D398" s="5">
        <v>521843.88</v>
      </c>
      <c r="E398">
        <v>4.0500000000000001E-2</v>
      </c>
      <c r="F398">
        <v>0.10580000000000001</v>
      </c>
      <c r="G398">
        <v>2</v>
      </c>
      <c r="H398">
        <v>50</v>
      </c>
      <c r="I398">
        <v>1.3819999999999999</v>
      </c>
    </row>
    <row r="399" spans="1:9" x14ac:dyDescent="0.2">
      <c r="A399" t="s">
        <v>283</v>
      </c>
      <c r="B399" s="5">
        <v>14888.62</v>
      </c>
      <c r="C399">
        <v>0</v>
      </c>
      <c r="D399" s="5">
        <v>521632.6</v>
      </c>
      <c r="E399">
        <v>2.9380000000000002</v>
      </c>
      <c r="F399">
        <v>0</v>
      </c>
      <c r="G399">
        <v>2</v>
      </c>
      <c r="H399">
        <v>100</v>
      </c>
      <c r="I399">
        <v>100</v>
      </c>
    </row>
    <row r="400" spans="1:9" x14ac:dyDescent="0.2">
      <c r="A400" t="s">
        <v>284</v>
      </c>
      <c r="B400">
        <v>-271</v>
      </c>
      <c r="C400">
        <v>0</v>
      </c>
      <c r="D400" s="5">
        <v>506743.98</v>
      </c>
      <c r="E400">
        <v>-5.3499999999999999E-2</v>
      </c>
      <c r="F400">
        <v>0.1527</v>
      </c>
      <c r="G400">
        <v>2</v>
      </c>
      <c r="H400">
        <v>50</v>
      </c>
      <c r="I400">
        <v>0.65029999999999999</v>
      </c>
    </row>
    <row r="401" spans="1:9" x14ac:dyDescent="0.2">
      <c r="A401" t="s">
        <v>285</v>
      </c>
      <c r="B401">
        <v>-52.5</v>
      </c>
      <c r="C401">
        <v>0</v>
      </c>
      <c r="D401" s="5">
        <v>507014.98</v>
      </c>
      <c r="E401">
        <v>-1.04E-2</v>
      </c>
      <c r="F401">
        <v>0.2621</v>
      </c>
      <c r="G401">
        <v>3</v>
      </c>
      <c r="H401">
        <v>33.33</v>
      </c>
      <c r="I401">
        <v>0.96060000000000001</v>
      </c>
    </row>
    <row r="402" spans="1:9" x14ac:dyDescent="0.2">
      <c r="A402" t="s">
        <v>286</v>
      </c>
      <c r="B402" s="5">
        <v>-1442</v>
      </c>
      <c r="C402">
        <v>0</v>
      </c>
      <c r="D402" s="5">
        <v>507067.48</v>
      </c>
      <c r="E402">
        <v>-0.28360000000000002</v>
      </c>
      <c r="F402">
        <v>0.28360000000000002</v>
      </c>
      <c r="G402">
        <v>2</v>
      </c>
      <c r="H402">
        <v>0</v>
      </c>
      <c r="I402">
        <v>0</v>
      </c>
    </row>
    <row r="403" spans="1:9" x14ac:dyDescent="0.2">
      <c r="A403" t="s">
        <v>287</v>
      </c>
      <c r="B403">
        <v>-20</v>
      </c>
      <c r="C403">
        <v>0</v>
      </c>
      <c r="D403" s="5">
        <v>508509.48</v>
      </c>
      <c r="E403">
        <v>-3.8999999999999998E-3</v>
      </c>
      <c r="F403">
        <v>3.8999999999999998E-3</v>
      </c>
      <c r="G403">
        <v>1</v>
      </c>
      <c r="H403">
        <v>0</v>
      </c>
      <c r="I403">
        <v>0</v>
      </c>
    </row>
    <row r="404" spans="1:9" x14ac:dyDescent="0.2">
      <c r="A404" t="s">
        <v>288</v>
      </c>
      <c r="B404">
        <v>-698</v>
      </c>
      <c r="C404">
        <v>0</v>
      </c>
      <c r="D404" s="5">
        <v>508529.48</v>
      </c>
      <c r="E404">
        <v>-0.1371</v>
      </c>
      <c r="F404">
        <v>0.13900000000000001</v>
      </c>
      <c r="G404">
        <v>2</v>
      </c>
      <c r="H404">
        <v>50</v>
      </c>
      <c r="I404">
        <v>1.41E-2</v>
      </c>
    </row>
    <row r="405" spans="1:9" x14ac:dyDescent="0.2">
      <c r="A405" t="s">
        <v>289</v>
      </c>
      <c r="B405">
        <v>-396</v>
      </c>
      <c r="C405">
        <v>0</v>
      </c>
      <c r="D405" s="5">
        <v>509227.48</v>
      </c>
      <c r="E405">
        <v>-7.7700000000000005E-2</v>
      </c>
      <c r="F405">
        <v>7.7700000000000005E-2</v>
      </c>
      <c r="G405">
        <v>1</v>
      </c>
      <c r="H405">
        <v>0</v>
      </c>
      <c r="I405">
        <v>0</v>
      </c>
    </row>
    <row r="406" spans="1:9" x14ac:dyDescent="0.2">
      <c r="A406" t="s">
        <v>290</v>
      </c>
      <c r="B406" s="5">
        <v>6010.4</v>
      </c>
      <c r="C406">
        <v>0</v>
      </c>
      <c r="D406" s="5">
        <v>509623.48</v>
      </c>
      <c r="E406">
        <v>1.1930000000000001</v>
      </c>
      <c r="F406">
        <v>0.1056</v>
      </c>
      <c r="G406">
        <v>2</v>
      </c>
      <c r="H406">
        <v>50</v>
      </c>
      <c r="I406">
        <v>12.3</v>
      </c>
    </row>
    <row r="407" spans="1:9" x14ac:dyDescent="0.2">
      <c r="A407" t="s">
        <v>291</v>
      </c>
      <c r="B407">
        <v>-872</v>
      </c>
      <c r="C407">
        <v>0</v>
      </c>
      <c r="D407" s="5">
        <v>503613.08</v>
      </c>
      <c r="E407">
        <v>-0.17280000000000001</v>
      </c>
      <c r="F407">
        <v>0.17280000000000001</v>
      </c>
      <c r="G407">
        <v>1</v>
      </c>
      <c r="H407">
        <v>0</v>
      </c>
      <c r="I407">
        <v>0</v>
      </c>
    </row>
    <row r="408" spans="1:9" x14ac:dyDescent="0.2">
      <c r="A408" t="s">
        <v>292</v>
      </c>
      <c r="B408" s="5">
        <v>1754.96</v>
      </c>
      <c r="C408">
        <v>0</v>
      </c>
      <c r="D408" s="5">
        <v>504485.08</v>
      </c>
      <c r="E408">
        <v>0.34910000000000002</v>
      </c>
      <c r="F408">
        <v>0</v>
      </c>
      <c r="G408">
        <v>1</v>
      </c>
      <c r="H408">
        <v>100</v>
      </c>
      <c r="I408">
        <v>100</v>
      </c>
    </row>
    <row r="409" spans="1:9" x14ac:dyDescent="0.2">
      <c r="A409" s="3">
        <v>41252</v>
      </c>
      <c r="B409">
        <v>204</v>
      </c>
      <c r="C409">
        <v>0</v>
      </c>
      <c r="D409" s="5">
        <v>502730.12</v>
      </c>
      <c r="E409">
        <v>4.0599999999999997E-2</v>
      </c>
      <c r="F409">
        <v>0</v>
      </c>
      <c r="G409">
        <v>1</v>
      </c>
      <c r="H409">
        <v>100</v>
      </c>
      <c r="I409">
        <v>100</v>
      </c>
    </row>
    <row r="410" spans="1:9" x14ac:dyDescent="0.2">
      <c r="A410" s="3">
        <v>41191</v>
      </c>
      <c r="B410" s="5">
        <v>2364</v>
      </c>
      <c r="C410">
        <v>0</v>
      </c>
      <c r="D410" s="5">
        <v>502526.12</v>
      </c>
      <c r="E410">
        <v>0.47260000000000002</v>
      </c>
      <c r="F410">
        <v>0</v>
      </c>
      <c r="G410">
        <v>1</v>
      </c>
      <c r="H410">
        <v>100</v>
      </c>
      <c r="I410">
        <v>100</v>
      </c>
    </row>
    <row r="411" spans="1:9" x14ac:dyDescent="0.2">
      <c r="A411" s="3">
        <v>41099</v>
      </c>
      <c r="B411" s="5">
        <v>-1720.88</v>
      </c>
      <c r="C411">
        <v>0</v>
      </c>
      <c r="D411" s="5">
        <v>500162.12</v>
      </c>
      <c r="E411">
        <v>-0.34289999999999998</v>
      </c>
      <c r="F411">
        <v>0.34289999999999998</v>
      </c>
      <c r="G411">
        <v>1</v>
      </c>
      <c r="H411">
        <v>0</v>
      </c>
      <c r="I411">
        <v>0</v>
      </c>
    </row>
    <row r="412" spans="1:9" x14ac:dyDescent="0.2">
      <c r="A412" s="3">
        <v>41069</v>
      </c>
      <c r="B412" s="5">
        <v>5050</v>
      </c>
      <c r="C412">
        <v>0</v>
      </c>
      <c r="D412" s="5">
        <v>501883</v>
      </c>
      <c r="E412">
        <v>1.016</v>
      </c>
      <c r="F412">
        <v>0</v>
      </c>
      <c r="G412">
        <v>1</v>
      </c>
      <c r="H412">
        <v>100</v>
      </c>
      <c r="I412">
        <v>100</v>
      </c>
    </row>
    <row r="413" spans="1:9" x14ac:dyDescent="0.2">
      <c r="A413" s="3">
        <v>41038</v>
      </c>
      <c r="B413" s="5">
        <v>1920.37</v>
      </c>
      <c r="C413">
        <v>0</v>
      </c>
      <c r="D413" s="5">
        <v>496833</v>
      </c>
      <c r="E413">
        <v>0.38800000000000001</v>
      </c>
      <c r="F413">
        <v>0.90500000000000003</v>
      </c>
      <c r="G413">
        <v>4</v>
      </c>
      <c r="H413">
        <v>50</v>
      </c>
      <c r="I413">
        <v>1.4259999999999999</v>
      </c>
    </row>
    <row r="414" spans="1:9" x14ac:dyDescent="0.2">
      <c r="A414" s="3">
        <v>41008</v>
      </c>
      <c r="B414">
        <v>86.5</v>
      </c>
      <c r="C414">
        <v>0</v>
      </c>
      <c r="D414" s="5">
        <v>494912.63</v>
      </c>
      <c r="E414">
        <v>1.7500000000000002E-2</v>
      </c>
      <c r="F414">
        <v>4.8000000000000001E-2</v>
      </c>
      <c r="G414">
        <v>2</v>
      </c>
      <c r="H414">
        <v>50</v>
      </c>
      <c r="I414">
        <v>1.3640000000000001</v>
      </c>
    </row>
    <row r="415" spans="1:9" x14ac:dyDescent="0.2">
      <c r="A415" s="3">
        <v>40977</v>
      </c>
      <c r="B415">
        <v>-50</v>
      </c>
      <c r="C415">
        <v>0</v>
      </c>
      <c r="D415" s="5">
        <v>494826.13</v>
      </c>
      <c r="E415">
        <v>-1.01E-2</v>
      </c>
      <c r="F415">
        <v>1.01E-2</v>
      </c>
      <c r="G415">
        <v>1</v>
      </c>
      <c r="H415">
        <v>0</v>
      </c>
      <c r="I415">
        <v>0</v>
      </c>
    </row>
    <row r="416" spans="1:9" x14ac:dyDescent="0.2">
      <c r="A416" t="s">
        <v>293</v>
      </c>
      <c r="B416">
        <v>-13.5</v>
      </c>
      <c r="C416">
        <v>0</v>
      </c>
      <c r="D416" s="5">
        <v>494876.13</v>
      </c>
      <c r="E416">
        <v>-2.7000000000000001E-3</v>
      </c>
      <c r="F416">
        <v>0.317</v>
      </c>
      <c r="G416">
        <v>3</v>
      </c>
      <c r="H416">
        <v>33.33</v>
      </c>
      <c r="I416">
        <v>0.99139999999999995</v>
      </c>
    </row>
    <row r="417" spans="1:9" x14ac:dyDescent="0.2">
      <c r="A417" t="s">
        <v>294</v>
      </c>
      <c r="B417" s="5">
        <v>-2594.5</v>
      </c>
      <c r="C417">
        <v>0</v>
      </c>
      <c r="D417" s="5">
        <v>494889.63</v>
      </c>
      <c r="E417">
        <v>-0.52149999999999996</v>
      </c>
      <c r="F417">
        <v>0.52149999999999996</v>
      </c>
      <c r="G417">
        <v>3</v>
      </c>
      <c r="H417">
        <v>0</v>
      </c>
      <c r="I417">
        <v>0</v>
      </c>
    </row>
    <row r="418" spans="1:9" x14ac:dyDescent="0.2">
      <c r="A418" t="s">
        <v>295</v>
      </c>
      <c r="B418" s="5">
        <v>-3029.22</v>
      </c>
      <c r="C418">
        <v>0</v>
      </c>
      <c r="D418" s="5">
        <v>497484.13</v>
      </c>
      <c r="E418">
        <v>-0.60519999999999996</v>
      </c>
      <c r="F418">
        <v>0.60519999999999996</v>
      </c>
      <c r="G418">
        <v>4</v>
      </c>
      <c r="H418">
        <v>0</v>
      </c>
      <c r="I418">
        <v>0</v>
      </c>
    </row>
    <row r="419" spans="1:9" x14ac:dyDescent="0.2">
      <c r="A419" t="s">
        <v>296</v>
      </c>
      <c r="B419" s="5">
        <v>-1757.6</v>
      </c>
      <c r="C419">
        <v>0</v>
      </c>
      <c r="D419" s="5">
        <v>500513.35</v>
      </c>
      <c r="E419">
        <v>-0.34989999999999999</v>
      </c>
      <c r="F419">
        <v>0.34989999999999999</v>
      </c>
      <c r="G419">
        <v>4</v>
      </c>
      <c r="H419">
        <v>0</v>
      </c>
      <c r="I419">
        <v>0</v>
      </c>
    </row>
    <row r="420" spans="1:9" x14ac:dyDescent="0.2">
      <c r="A420" t="s">
        <v>297</v>
      </c>
      <c r="B420" s="5">
        <v>-1599.46</v>
      </c>
      <c r="C420">
        <v>0</v>
      </c>
      <c r="D420" s="5">
        <v>502270.95</v>
      </c>
      <c r="E420">
        <v>-0.31740000000000002</v>
      </c>
      <c r="F420">
        <v>0.3614</v>
      </c>
      <c r="G420">
        <v>3</v>
      </c>
      <c r="H420">
        <v>66.67</v>
      </c>
      <c r="I420">
        <v>0.1221</v>
      </c>
    </row>
    <row r="421" spans="1:9" x14ac:dyDescent="0.2">
      <c r="A421" t="s">
        <v>298</v>
      </c>
      <c r="B421" s="5">
        <v>-2075</v>
      </c>
      <c r="C421">
        <v>0</v>
      </c>
      <c r="D421" s="5">
        <v>503870.41</v>
      </c>
      <c r="E421">
        <v>-0.41010000000000002</v>
      </c>
      <c r="F421">
        <v>0.41010000000000002</v>
      </c>
      <c r="G421">
        <v>2</v>
      </c>
      <c r="H421">
        <v>0</v>
      </c>
      <c r="I421">
        <v>0</v>
      </c>
    </row>
    <row r="422" spans="1:9" x14ac:dyDescent="0.2">
      <c r="A422" t="s">
        <v>299</v>
      </c>
      <c r="B422" s="5">
        <v>5753.4</v>
      </c>
      <c r="C422">
        <v>0</v>
      </c>
      <c r="D422" s="5">
        <v>505945.41</v>
      </c>
      <c r="E422">
        <v>1.1499999999999999</v>
      </c>
      <c r="F422">
        <v>0.108</v>
      </c>
      <c r="G422">
        <v>2</v>
      </c>
      <c r="H422">
        <v>50</v>
      </c>
      <c r="I422">
        <v>11.65</v>
      </c>
    </row>
    <row r="423" spans="1:9" x14ac:dyDescent="0.2">
      <c r="A423" t="s">
        <v>300</v>
      </c>
      <c r="B423">
        <v>-176</v>
      </c>
      <c r="C423">
        <v>0</v>
      </c>
      <c r="D423" s="5">
        <v>500192.01</v>
      </c>
      <c r="E423">
        <v>-3.5200000000000002E-2</v>
      </c>
      <c r="F423">
        <v>3.5200000000000002E-2</v>
      </c>
      <c r="G423">
        <v>1</v>
      </c>
      <c r="H423">
        <v>0</v>
      </c>
      <c r="I423">
        <v>0</v>
      </c>
    </row>
    <row r="424" spans="1:9" x14ac:dyDescent="0.2">
      <c r="A424" t="s">
        <v>301</v>
      </c>
      <c r="B424">
        <v>784</v>
      </c>
      <c r="C424">
        <v>0</v>
      </c>
      <c r="D424" s="5">
        <v>500368.01</v>
      </c>
      <c r="E424">
        <v>0.15690000000000001</v>
      </c>
      <c r="F424">
        <v>0</v>
      </c>
      <c r="G424">
        <v>1</v>
      </c>
      <c r="H424">
        <v>100</v>
      </c>
      <c r="I424">
        <v>100</v>
      </c>
    </row>
    <row r="425" spans="1:9" x14ac:dyDescent="0.2">
      <c r="A425" t="s">
        <v>302</v>
      </c>
      <c r="B425">
        <v>-16</v>
      </c>
      <c r="C425">
        <v>0</v>
      </c>
      <c r="D425" s="5">
        <v>499584.01</v>
      </c>
      <c r="E425">
        <v>-3.2000000000000002E-3</v>
      </c>
      <c r="F425">
        <v>3.2000000000000002E-3</v>
      </c>
      <c r="G425">
        <v>1</v>
      </c>
      <c r="H425">
        <v>0</v>
      </c>
      <c r="I425">
        <v>0</v>
      </c>
    </row>
    <row r="426" spans="1:9" x14ac:dyDescent="0.2">
      <c r="A426" t="s">
        <v>303</v>
      </c>
      <c r="B426" s="5">
        <v>2834</v>
      </c>
      <c r="C426">
        <v>0</v>
      </c>
      <c r="D426" s="5">
        <v>499600.01</v>
      </c>
      <c r="E426">
        <v>0.57050000000000001</v>
      </c>
      <c r="F426">
        <v>5.9200000000000003E-2</v>
      </c>
      <c r="G426">
        <v>2</v>
      </c>
      <c r="H426">
        <v>50</v>
      </c>
      <c r="I426">
        <v>10.57</v>
      </c>
    </row>
    <row r="427" spans="1:9" x14ac:dyDescent="0.2">
      <c r="A427" t="s">
        <v>304</v>
      </c>
      <c r="B427">
        <v>-316</v>
      </c>
      <c r="C427">
        <v>0</v>
      </c>
      <c r="D427" s="5">
        <v>496766.01</v>
      </c>
      <c r="E427">
        <v>-6.3600000000000004E-2</v>
      </c>
      <c r="F427">
        <v>6.3600000000000004E-2</v>
      </c>
      <c r="G427">
        <v>1</v>
      </c>
      <c r="H427">
        <v>0</v>
      </c>
      <c r="I427">
        <v>0</v>
      </c>
    </row>
    <row r="428" spans="1:9" x14ac:dyDescent="0.2">
      <c r="A428" t="s">
        <v>305</v>
      </c>
      <c r="B428">
        <v>-984</v>
      </c>
      <c r="C428">
        <v>0</v>
      </c>
      <c r="D428" s="5">
        <v>497082.01</v>
      </c>
      <c r="E428">
        <v>-0.1976</v>
      </c>
      <c r="F428">
        <v>0.1976</v>
      </c>
      <c r="G428">
        <v>1</v>
      </c>
      <c r="H428">
        <v>0</v>
      </c>
      <c r="I428">
        <v>0</v>
      </c>
    </row>
    <row r="429" spans="1:9" x14ac:dyDescent="0.2">
      <c r="A429" s="3">
        <v>41190</v>
      </c>
      <c r="B429">
        <v>504</v>
      </c>
      <c r="C429">
        <v>0</v>
      </c>
      <c r="D429" s="5">
        <v>498066.01</v>
      </c>
      <c r="E429">
        <v>0.1013</v>
      </c>
      <c r="F429">
        <v>0</v>
      </c>
      <c r="G429">
        <v>1</v>
      </c>
      <c r="H429">
        <v>100</v>
      </c>
      <c r="I429">
        <v>100</v>
      </c>
    </row>
    <row r="430" spans="1:9" x14ac:dyDescent="0.2">
      <c r="A430" s="3">
        <v>41129</v>
      </c>
      <c r="B430" s="5">
        <v>2204</v>
      </c>
      <c r="C430">
        <v>0</v>
      </c>
      <c r="D430" s="5">
        <v>497562.01</v>
      </c>
      <c r="E430">
        <v>0.44490000000000002</v>
      </c>
      <c r="F430">
        <v>0</v>
      </c>
      <c r="G430">
        <v>1</v>
      </c>
      <c r="H430">
        <v>100</v>
      </c>
      <c r="I430">
        <v>100</v>
      </c>
    </row>
    <row r="431" spans="1:9" x14ac:dyDescent="0.2">
      <c r="A431" s="3">
        <v>40976</v>
      </c>
      <c r="B431" s="5">
        <v>3380</v>
      </c>
      <c r="C431">
        <v>0</v>
      </c>
      <c r="D431" s="5">
        <v>495358.01</v>
      </c>
      <c r="E431">
        <v>0.68700000000000006</v>
      </c>
      <c r="F431">
        <v>0</v>
      </c>
      <c r="G431">
        <v>1</v>
      </c>
      <c r="H431">
        <v>100</v>
      </c>
      <c r="I431">
        <v>100</v>
      </c>
    </row>
    <row r="432" spans="1:9" x14ac:dyDescent="0.2">
      <c r="A432" s="3">
        <v>40947</v>
      </c>
      <c r="B432" s="5">
        <v>-1732</v>
      </c>
      <c r="C432">
        <v>0</v>
      </c>
      <c r="D432" s="5">
        <v>491978.01</v>
      </c>
      <c r="E432">
        <v>-0.3508</v>
      </c>
      <c r="F432">
        <v>0.3508</v>
      </c>
      <c r="G432">
        <v>1</v>
      </c>
      <c r="H432">
        <v>0</v>
      </c>
      <c r="I432">
        <v>0</v>
      </c>
    </row>
    <row r="433" spans="1:9" x14ac:dyDescent="0.2">
      <c r="A433" t="s">
        <v>306</v>
      </c>
      <c r="B433" s="5">
        <v>3573.4</v>
      </c>
      <c r="C433">
        <v>0</v>
      </c>
      <c r="D433" s="5">
        <v>493710.01</v>
      </c>
      <c r="E433">
        <v>0.72909999999999997</v>
      </c>
      <c r="F433">
        <v>0.18809999999999999</v>
      </c>
      <c r="G433">
        <v>2</v>
      </c>
      <c r="H433">
        <v>50</v>
      </c>
      <c r="I433">
        <v>4.84</v>
      </c>
    </row>
    <row r="434" spans="1:9" x14ac:dyDescent="0.2">
      <c r="A434" t="s">
        <v>307</v>
      </c>
      <c r="B434" s="5">
        <v>6443.4</v>
      </c>
      <c r="C434">
        <v>0</v>
      </c>
      <c r="D434" s="5">
        <v>490136.61</v>
      </c>
      <c r="E434">
        <v>1.3320000000000001</v>
      </c>
      <c r="F434">
        <v>0.1704</v>
      </c>
      <c r="G434">
        <v>3</v>
      </c>
      <c r="H434">
        <v>66.67</v>
      </c>
      <c r="I434">
        <v>8.702</v>
      </c>
    </row>
    <row r="435" spans="1:9" x14ac:dyDescent="0.2">
      <c r="A435" t="s">
        <v>308</v>
      </c>
      <c r="B435">
        <v>-596</v>
      </c>
      <c r="C435">
        <v>0</v>
      </c>
      <c r="D435" s="5">
        <v>483693.21</v>
      </c>
      <c r="E435">
        <v>-0.1231</v>
      </c>
      <c r="F435">
        <v>0.1231</v>
      </c>
      <c r="G435">
        <v>1</v>
      </c>
      <c r="H435">
        <v>0</v>
      </c>
      <c r="I435">
        <v>0</v>
      </c>
    </row>
    <row r="436" spans="1:9" x14ac:dyDescent="0.2">
      <c r="A436" t="s">
        <v>309</v>
      </c>
      <c r="B436">
        <v>-216</v>
      </c>
      <c r="C436">
        <v>0</v>
      </c>
      <c r="D436" s="5">
        <v>484289.21</v>
      </c>
      <c r="E436">
        <v>-4.4600000000000001E-2</v>
      </c>
      <c r="F436">
        <v>4.4600000000000001E-2</v>
      </c>
      <c r="G436">
        <v>1</v>
      </c>
      <c r="H436">
        <v>0</v>
      </c>
      <c r="I436">
        <v>0</v>
      </c>
    </row>
    <row r="437" spans="1:9" x14ac:dyDescent="0.2">
      <c r="A437" t="s">
        <v>310</v>
      </c>
      <c r="B437" s="5">
        <v>14425.4</v>
      </c>
      <c r="C437">
        <v>0</v>
      </c>
      <c r="D437" s="5">
        <v>484505.21</v>
      </c>
      <c r="E437">
        <v>3.069</v>
      </c>
      <c r="F437">
        <v>0.2127</v>
      </c>
      <c r="G437">
        <v>2</v>
      </c>
      <c r="H437">
        <v>50</v>
      </c>
      <c r="I437">
        <v>15.43</v>
      </c>
    </row>
    <row r="438" spans="1:9" x14ac:dyDescent="0.2">
      <c r="A438" t="s">
        <v>311</v>
      </c>
      <c r="B438" s="5">
        <v>5908</v>
      </c>
      <c r="C438">
        <v>0</v>
      </c>
      <c r="D438" s="5">
        <v>470079.81</v>
      </c>
      <c r="E438">
        <v>1.2729999999999999</v>
      </c>
      <c r="F438">
        <v>0</v>
      </c>
      <c r="G438">
        <v>2</v>
      </c>
      <c r="H438">
        <v>100</v>
      </c>
      <c r="I438">
        <v>100</v>
      </c>
    </row>
    <row r="439" spans="1:9" x14ac:dyDescent="0.2">
      <c r="A439" t="s">
        <v>312</v>
      </c>
      <c r="B439">
        <v>-330</v>
      </c>
      <c r="C439">
        <v>0</v>
      </c>
      <c r="D439" s="5">
        <v>464171.81</v>
      </c>
      <c r="E439">
        <v>-7.0999999999999994E-2</v>
      </c>
      <c r="F439">
        <v>7.0999999999999994E-2</v>
      </c>
      <c r="G439">
        <v>1</v>
      </c>
      <c r="H439">
        <v>0</v>
      </c>
      <c r="I439">
        <v>0</v>
      </c>
    </row>
    <row r="440" spans="1:9" x14ac:dyDescent="0.2">
      <c r="A440" t="s">
        <v>313</v>
      </c>
      <c r="B440" s="5">
        <v>1064</v>
      </c>
      <c r="C440">
        <v>0</v>
      </c>
      <c r="D440" s="5">
        <v>464501.81</v>
      </c>
      <c r="E440">
        <v>0.2296</v>
      </c>
      <c r="F440">
        <v>0</v>
      </c>
      <c r="G440">
        <v>1</v>
      </c>
      <c r="H440">
        <v>100</v>
      </c>
      <c r="I440">
        <v>100</v>
      </c>
    </row>
    <row r="441" spans="1:9" x14ac:dyDescent="0.2">
      <c r="A441" t="s">
        <v>314</v>
      </c>
      <c r="B441">
        <v>-176</v>
      </c>
      <c r="C441">
        <v>0</v>
      </c>
      <c r="D441" s="5">
        <v>463437.81</v>
      </c>
      <c r="E441">
        <v>-3.7999999999999999E-2</v>
      </c>
      <c r="F441">
        <v>3.7999999999999999E-2</v>
      </c>
      <c r="G441">
        <v>1</v>
      </c>
      <c r="H441">
        <v>0</v>
      </c>
      <c r="I441">
        <v>0</v>
      </c>
    </row>
    <row r="442" spans="1:9" x14ac:dyDescent="0.2">
      <c r="A442" s="3">
        <v>41250</v>
      </c>
      <c r="B442">
        <v>-932</v>
      </c>
      <c r="C442">
        <v>0</v>
      </c>
      <c r="D442" s="5">
        <v>463613.81</v>
      </c>
      <c r="E442">
        <v>-0.2006</v>
      </c>
      <c r="F442">
        <v>0.2006</v>
      </c>
      <c r="G442">
        <v>1</v>
      </c>
      <c r="H442">
        <v>0</v>
      </c>
      <c r="I442">
        <v>0</v>
      </c>
    </row>
    <row r="443" spans="1:9" x14ac:dyDescent="0.2">
      <c r="A443" s="3">
        <v>41220</v>
      </c>
      <c r="B443">
        <v>-296</v>
      </c>
      <c r="C443">
        <v>0</v>
      </c>
      <c r="D443" s="5">
        <v>464545.81</v>
      </c>
      <c r="E443">
        <v>-6.3700000000000007E-2</v>
      </c>
      <c r="F443">
        <v>6.3700000000000007E-2</v>
      </c>
      <c r="G443">
        <v>1</v>
      </c>
      <c r="H443">
        <v>0</v>
      </c>
      <c r="I443">
        <v>0</v>
      </c>
    </row>
    <row r="444" spans="1:9" x14ac:dyDescent="0.2">
      <c r="A444" s="3">
        <v>41189</v>
      </c>
      <c r="B444">
        <v>-316</v>
      </c>
      <c r="C444">
        <v>0</v>
      </c>
      <c r="D444" s="5">
        <v>464841.81</v>
      </c>
      <c r="E444">
        <v>-6.7900000000000002E-2</v>
      </c>
      <c r="F444">
        <v>6.7900000000000002E-2</v>
      </c>
      <c r="G444">
        <v>1</v>
      </c>
      <c r="H444">
        <v>0</v>
      </c>
      <c r="I444">
        <v>0</v>
      </c>
    </row>
    <row r="445" spans="1:9" x14ac:dyDescent="0.2">
      <c r="A445" s="3">
        <v>41067</v>
      </c>
      <c r="B445">
        <v>-292</v>
      </c>
      <c r="C445">
        <v>0</v>
      </c>
      <c r="D445" s="5">
        <v>465157.81</v>
      </c>
      <c r="E445">
        <v>-6.2700000000000006E-2</v>
      </c>
      <c r="F445">
        <v>6.2700000000000006E-2</v>
      </c>
      <c r="G445">
        <v>1</v>
      </c>
      <c r="H445">
        <v>0</v>
      </c>
      <c r="I445">
        <v>0</v>
      </c>
    </row>
    <row r="446" spans="1:9" x14ac:dyDescent="0.2">
      <c r="A446" s="3">
        <v>41036</v>
      </c>
      <c r="B446" s="5">
        <v>3724</v>
      </c>
      <c r="C446">
        <v>0</v>
      </c>
      <c r="D446" s="5">
        <v>465449.81</v>
      </c>
      <c r="E446">
        <v>0.80649999999999999</v>
      </c>
      <c r="F446">
        <v>0</v>
      </c>
      <c r="G446">
        <v>1</v>
      </c>
      <c r="H446">
        <v>100</v>
      </c>
      <c r="I446">
        <v>100</v>
      </c>
    </row>
    <row r="447" spans="1:9" x14ac:dyDescent="0.2">
      <c r="A447" s="3">
        <v>41006</v>
      </c>
      <c r="B447">
        <v>-225.6</v>
      </c>
      <c r="C447">
        <v>0</v>
      </c>
      <c r="D447" s="5">
        <v>461725.81</v>
      </c>
      <c r="E447">
        <v>-4.8800000000000003E-2</v>
      </c>
      <c r="F447">
        <v>4.8800000000000003E-2</v>
      </c>
      <c r="G447">
        <v>1</v>
      </c>
      <c r="H447">
        <v>0</v>
      </c>
      <c r="I447">
        <v>0</v>
      </c>
    </row>
    <row r="448" spans="1:9" x14ac:dyDescent="0.2">
      <c r="A448" t="s">
        <v>315</v>
      </c>
      <c r="B448" s="5">
        <v>9634.2800000000007</v>
      </c>
      <c r="C448">
        <v>0</v>
      </c>
      <c r="D448" s="5">
        <v>461951.41</v>
      </c>
      <c r="E448">
        <v>2.13</v>
      </c>
      <c r="F448">
        <v>0</v>
      </c>
      <c r="G448">
        <v>3</v>
      </c>
      <c r="H448">
        <v>100</v>
      </c>
      <c r="I448">
        <v>100</v>
      </c>
    </row>
    <row r="449" spans="1:9" x14ac:dyDescent="0.2">
      <c r="A449" t="s">
        <v>316</v>
      </c>
      <c r="B449" s="5">
        <v>-6607.42</v>
      </c>
      <c r="C449">
        <v>0</v>
      </c>
      <c r="D449" s="5">
        <v>452317.13</v>
      </c>
      <c r="E449">
        <v>-1.44</v>
      </c>
      <c r="F449">
        <v>1.778</v>
      </c>
      <c r="G449">
        <v>4</v>
      </c>
      <c r="H449">
        <v>25</v>
      </c>
      <c r="I449">
        <v>0.193</v>
      </c>
    </row>
    <row r="450" spans="1:9" x14ac:dyDescent="0.2">
      <c r="A450" t="s">
        <v>317</v>
      </c>
      <c r="B450">
        <v>-262.60000000000002</v>
      </c>
      <c r="C450">
        <v>0</v>
      </c>
      <c r="D450" s="5">
        <v>458924.55</v>
      </c>
      <c r="E450">
        <v>-5.7200000000000001E-2</v>
      </c>
      <c r="F450">
        <v>0.1537</v>
      </c>
      <c r="G450">
        <v>3</v>
      </c>
      <c r="H450">
        <v>33.33</v>
      </c>
      <c r="I450">
        <v>0.63859999999999995</v>
      </c>
    </row>
    <row r="451" spans="1:9" x14ac:dyDescent="0.2">
      <c r="A451" t="s">
        <v>318</v>
      </c>
      <c r="B451">
        <v>-50</v>
      </c>
      <c r="C451">
        <v>0</v>
      </c>
      <c r="D451" s="5">
        <v>459187.15</v>
      </c>
      <c r="E451">
        <v>-1.09E-2</v>
      </c>
      <c r="F451">
        <v>1.09E-2</v>
      </c>
      <c r="G451">
        <v>1</v>
      </c>
      <c r="H451">
        <v>0</v>
      </c>
      <c r="I451">
        <v>0</v>
      </c>
    </row>
    <row r="452" spans="1:9" x14ac:dyDescent="0.2">
      <c r="A452" t="s">
        <v>319</v>
      </c>
      <c r="B452">
        <v>630</v>
      </c>
      <c r="C452">
        <v>0</v>
      </c>
      <c r="D452" s="5">
        <v>459237.15</v>
      </c>
      <c r="E452">
        <v>0.13739999999999999</v>
      </c>
      <c r="F452">
        <v>4.4000000000000003E-3</v>
      </c>
      <c r="G452">
        <v>2</v>
      </c>
      <c r="H452">
        <v>50</v>
      </c>
      <c r="I452">
        <v>32.5</v>
      </c>
    </row>
    <row r="453" spans="1:9" x14ac:dyDescent="0.2">
      <c r="A453" t="s">
        <v>320</v>
      </c>
      <c r="B453" s="5">
        <v>2698.98</v>
      </c>
      <c r="C453">
        <v>0</v>
      </c>
      <c r="D453" s="5">
        <v>458607.15</v>
      </c>
      <c r="E453">
        <v>0.59199999999999997</v>
      </c>
      <c r="F453">
        <v>0.1135</v>
      </c>
      <c r="G453">
        <v>3</v>
      </c>
      <c r="H453">
        <v>33.33</v>
      </c>
      <c r="I453">
        <v>6.2149999999999999</v>
      </c>
    </row>
    <row r="454" spans="1:9" x14ac:dyDescent="0.2">
      <c r="A454" t="s">
        <v>321</v>
      </c>
      <c r="B454">
        <v>988</v>
      </c>
      <c r="C454">
        <v>0</v>
      </c>
      <c r="D454" s="5">
        <v>455908.17</v>
      </c>
      <c r="E454">
        <v>0.2172</v>
      </c>
      <c r="F454">
        <v>0</v>
      </c>
      <c r="G454">
        <v>1</v>
      </c>
      <c r="H454">
        <v>100</v>
      </c>
      <c r="I454">
        <v>100</v>
      </c>
    </row>
    <row r="455" spans="1:9" x14ac:dyDescent="0.2">
      <c r="A455" t="s">
        <v>322</v>
      </c>
      <c r="B455">
        <v>-762.08</v>
      </c>
      <c r="C455">
        <v>0</v>
      </c>
      <c r="D455" s="5">
        <v>454920.17</v>
      </c>
      <c r="E455">
        <v>-0.16719999999999999</v>
      </c>
      <c r="F455">
        <v>0.1694</v>
      </c>
      <c r="G455">
        <v>3</v>
      </c>
      <c r="H455">
        <v>33.33</v>
      </c>
      <c r="I455">
        <v>1.2800000000000001E-2</v>
      </c>
    </row>
    <row r="456" spans="1:9" x14ac:dyDescent="0.2">
      <c r="A456" t="s">
        <v>323</v>
      </c>
      <c r="B456">
        <v>-636</v>
      </c>
      <c r="C456">
        <v>0</v>
      </c>
      <c r="D456" s="5">
        <v>455682.25</v>
      </c>
      <c r="E456">
        <v>-0.1394</v>
      </c>
      <c r="F456">
        <v>0.1394</v>
      </c>
      <c r="G456">
        <v>2</v>
      </c>
      <c r="H456">
        <v>0</v>
      </c>
      <c r="I456">
        <v>0</v>
      </c>
    </row>
    <row r="457" spans="1:9" x14ac:dyDescent="0.2">
      <c r="A457" t="s">
        <v>324</v>
      </c>
      <c r="B457" s="5">
        <v>1237.5</v>
      </c>
      <c r="C457">
        <v>0</v>
      </c>
      <c r="D457" s="5">
        <v>456318.25</v>
      </c>
      <c r="E457">
        <v>0.27189999999999998</v>
      </c>
      <c r="F457">
        <v>0</v>
      </c>
      <c r="G457">
        <v>1</v>
      </c>
      <c r="H457">
        <v>100</v>
      </c>
      <c r="I457">
        <v>100</v>
      </c>
    </row>
    <row r="458" spans="1:9" x14ac:dyDescent="0.2">
      <c r="A458" t="s">
        <v>325</v>
      </c>
      <c r="B458" s="5">
        <v>-2967.6</v>
      </c>
      <c r="C458">
        <v>0</v>
      </c>
      <c r="D458" s="5">
        <v>455080.75</v>
      </c>
      <c r="E458">
        <v>-0.64790000000000003</v>
      </c>
      <c r="F458">
        <v>0.64790000000000003</v>
      </c>
      <c r="G458">
        <v>3</v>
      </c>
      <c r="H458">
        <v>0</v>
      </c>
      <c r="I458">
        <v>0</v>
      </c>
    </row>
    <row r="459" spans="1:9" x14ac:dyDescent="0.2">
      <c r="A459" t="s">
        <v>326</v>
      </c>
      <c r="B459" s="5">
        <v>-7842.68</v>
      </c>
      <c r="C459">
        <v>0</v>
      </c>
      <c r="D459" s="5">
        <v>458048.35</v>
      </c>
      <c r="E459">
        <v>-1.6830000000000001</v>
      </c>
      <c r="F459">
        <v>1.7110000000000001</v>
      </c>
      <c r="G459">
        <v>4</v>
      </c>
      <c r="H459">
        <v>25</v>
      </c>
      <c r="I459">
        <v>1.6299999999999999E-2</v>
      </c>
    </row>
    <row r="460" spans="1:9" x14ac:dyDescent="0.2">
      <c r="A460" s="3">
        <v>41249</v>
      </c>
      <c r="B460" s="5">
        <v>-1174.1199999999999</v>
      </c>
      <c r="C460">
        <v>0</v>
      </c>
      <c r="D460" s="5">
        <v>465891.03</v>
      </c>
      <c r="E460">
        <v>-0.25140000000000001</v>
      </c>
      <c r="F460">
        <v>1.123</v>
      </c>
      <c r="G460">
        <v>3</v>
      </c>
      <c r="H460">
        <v>66.67</v>
      </c>
      <c r="I460">
        <v>0.77639999999999998</v>
      </c>
    </row>
    <row r="461" spans="1:9" x14ac:dyDescent="0.2">
      <c r="A461" s="3">
        <v>41219</v>
      </c>
      <c r="B461" s="5">
        <v>-2262.5</v>
      </c>
      <c r="C461">
        <v>0</v>
      </c>
      <c r="D461" s="5">
        <v>467065.15</v>
      </c>
      <c r="E461">
        <v>-0.48209999999999997</v>
      </c>
      <c r="F461">
        <v>0.48209999999999997</v>
      </c>
      <c r="G461">
        <v>1</v>
      </c>
      <c r="H461">
        <v>0</v>
      </c>
      <c r="I461">
        <v>0</v>
      </c>
    </row>
    <row r="462" spans="1:9" x14ac:dyDescent="0.2">
      <c r="A462" s="3">
        <v>41127</v>
      </c>
      <c r="B462" s="5">
        <v>-2315.6</v>
      </c>
      <c r="C462">
        <v>0</v>
      </c>
      <c r="D462" s="5">
        <v>469327.65</v>
      </c>
      <c r="E462">
        <v>-0.49099999999999999</v>
      </c>
      <c r="F462">
        <v>0.74350000000000005</v>
      </c>
      <c r="G462">
        <v>4</v>
      </c>
      <c r="H462">
        <v>25</v>
      </c>
      <c r="I462">
        <v>0.34129999999999999</v>
      </c>
    </row>
    <row r="463" spans="1:9" x14ac:dyDescent="0.2">
      <c r="A463" s="3">
        <v>41096</v>
      </c>
      <c r="B463">
        <v>-975.75</v>
      </c>
      <c r="C463">
        <v>0</v>
      </c>
      <c r="D463" s="5">
        <v>471643.25</v>
      </c>
      <c r="E463">
        <v>-0.20649999999999999</v>
      </c>
      <c r="F463">
        <v>0.20649999999999999</v>
      </c>
      <c r="G463">
        <v>1</v>
      </c>
      <c r="H463">
        <v>0</v>
      </c>
      <c r="I463">
        <v>0</v>
      </c>
    </row>
    <row r="464" spans="1:9" x14ac:dyDescent="0.2">
      <c r="A464" s="3">
        <v>41066</v>
      </c>
      <c r="B464" s="5">
        <v>-1200</v>
      </c>
      <c r="C464">
        <v>0</v>
      </c>
      <c r="D464" s="5">
        <v>472619</v>
      </c>
      <c r="E464">
        <v>-0.25330000000000003</v>
      </c>
      <c r="F464">
        <v>0.25330000000000003</v>
      </c>
      <c r="G464">
        <v>1</v>
      </c>
      <c r="H464">
        <v>0</v>
      </c>
      <c r="I464">
        <v>0</v>
      </c>
    </row>
    <row r="465" spans="1:9" x14ac:dyDescent="0.2">
      <c r="A465" s="3">
        <v>41035</v>
      </c>
      <c r="B465" s="5">
        <v>3423.2</v>
      </c>
      <c r="C465">
        <v>0</v>
      </c>
      <c r="D465" s="5">
        <v>473819</v>
      </c>
      <c r="E465">
        <v>0.72770000000000001</v>
      </c>
      <c r="F465">
        <v>0</v>
      </c>
      <c r="G465">
        <v>2</v>
      </c>
      <c r="H465">
        <v>100</v>
      </c>
      <c r="I465">
        <v>100</v>
      </c>
    </row>
    <row r="466" spans="1:9" x14ac:dyDescent="0.2">
      <c r="A466" t="s">
        <v>327</v>
      </c>
      <c r="B466" s="5">
        <v>6798.22</v>
      </c>
      <c r="C466">
        <v>0</v>
      </c>
      <c r="D466" s="5">
        <v>470395.8</v>
      </c>
      <c r="E466">
        <v>1.466</v>
      </c>
      <c r="F466">
        <v>0.10920000000000001</v>
      </c>
      <c r="G466">
        <v>2</v>
      </c>
      <c r="H466">
        <v>50</v>
      </c>
      <c r="I466">
        <v>14.22</v>
      </c>
    </row>
    <row r="467" spans="1:9" x14ac:dyDescent="0.2">
      <c r="A467" t="s">
        <v>328</v>
      </c>
      <c r="B467" s="5">
        <v>-2076.92</v>
      </c>
      <c r="C467">
        <v>0</v>
      </c>
      <c r="D467" s="5">
        <v>463597.58</v>
      </c>
      <c r="E467">
        <v>-0.44600000000000001</v>
      </c>
      <c r="F467">
        <v>1.167</v>
      </c>
      <c r="G467">
        <v>3</v>
      </c>
      <c r="H467">
        <v>33.33</v>
      </c>
      <c r="I467">
        <v>0.61770000000000003</v>
      </c>
    </row>
    <row r="468" spans="1:9" x14ac:dyDescent="0.2">
      <c r="A468" t="s">
        <v>329</v>
      </c>
      <c r="B468">
        <v>540</v>
      </c>
      <c r="C468">
        <v>0</v>
      </c>
      <c r="D468" s="5">
        <v>465674.5</v>
      </c>
      <c r="E468">
        <v>0.11609999999999999</v>
      </c>
      <c r="F468">
        <v>0.53400000000000003</v>
      </c>
      <c r="G468">
        <v>2</v>
      </c>
      <c r="H468">
        <v>50</v>
      </c>
      <c r="I468">
        <v>1.216</v>
      </c>
    </row>
    <row r="469" spans="1:9" x14ac:dyDescent="0.2">
      <c r="A469" t="s">
        <v>330</v>
      </c>
      <c r="B469" s="5">
        <v>-1438.5</v>
      </c>
      <c r="C469">
        <v>0</v>
      </c>
      <c r="D469" s="5">
        <v>465134.5</v>
      </c>
      <c r="E469">
        <v>-0.30830000000000002</v>
      </c>
      <c r="F469">
        <v>0.30830000000000002</v>
      </c>
      <c r="G469">
        <v>3</v>
      </c>
      <c r="H469">
        <v>0</v>
      </c>
      <c r="I469">
        <v>0</v>
      </c>
    </row>
    <row r="470" spans="1:9" x14ac:dyDescent="0.2">
      <c r="A470" t="s">
        <v>331</v>
      </c>
      <c r="B470" s="5">
        <v>-1343.5</v>
      </c>
      <c r="C470">
        <v>0</v>
      </c>
      <c r="D470" s="5">
        <v>466573</v>
      </c>
      <c r="E470">
        <v>-0.28710000000000002</v>
      </c>
      <c r="F470">
        <v>0.28710000000000002</v>
      </c>
      <c r="G470">
        <v>3</v>
      </c>
      <c r="H470">
        <v>33.33</v>
      </c>
      <c r="I470">
        <v>9.6799999999999997E-2</v>
      </c>
    </row>
    <row r="471" spans="1:9" x14ac:dyDescent="0.2">
      <c r="A471" t="s">
        <v>332</v>
      </c>
      <c r="B471" s="5">
        <v>1045</v>
      </c>
      <c r="C471">
        <v>0</v>
      </c>
      <c r="D471" s="5">
        <v>467916.5</v>
      </c>
      <c r="E471">
        <v>0.2238</v>
      </c>
      <c r="F471">
        <v>0</v>
      </c>
      <c r="G471">
        <v>2</v>
      </c>
      <c r="H471">
        <v>100</v>
      </c>
      <c r="I471">
        <v>100</v>
      </c>
    </row>
    <row r="472" spans="1:9" x14ac:dyDescent="0.2">
      <c r="A472" t="s">
        <v>333</v>
      </c>
      <c r="B472" s="5">
        <v>-1565</v>
      </c>
      <c r="C472">
        <v>0</v>
      </c>
      <c r="D472" s="5">
        <v>466871.5</v>
      </c>
      <c r="E472">
        <v>-0.33410000000000001</v>
      </c>
      <c r="F472">
        <v>0.33410000000000001</v>
      </c>
      <c r="G472">
        <v>2</v>
      </c>
      <c r="H472">
        <v>0</v>
      </c>
      <c r="I472">
        <v>0</v>
      </c>
    </row>
    <row r="473" spans="1:9" x14ac:dyDescent="0.2">
      <c r="A473" t="s">
        <v>334</v>
      </c>
      <c r="B473">
        <v>-348.44</v>
      </c>
      <c r="C473">
        <v>0</v>
      </c>
      <c r="D473" s="5">
        <v>468436.5</v>
      </c>
      <c r="E473">
        <v>-7.4300000000000005E-2</v>
      </c>
      <c r="F473">
        <v>0.28960000000000002</v>
      </c>
      <c r="G473">
        <v>3</v>
      </c>
      <c r="H473">
        <v>66.67</v>
      </c>
      <c r="I473">
        <v>0.74390000000000001</v>
      </c>
    </row>
    <row r="474" spans="1:9" x14ac:dyDescent="0.2">
      <c r="A474" t="s">
        <v>335</v>
      </c>
      <c r="B474" s="5">
        <v>-1898.88</v>
      </c>
      <c r="C474">
        <v>0</v>
      </c>
      <c r="D474" s="5">
        <v>468784.94</v>
      </c>
      <c r="E474">
        <v>-0.40339999999999998</v>
      </c>
      <c r="F474">
        <v>0.40339999999999998</v>
      </c>
      <c r="G474">
        <v>1</v>
      </c>
      <c r="H474">
        <v>0</v>
      </c>
      <c r="I474">
        <v>0</v>
      </c>
    </row>
    <row r="475" spans="1:9" x14ac:dyDescent="0.2">
      <c r="A475" t="s">
        <v>336</v>
      </c>
      <c r="B475" s="5">
        <v>1287.76</v>
      </c>
      <c r="C475">
        <v>0</v>
      </c>
      <c r="D475" s="5">
        <v>470683.82</v>
      </c>
      <c r="E475">
        <v>0.27429999999999999</v>
      </c>
      <c r="F475">
        <v>0</v>
      </c>
      <c r="G475">
        <v>2</v>
      </c>
      <c r="H475">
        <v>100</v>
      </c>
      <c r="I475">
        <v>100</v>
      </c>
    </row>
    <row r="476" spans="1:9" x14ac:dyDescent="0.2">
      <c r="A476" t="s">
        <v>337</v>
      </c>
      <c r="B476" s="5">
        <v>1314</v>
      </c>
      <c r="C476">
        <v>0</v>
      </c>
      <c r="D476" s="5">
        <v>469396.06</v>
      </c>
      <c r="E476">
        <v>0.28070000000000001</v>
      </c>
      <c r="F476">
        <v>3.32E-2</v>
      </c>
      <c r="G476">
        <v>2</v>
      </c>
      <c r="H476">
        <v>50</v>
      </c>
      <c r="I476">
        <v>9.423</v>
      </c>
    </row>
    <row r="477" spans="1:9" x14ac:dyDescent="0.2">
      <c r="A477" t="s">
        <v>338</v>
      </c>
      <c r="B477">
        <v>-230</v>
      </c>
      <c r="C477">
        <v>0</v>
      </c>
      <c r="D477" s="5">
        <v>468082.06</v>
      </c>
      <c r="E477">
        <v>-4.9099999999999998E-2</v>
      </c>
      <c r="F477">
        <v>4.9099999999999998E-2</v>
      </c>
      <c r="G477">
        <v>1</v>
      </c>
      <c r="H477">
        <v>0</v>
      </c>
      <c r="I477">
        <v>0</v>
      </c>
    </row>
    <row r="478" spans="1:9" x14ac:dyDescent="0.2">
      <c r="A478" s="3">
        <v>41218</v>
      </c>
      <c r="B478" s="5">
        <v>-2065.52</v>
      </c>
      <c r="C478">
        <v>0</v>
      </c>
      <c r="D478" s="5">
        <v>468312.06</v>
      </c>
      <c r="E478">
        <v>-0.43909999999999999</v>
      </c>
      <c r="F478">
        <v>0.43909999999999999</v>
      </c>
      <c r="G478">
        <v>3</v>
      </c>
      <c r="H478">
        <v>0</v>
      </c>
      <c r="I478">
        <v>0</v>
      </c>
    </row>
    <row r="479" spans="1:9" x14ac:dyDescent="0.2">
      <c r="A479" s="3">
        <v>41187</v>
      </c>
      <c r="B479" s="5">
        <v>-1311.04</v>
      </c>
      <c r="C479">
        <v>0</v>
      </c>
      <c r="D479" s="5">
        <v>470377.58</v>
      </c>
      <c r="E479">
        <v>-0.27789999999999998</v>
      </c>
      <c r="F479">
        <v>0.27789999999999998</v>
      </c>
      <c r="G479">
        <v>3</v>
      </c>
      <c r="H479">
        <v>0</v>
      </c>
      <c r="I479">
        <v>0</v>
      </c>
    </row>
    <row r="480" spans="1:9" x14ac:dyDescent="0.2">
      <c r="A480" s="3">
        <v>41157</v>
      </c>
      <c r="B480">
        <v>944</v>
      </c>
      <c r="C480">
        <v>0</v>
      </c>
      <c r="D480" s="5">
        <v>471688.62</v>
      </c>
      <c r="E480">
        <v>0.20050000000000001</v>
      </c>
      <c r="F480">
        <v>0</v>
      </c>
      <c r="G480">
        <v>2</v>
      </c>
      <c r="H480">
        <v>100</v>
      </c>
      <c r="I480">
        <v>100</v>
      </c>
    </row>
    <row r="481" spans="1:9" x14ac:dyDescent="0.2">
      <c r="A481" s="3">
        <v>41126</v>
      </c>
      <c r="B481" s="5">
        <v>-1220</v>
      </c>
      <c r="C481">
        <v>0</v>
      </c>
      <c r="D481" s="5">
        <v>470744.62</v>
      </c>
      <c r="E481">
        <v>-0.25850000000000001</v>
      </c>
      <c r="F481">
        <v>0.25850000000000001</v>
      </c>
      <c r="G481">
        <v>1</v>
      </c>
      <c r="H481">
        <v>0</v>
      </c>
      <c r="I481">
        <v>0</v>
      </c>
    </row>
    <row r="482" spans="1:9" x14ac:dyDescent="0.2">
      <c r="A482" s="3">
        <v>41095</v>
      </c>
      <c r="B482" s="5">
        <v>1924</v>
      </c>
      <c r="C482">
        <v>0</v>
      </c>
      <c r="D482" s="5">
        <v>471964.62</v>
      </c>
      <c r="E482">
        <v>0.4093</v>
      </c>
      <c r="F482">
        <v>0</v>
      </c>
      <c r="G482">
        <v>1</v>
      </c>
      <c r="H482">
        <v>100</v>
      </c>
      <c r="I482">
        <v>100</v>
      </c>
    </row>
    <row r="483" spans="1:9" x14ac:dyDescent="0.2">
      <c r="A483" s="3">
        <v>41004</v>
      </c>
      <c r="B483">
        <v>320</v>
      </c>
      <c r="C483">
        <v>0</v>
      </c>
      <c r="D483" s="5">
        <v>470040.62</v>
      </c>
      <c r="E483">
        <v>6.8099999999999994E-2</v>
      </c>
      <c r="F483">
        <v>0</v>
      </c>
      <c r="G483">
        <v>1</v>
      </c>
      <c r="H483">
        <v>100</v>
      </c>
      <c r="I483">
        <v>100</v>
      </c>
    </row>
    <row r="484" spans="1:9" x14ac:dyDescent="0.2">
      <c r="A484" s="3">
        <v>40973</v>
      </c>
      <c r="B484" s="5">
        <v>1724</v>
      </c>
      <c r="C484">
        <v>0</v>
      </c>
      <c r="D484" s="5">
        <v>469720.62</v>
      </c>
      <c r="E484">
        <v>0.36840000000000001</v>
      </c>
      <c r="F484">
        <v>0.21920000000000001</v>
      </c>
      <c r="G484">
        <v>3</v>
      </c>
      <c r="H484">
        <v>33.33</v>
      </c>
      <c r="I484">
        <v>2.68</v>
      </c>
    </row>
    <row r="485" spans="1:9" x14ac:dyDescent="0.2">
      <c r="A485" s="3">
        <v>40944</v>
      </c>
      <c r="B485" s="5">
        <v>7079.32</v>
      </c>
      <c r="C485">
        <v>0</v>
      </c>
      <c r="D485" s="5">
        <v>467996.62</v>
      </c>
      <c r="E485">
        <v>1.536</v>
      </c>
      <c r="F485">
        <v>0.41449999999999998</v>
      </c>
      <c r="G485">
        <v>4</v>
      </c>
      <c r="H485">
        <v>50</v>
      </c>
      <c r="I485">
        <v>4.7050000000000001</v>
      </c>
    </row>
    <row r="486" spans="1:9" x14ac:dyDescent="0.2">
      <c r="A486" t="s">
        <v>339</v>
      </c>
      <c r="B486">
        <v>-696</v>
      </c>
      <c r="C486">
        <v>0</v>
      </c>
      <c r="D486" s="5">
        <v>460917.3</v>
      </c>
      <c r="E486">
        <v>-0.15079999999999999</v>
      </c>
      <c r="F486">
        <v>0.15079999999999999</v>
      </c>
      <c r="G486">
        <v>2</v>
      </c>
      <c r="H486">
        <v>0</v>
      </c>
      <c r="I486">
        <v>0</v>
      </c>
    </row>
    <row r="487" spans="1:9" x14ac:dyDescent="0.2">
      <c r="A487" t="s">
        <v>340</v>
      </c>
      <c r="B487" s="5">
        <v>-1413.5</v>
      </c>
      <c r="C487">
        <v>0</v>
      </c>
      <c r="D487" s="5">
        <v>461613.3</v>
      </c>
      <c r="E487">
        <v>-0.30530000000000002</v>
      </c>
      <c r="F487">
        <v>0.37280000000000002</v>
      </c>
      <c r="G487">
        <v>3</v>
      </c>
      <c r="H487">
        <v>33.33</v>
      </c>
      <c r="I487">
        <v>0.18110000000000001</v>
      </c>
    </row>
    <row r="488" spans="1:9" x14ac:dyDescent="0.2">
      <c r="A488" t="s">
        <v>341</v>
      </c>
      <c r="B488">
        <v>-830</v>
      </c>
      <c r="C488">
        <v>0</v>
      </c>
      <c r="D488" s="5">
        <v>463026.8</v>
      </c>
      <c r="E488">
        <v>-0.1789</v>
      </c>
      <c r="F488">
        <v>0.505</v>
      </c>
      <c r="G488">
        <v>2</v>
      </c>
      <c r="H488">
        <v>50</v>
      </c>
      <c r="I488">
        <v>0.64680000000000004</v>
      </c>
    </row>
    <row r="489" spans="1:9" x14ac:dyDescent="0.2">
      <c r="A489" t="s">
        <v>342</v>
      </c>
      <c r="B489" s="5">
        <v>-1025</v>
      </c>
      <c r="C489">
        <v>0</v>
      </c>
      <c r="D489" s="5">
        <v>463856.8</v>
      </c>
      <c r="E489">
        <v>-0.2205</v>
      </c>
      <c r="F489">
        <v>0.2205</v>
      </c>
      <c r="G489">
        <v>1</v>
      </c>
      <c r="H489">
        <v>0</v>
      </c>
      <c r="I489">
        <v>0</v>
      </c>
    </row>
    <row r="490" spans="1:9" x14ac:dyDescent="0.2">
      <c r="A490" t="s">
        <v>343</v>
      </c>
      <c r="B490" s="5">
        <v>3724</v>
      </c>
      <c r="C490">
        <v>0</v>
      </c>
      <c r="D490" s="5">
        <v>464881.8</v>
      </c>
      <c r="E490">
        <v>0.8075</v>
      </c>
      <c r="F490">
        <v>0</v>
      </c>
      <c r="G490">
        <v>1</v>
      </c>
      <c r="H490">
        <v>100</v>
      </c>
      <c r="I490">
        <v>100</v>
      </c>
    </row>
    <row r="491" spans="1:9" x14ac:dyDescent="0.2">
      <c r="A491" t="s">
        <v>344</v>
      </c>
      <c r="B491" s="5">
        <v>1412.5</v>
      </c>
      <c r="C491">
        <v>0</v>
      </c>
      <c r="D491" s="5">
        <v>461157.8</v>
      </c>
      <c r="E491">
        <v>0.30719999999999997</v>
      </c>
      <c r="F491">
        <v>0</v>
      </c>
      <c r="G491">
        <v>1</v>
      </c>
      <c r="H491">
        <v>100</v>
      </c>
      <c r="I491">
        <v>100</v>
      </c>
    </row>
    <row r="492" spans="1:9" x14ac:dyDescent="0.2">
      <c r="A492" t="s">
        <v>345</v>
      </c>
      <c r="B492">
        <v>-732.54</v>
      </c>
      <c r="C492">
        <v>0</v>
      </c>
      <c r="D492" s="5">
        <v>459745.3</v>
      </c>
      <c r="E492">
        <v>-0.15909999999999999</v>
      </c>
      <c r="F492">
        <v>0.15909999999999999</v>
      </c>
      <c r="G492">
        <v>2</v>
      </c>
      <c r="H492">
        <v>0</v>
      </c>
      <c r="I492">
        <v>0</v>
      </c>
    </row>
    <row r="493" spans="1:9" x14ac:dyDescent="0.2">
      <c r="A493" t="s">
        <v>346</v>
      </c>
      <c r="B493" s="5">
        <v>-6477.64</v>
      </c>
      <c r="C493">
        <v>0</v>
      </c>
      <c r="D493" s="5">
        <v>460477.84</v>
      </c>
      <c r="E493">
        <v>-1.387</v>
      </c>
      <c r="F493">
        <v>1.387</v>
      </c>
      <c r="G493">
        <v>3</v>
      </c>
      <c r="H493">
        <v>0</v>
      </c>
      <c r="I493">
        <v>0</v>
      </c>
    </row>
    <row r="494" spans="1:9" x14ac:dyDescent="0.2">
      <c r="A494" t="s">
        <v>347</v>
      </c>
      <c r="B494" s="5">
        <v>-2317</v>
      </c>
      <c r="C494">
        <v>0</v>
      </c>
      <c r="D494" s="5">
        <v>466955.48</v>
      </c>
      <c r="E494">
        <v>-0.49370000000000003</v>
      </c>
      <c r="F494">
        <v>0.49370000000000003</v>
      </c>
      <c r="G494">
        <v>3</v>
      </c>
      <c r="H494">
        <v>0</v>
      </c>
      <c r="I494">
        <v>0</v>
      </c>
    </row>
    <row r="495" spans="1:9" x14ac:dyDescent="0.2">
      <c r="A495" t="s">
        <v>348</v>
      </c>
      <c r="B495" s="5">
        <v>-1884.56</v>
      </c>
      <c r="C495">
        <v>0</v>
      </c>
      <c r="D495" s="5">
        <v>469272.48</v>
      </c>
      <c r="E495">
        <v>-0.4</v>
      </c>
      <c r="F495">
        <v>0.4</v>
      </c>
      <c r="G495">
        <v>2</v>
      </c>
      <c r="H495">
        <v>0</v>
      </c>
      <c r="I495">
        <v>0</v>
      </c>
    </row>
    <row r="496" spans="1:9" x14ac:dyDescent="0.2">
      <c r="A496" t="s">
        <v>349</v>
      </c>
      <c r="B496">
        <v>-61.68</v>
      </c>
      <c r="C496">
        <v>0</v>
      </c>
      <c r="D496" s="5">
        <v>471157.04</v>
      </c>
      <c r="E496">
        <v>-1.3100000000000001E-2</v>
      </c>
      <c r="F496">
        <v>9.1700000000000004E-2</v>
      </c>
      <c r="G496">
        <v>2</v>
      </c>
      <c r="H496">
        <v>50</v>
      </c>
      <c r="I496">
        <v>0.85719999999999996</v>
      </c>
    </row>
    <row r="497" spans="1:9" x14ac:dyDescent="0.2">
      <c r="A497" s="3">
        <v>41247</v>
      </c>
      <c r="B497" s="5">
        <v>6004</v>
      </c>
      <c r="C497">
        <v>0</v>
      </c>
      <c r="D497" s="5">
        <v>471218.72</v>
      </c>
      <c r="E497">
        <v>1.2909999999999999</v>
      </c>
      <c r="F497">
        <v>0</v>
      </c>
      <c r="G497">
        <v>1</v>
      </c>
      <c r="H497">
        <v>100</v>
      </c>
      <c r="I497">
        <v>100</v>
      </c>
    </row>
    <row r="498" spans="1:9" x14ac:dyDescent="0.2">
      <c r="A498" s="3">
        <v>41217</v>
      </c>
      <c r="B498">
        <v>139.56</v>
      </c>
      <c r="C498">
        <v>0</v>
      </c>
      <c r="D498" s="5">
        <v>465214.71999999997</v>
      </c>
      <c r="E498">
        <v>0.03</v>
      </c>
      <c r="F498">
        <v>0</v>
      </c>
      <c r="G498">
        <v>1</v>
      </c>
      <c r="H498">
        <v>100</v>
      </c>
      <c r="I498">
        <v>100</v>
      </c>
    </row>
    <row r="499" spans="1:9" x14ac:dyDescent="0.2">
      <c r="A499" s="3">
        <v>41186</v>
      </c>
      <c r="B499" s="5">
        <v>4601.12</v>
      </c>
      <c r="C499">
        <v>0</v>
      </c>
      <c r="D499" s="5">
        <v>465075.16</v>
      </c>
      <c r="E499">
        <v>0.99919999999999998</v>
      </c>
      <c r="F499">
        <v>0</v>
      </c>
      <c r="G499">
        <v>1</v>
      </c>
      <c r="H499">
        <v>100</v>
      </c>
      <c r="I499">
        <v>100</v>
      </c>
    </row>
    <row r="500" spans="1:9" x14ac:dyDescent="0.2">
      <c r="A500" s="3">
        <v>40972</v>
      </c>
      <c r="B500" s="5">
        <v>6736.5</v>
      </c>
      <c r="C500">
        <v>0</v>
      </c>
      <c r="D500" s="5">
        <v>460474.04</v>
      </c>
      <c r="E500">
        <v>1.4850000000000001</v>
      </c>
      <c r="F500">
        <v>0.10489999999999999</v>
      </c>
      <c r="G500">
        <v>2</v>
      </c>
      <c r="H500">
        <v>50</v>
      </c>
      <c r="I500">
        <v>15.15</v>
      </c>
    </row>
    <row r="501" spans="1:9" x14ac:dyDescent="0.2">
      <c r="A501" s="3">
        <v>40943</v>
      </c>
      <c r="B501" s="5">
        <v>-6139.6</v>
      </c>
      <c r="C501">
        <v>0</v>
      </c>
      <c r="D501" s="5">
        <v>453737.54</v>
      </c>
      <c r="E501">
        <v>-1.335</v>
      </c>
      <c r="F501">
        <v>1.335</v>
      </c>
      <c r="G501">
        <v>3</v>
      </c>
      <c r="H501">
        <v>0</v>
      </c>
      <c r="I501">
        <v>0</v>
      </c>
    </row>
    <row r="502" spans="1:9" x14ac:dyDescent="0.2">
      <c r="A502" t="s">
        <v>350</v>
      </c>
      <c r="B502">
        <v>704</v>
      </c>
      <c r="C502">
        <v>0</v>
      </c>
      <c r="D502" s="5">
        <v>459877.14</v>
      </c>
      <c r="E502">
        <v>0.15329999999999999</v>
      </c>
      <c r="F502">
        <v>0</v>
      </c>
      <c r="G502">
        <v>1</v>
      </c>
      <c r="H502">
        <v>100</v>
      </c>
      <c r="I502">
        <v>100</v>
      </c>
    </row>
    <row r="503" spans="1:9" x14ac:dyDescent="0.2">
      <c r="A503" t="s">
        <v>351</v>
      </c>
      <c r="B503">
        <v>-360.44</v>
      </c>
      <c r="C503">
        <v>0</v>
      </c>
      <c r="D503" s="5">
        <v>459173.14</v>
      </c>
      <c r="E503">
        <v>-7.8399999999999997E-2</v>
      </c>
      <c r="F503">
        <v>7.8399999999999997E-2</v>
      </c>
      <c r="G503">
        <v>1</v>
      </c>
      <c r="H503">
        <v>0</v>
      </c>
      <c r="I503">
        <v>0</v>
      </c>
    </row>
    <row r="504" spans="1:9" x14ac:dyDescent="0.2">
      <c r="A504" t="s">
        <v>352</v>
      </c>
      <c r="B504" s="5">
        <v>-2635.15</v>
      </c>
      <c r="C504">
        <v>0</v>
      </c>
      <c r="D504" s="5">
        <v>459533.58</v>
      </c>
      <c r="E504">
        <v>-0.57020000000000004</v>
      </c>
      <c r="F504">
        <v>0.57020000000000004</v>
      </c>
      <c r="G504">
        <v>4</v>
      </c>
      <c r="H504">
        <v>25</v>
      </c>
      <c r="I504">
        <v>5.3900000000000003E-2</v>
      </c>
    </row>
    <row r="505" spans="1:9" x14ac:dyDescent="0.2">
      <c r="A505" t="s">
        <v>353</v>
      </c>
      <c r="B505" s="5">
        <v>3681.28</v>
      </c>
      <c r="C505">
        <v>0</v>
      </c>
      <c r="D505" s="5">
        <v>462168.73</v>
      </c>
      <c r="E505">
        <v>0.80289999999999995</v>
      </c>
      <c r="F505">
        <v>0</v>
      </c>
      <c r="G505">
        <v>3</v>
      </c>
      <c r="H505">
        <v>100</v>
      </c>
      <c r="I505">
        <v>100</v>
      </c>
    </row>
    <row r="506" spans="1:9" x14ac:dyDescent="0.2">
      <c r="A506" t="s">
        <v>354</v>
      </c>
      <c r="B506">
        <v>-626</v>
      </c>
      <c r="C506">
        <v>0</v>
      </c>
      <c r="D506" s="5">
        <v>458487.45</v>
      </c>
      <c r="E506">
        <v>-0.1363</v>
      </c>
      <c r="F506">
        <v>0.1363</v>
      </c>
      <c r="G506">
        <v>2</v>
      </c>
      <c r="H506">
        <v>0</v>
      </c>
      <c r="I506">
        <v>0</v>
      </c>
    </row>
    <row r="507" spans="1:9" x14ac:dyDescent="0.2">
      <c r="A507" t="s">
        <v>355</v>
      </c>
      <c r="B507">
        <v>-926</v>
      </c>
      <c r="C507">
        <v>0</v>
      </c>
      <c r="D507" s="5">
        <v>459113.45</v>
      </c>
      <c r="E507">
        <v>-0.20130000000000001</v>
      </c>
      <c r="F507">
        <v>0.20130000000000001</v>
      </c>
      <c r="G507">
        <v>2</v>
      </c>
      <c r="H507">
        <v>0</v>
      </c>
      <c r="I507">
        <v>0</v>
      </c>
    </row>
    <row r="508" spans="1:9" x14ac:dyDescent="0.2">
      <c r="A508" t="s">
        <v>356</v>
      </c>
      <c r="B508">
        <v>302.39999999999998</v>
      </c>
      <c r="C508">
        <v>0</v>
      </c>
      <c r="D508" s="5">
        <v>460039.45</v>
      </c>
      <c r="E508">
        <v>6.5799999999999997E-2</v>
      </c>
      <c r="F508">
        <v>0.2445</v>
      </c>
      <c r="G508">
        <v>4</v>
      </c>
      <c r="H508">
        <v>25</v>
      </c>
      <c r="I508">
        <v>1.268</v>
      </c>
    </row>
    <row r="509" spans="1:9" x14ac:dyDescent="0.2">
      <c r="A509" t="s">
        <v>357</v>
      </c>
      <c r="B509" s="5">
        <v>-1231</v>
      </c>
      <c r="C509">
        <v>0</v>
      </c>
      <c r="D509" s="5">
        <v>459737.05</v>
      </c>
      <c r="E509">
        <v>-0.26700000000000002</v>
      </c>
      <c r="F509">
        <v>0.26700000000000002</v>
      </c>
      <c r="G509">
        <v>3</v>
      </c>
      <c r="H509">
        <v>0</v>
      </c>
      <c r="I509">
        <v>0</v>
      </c>
    </row>
    <row r="510" spans="1:9" x14ac:dyDescent="0.2">
      <c r="A510" t="s">
        <v>358</v>
      </c>
      <c r="B510" s="5">
        <v>1022.04</v>
      </c>
      <c r="C510">
        <v>0</v>
      </c>
      <c r="D510" s="5">
        <v>460968.05</v>
      </c>
      <c r="E510">
        <v>0.22220000000000001</v>
      </c>
      <c r="F510">
        <v>0.1426</v>
      </c>
      <c r="G510">
        <v>2</v>
      </c>
      <c r="H510">
        <v>50</v>
      </c>
      <c r="I510">
        <v>2.5579999999999998</v>
      </c>
    </row>
    <row r="511" spans="1:9" x14ac:dyDescent="0.2">
      <c r="A511" t="s">
        <v>359</v>
      </c>
      <c r="B511" s="5">
        <v>2768</v>
      </c>
      <c r="C511">
        <v>0</v>
      </c>
      <c r="D511" s="5">
        <v>459946.01</v>
      </c>
      <c r="E511">
        <v>0.60550000000000004</v>
      </c>
      <c r="F511">
        <v>0</v>
      </c>
      <c r="G511">
        <v>1</v>
      </c>
      <c r="H511">
        <v>100</v>
      </c>
      <c r="I511">
        <v>100</v>
      </c>
    </row>
    <row r="512" spans="1:9" x14ac:dyDescent="0.2">
      <c r="A512" t="s">
        <v>360</v>
      </c>
      <c r="B512">
        <v>240</v>
      </c>
      <c r="C512">
        <v>0</v>
      </c>
      <c r="D512" s="5">
        <v>457178.01</v>
      </c>
      <c r="E512">
        <v>5.2499999999999998E-2</v>
      </c>
      <c r="F512">
        <v>0</v>
      </c>
      <c r="G512">
        <v>1</v>
      </c>
      <c r="H512">
        <v>100</v>
      </c>
      <c r="I512">
        <v>100</v>
      </c>
    </row>
    <row r="513" spans="1:9" x14ac:dyDescent="0.2">
      <c r="A513" t="s">
        <v>361</v>
      </c>
      <c r="B513" s="5">
        <v>-1150</v>
      </c>
      <c r="C513">
        <v>0</v>
      </c>
      <c r="D513" s="5">
        <v>456938.01</v>
      </c>
      <c r="E513">
        <v>-0.251</v>
      </c>
      <c r="F513">
        <v>0.251</v>
      </c>
      <c r="G513">
        <v>1</v>
      </c>
      <c r="H513">
        <v>0</v>
      </c>
      <c r="I513">
        <v>0</v>
      </c>
    </row>
    <row r="514" spans="1:9" x14ac:dyDescent="0.2">
      <c r="A514" t="s">
        <v>362</v>
      </c>
      <c r="B514">
        <v>-490</v>
      </c>
      <c r="C514">
        <v>0</v>
      </c>
      <c r="D514" s="5">
        <v>458088.01</v>
      </c>
      <c r="E514">
        <v>-0.1069</v>
      </c>
      <c r="F514">
        <v>0.1069</v>
      </c>
      <c r="G514">
        <v>1</v>
      </c>
      <c r="H514">
        <v>0</v>
      </c>
      <c r="I514">
        <v>0</v>
      </c>
    </row>
    <row r="515" spans="1:9" x14ac:dyDescent="0.2">
      <c r="A515" s="3">
        <v>41246</v>
      </c>
      <c r="B515">
        <v>-65.319999999999993</v>
      </c>
      <c r="C515">
        <v>0</v>
      </c>
      <c r="D515" s="5">
        <v>458578.01</v>
      </c>
      <c r="E515">
        <v>-1.4200000000000001E-2</v>
      </c>
      <c r="F515">
        <v>0.27389999999999998</v>
      </c>
      <c r="G515">
        <v>3</v>
      </c>
      <c r="H515">
        <v>33.33</v>
      </c>
      <c r="I515">
        <v>0.95230000000000004</v>
      </c>
    </row>
    <row r="516" spans="1:9" x14ac:dyDescent="0.2">
      <c r="A516" s="3">
        <v>41155</v>
      </c>
      <c r="B516" s="5">
        <v>5827.72</v>
      </c>
      <c r="C516">
        <v>0</v>
      </c>
      <c r="D516" s="5">
        <v>458643.33</v>
      </c>
      <c r="E516">
        <v>1.2869999999999999</v>
      </c>
      <c r="F516">
        <v>0.20979999999999999</v>
      </c>
      <c r="G516">
        <v>4</v>
      </c>
      <c r="H516">
        <v>25</v>
      </c>
      <c r="I516">
        <v>4.1980000000000004</v>
      </c>
    </row>
    <row r="517" spans="1:9" x14ac:dyDescent="0.2">
      <c r="A517" s="3">
        <v>41124</v>
      </c>
      <c r="B517" s="5">
        <v>-2315.9499999999998</v>
      </c>
      <c r="C517">
        <v>0</v>
      </c>
      <c r="D517" s="5">
        <v>452815.61</v>
      </c>
      <c r="E517">
        <v>-0.50890000000000002</v>
      </c>
      <c r="F517">
        <v>0.50890000000000002</v>
      </c>
      <c r="G517">
        <v>2</v>
      </c>
      <c r="H517">
        <v>0</v>
      </c>
      <c r="I517">
        <v>0</v>
      </c>
    </row>
    <row r="518" spans="1:9" x14ac:dyDescent="0.2">
      <c r="A518" s="3">
        <v>41093</v>
      </c>
      <c r="B518">
        <v>-168.12</v>
      </c>
      <c r="C518">
        <v>0</v>
      </c>
      <c r="D518" s="5">
        <v>455131.56</v>
      </c>
      <c r="E518">
        <v>-3.6900000000000002E-2</v>
      </c>
      <c r="F518">
        <v>3.6900000000000002E-2</v>
      </c>
      <c r="G518">
        <v>1</v>
      </c>
      <c r="H518">
        <v>0</v>
      </c>
      <c r="I518">
        <v>0</v>
      </c>
    </row>
    <row r="519" spans="1:9" x14ac:dyDescent="0.2">
      <c r="A519" s="3">
        <v>41063</v>
      </c>
      <c r="B519">
        <v>370.32</v>
      </c>
      <c r="C519">
        <v>0</v>
      </c>
      <c r="D519" s="5">
        <v>455299.68</v>
      </c>
      <c r="E519">
        <v>8.14E-2</v>
      </c>
      <c r="F519">
        <v>0</v>
      </c>
      <c r="G519">
        <v>1</v>
      </c>
      <c r="H519">
        <v>100</v>
      </c>
      <c r="I519">
        <v>100</v>
      </c>
    </row>
    <row r="520" spans="1:9" x14ac:dyDescent="0.2">
      <c r="A520" s="3">
        <v>41032</v>
      </c>
      <c r="B520" s="5">
        <v>4343.88</v>
      </c>
      <c r="C520">
        <v>0</v>
      </c>
      <c r="D520" s="5">
        <v>454929.36</v>
      </c>
      <c r="E520">
        <v>0.96409999999999996</v>
      </c>
      <c r="F520">
        <v>6.88E-2</v>
      </c>
      <c r="G520">
        <v>3</v>
      </c>
      <c r="H520">
        <v>66.67</v>
      </c>
      <c r="I520">
        <v>14.92</v>
      </c>
    </row>
    <row r="521" spans="1:9" x14ac:dyDescent="0.2">
      <c r="A521" s="3">
        <v>40942</v>
      </c>
      <c r="B521">
        <v>-602.5</v>
      </c>
      <c r="C521">
        <v>0</v>
      </c>
      <c r="D521" s="5">
        <v>450585.48</v>
      </c>
      <c r="E521">
        <v>-0.13350000000000001</v>
      </c>
      <c r="F521">
        <v>0.13350000000000001</v>
      </c>
      <c r="G521">
        <v>2</v>
      </c>
      <c r="H521">
        <v>0</v>
      </c>
      <c r="I521">
        <v>0</v>
      </c>
    </row>
    <row r="522" spans="1:9" x14ac:dyDescent="0.2">
      <c r="A522" s="3">
        <v>40911</v>
      </c>
      <c r="B522" s="5">
        <v>2814.4</v>
      </c>
      <c r="C522">
        <v>0</v>
      </c>
      <c r="D522" s="5">
        <v>451187.98</v>
      </c>
      <c r="E522">
        <v>0.62770000000000004</v>
      </c>
      <c r="F522">
        <v>6.8199999999999997E-2</v>
      </c>
      <c r="G522">
        <v>4</v>
      </c>
      <c r="H522">
        <v>50</v>
      </c>
      <c r="I522">
        <v>10.199999999999999</v>
      </c>
    </row>
    <row r="523" spans="1:9" x14ac:dyDescent="0.2">
      <c r="A523" t="s">
        <v>363</v>
      </c>
      <c r="B523" s="5">
        <v>-1046</v>
      </c>
      <c r="C523">
        <v>0</v>
      </c>
      <c r="D523" s="5">
        <v>448373.58</v>
      </c>
      <c r="E523">
        <v>-0.23269999999999999</v>
      </c>
      <c r="F523">
        <v>0.23269999999999999</v>
      </c>
      <c r="G523">
        <v>2</v>
      </c>
      <c r="H523">
        <v>0</v>
      </c>
      <c r="I523">
        <v>0</v>
      </c>
    </row>
    <row r="524" spans="1:9" x14ac:dyDescent="0.2">
      <c r="A524" t="s">
        <v>364</v>
      </c>
      <c r="B524" s="5">
        <v>-1311</v>
      </c>
      <c r="C524">
        <v>0</v>
      </c>
      <c r="D524" s="5">
        <v>449419.58</v>
      </c>
      <c r="E524">
        <v>-0.29089999999999999</v>
      </c>
      <c r="F524">
        <v>0.31859999999999999</v>
      </c>
      <c r="G524">
        <v>3</v>
      </c>
      <c r="H524">
        <v>33.33</v>
      </c>
      <c r="I524">
        <v>8.6999999999999994E-2</v>
      </c>
    </row>
    <row r="525" spans="1:9" x14ac:dyDescent="0.2">
      <c r="A525" t="s">
        <v>365</v>
      </c>
      <c r="B525" s="5">
        <v>-1062.5</v>
      </c>
      <c r="C525">
        <v>0</v>
      </c>
      <c r="D525" s="5">
        <v>450730.58</v>
      </c>
      <c r="E525">
        <v>-0.23519999999999999</v>
      </c>
      <c r="F525">
        <v>0.23519999999999999</v>
      </c>
      <c r="G525">
        <v>1</v>
      </c>
      <c r="H525">
        <v>0</v>
      </c>
      <c r="I525">
        <v>0</v>
      </c>
    </row>
    <row r="526" spans="1:9" x14ac:dyDescent="0.2">
      <c r="A526" t="s">
        <v>366</v>
      </c>
      <c r="B526" s="5">
        <v>-1850</v>
      </c>
      <c r="C526">
        <v>0</v>
      </c>
      <c r="D526" s="5">
        <v>451793.08</v>
      </c>
      <c r="E526">
        <v>-0.4078</v>
      </c>
      <c r="F526">
        <v>0.4078</v>
      </c>
      <c r="G526">
        <v>1</v>
      </c>
      <c r="H526">
        <v>0</v>
      </c>
      <c r="I526">
        <v>0</v>
      </c>
    </row>
    <row r="527" spans="1:9" x14ac:dyDescent="0.2">
      <c r="A527" t="s">
        <v>367</v>
      </c>
      <c r="B527">
        <v>-587.5</v>
      </c>
      <c r="C527">
        <v>0</v>
      </c>
      <c r="D527" s="5">
        <v>453643.08</v>
      </c>
      <c r="E527">
        <v>-0.1293</v>
      </c>
      <c r="F527">
        <v>0.1293</v>
      </c>
      <c r="G527">
        <v>1</v>
      </c>
      <c r="H527">
        <v>0</v>
      </c>
      <c r="I527">
        <v>0</v>
      </c>
    </row>
    <row r="528" spans="1:9" x14ac:dyDescent="0.2">
      <c r="A528" t="s">
        <v>368</v>
      </c>
      <c r="B528" s="5">
        <v>1648.4</v>
      </c>
      <c r="C528">
        <v>0</v>
      </c>
      <c r="D528" s="5">
        <v>454230.58</v>
      </c>
      <c r="E528">
        <v>0.36420000000000002</v>
      </c>
      <c r="F528">
        <v>2.9000000000000001E-2</v>
      </c>
      <c r="G528">
        <v>2</v>
      </c>
      <c r="H528">
        <v>50</v>
      </c>
      <c r="I528">
        <v>13.53</v>
      </c>
    </row>
    <row r="529" spans="1:9" x14ac:dyDescent="0.2">
      <c r="A529" t="s">
        <v>369</v>
      </c>
      <c r="B529" s="5">
        <v>2428</v>
      </c>
      <c r="C529">
        <v>0</v>
      </c>
      <c r="D529" s="5">
        <v>452582.18</v>
      </c>
      <c r="E529">
        <v>0.53939999999999999</v>
      </c>
      <c r="F529">
        <v>0.12</v>
      </c>
      <c r="G529">
        <v>2</v>
      </c>
      <c r="H529">
        <v>50</v>
      </c>
      <c r="I529">
        <v>5.4960000000000004</v>
      </c>
    </row>
    <row r="530" spans="1:9" x14ac:dyDescent="0.2">
      <c r="A530" t="s">
        <v>370</v>
      </c>
      <c r="B530">
        <v>-180</v>
      </c>
      <c r="C530">
        <v>0</v>
      </c>
      <c r="D530" s="5">
        <v>450154.18</v>
      </c>
      <c r="E530">
        <v>-0.04</v>
      </c>
      <c r="F530">
        <v>0.04</v>
      </c>
      <c r="G530">
        <v>1</v>
      </c>
      <c r="H530">
        <v>0</v>
      </c>
      <c r="I530">
        <v>0</v>
      </c>
    </row>
    <row r="531" spans="1:9" x14ac:dyDescent="0.2">
      <c r="A531" t="s">
        <v>371</v>
      </c>
      <c r="B531" s="5">
        <v>-1192.5999999999999</v>
      </c>
      <c r="C531">
        <v>0</v>
      </c>
      <c r="D531" s="5">
        <v>450334.18</v>
      </c>
      <c r="E531">
        <v>-0.2641</v>
      </c>
      <c r="F531">
        <v>0.30780000000000002</v>
      </c>
      <c r="G531">
        <v>2</v>
      </c>
      <c r="H531">
        <v>50</v>
      </c>
      <c r="I531">
        <v>0.14199999999999999</v>
      </c>
    </row>
    <row r="532" spans="1:9" x14ac:dyDescent="0.2">
      <c r="A532" t="s">
        <v>372</v>
      </c>
      <c r="B532" s="5">
        <v>2014</v>
      </c>
      <c r="C532">
        <v>0</v>
      </c>
      <c r="D532" s="5">
        <v>451526.78</v>
      </c>
      <c r="E532">
        <v>0.44800000000000001</v>
      </c>
      <c r="F532">
        <v>0.27500000000000002</v>
      </c>
      <c r="G532">
        <v>2</v>
      </c>
      <c r="H532">
        <v>50</v>
      </c>
      <c r="I532">
        <v>2.629</v>
      </c>
    </row>
    <row r="533" spans="1:9" x14ac:dyDescent="0.2">
      <c r="A533" t="s">
        <v>373</v>
      </c>
      <c r="B533" s="5">
        <v>-3689.25</v>
      </c>
      <c r="C533">
        <v>0</v>
      </c>
      <c r="D533" s="5">
        <v>449512.78</v>
      </c>
      <c r="E533">
        <v>-0.81399999999999995</v>
      </c>
      <c r="F533">
        <v>0.90590000000000004</v>
      </c>
      <c r="G533">
        <v>4</v>
      </c>
      <c r="H533">
        <v>25</v>
      </c>
      <c r="I533">
        <v>0.1022</v>
      </c>
    </row>
    <row r="534" spans="1:9" x14ac:dyDescent="0.2">
      <c r="A534" t="s">
        <v>374</v>
      </c>
      <c r="B534" s="5">
        <v>-2816.8</v>
      </c>
      <c r="C534">
        <v>0</v>
      </c>
      <c r="D534" s="5">
        <v>453202.03</v>
      </c>
      <c r="E534">
        <v>-0.61770000000000003</v>
      </c>
      <c r="F534">
        <v>0.61770000000000003</v>
      </c>
      <c r="G534">
        <v>4</v>
      </c>
      <c r="H534">
        <v>0</v>
      </c>
      <c r="I534">
        <v>0</v>
      </c>
    </row>
    <row r="535" spans="1:9" x14ac:dyDescent="0.2">
      <c r="A535" t="s">
        <v>375</v>
      </c>
      <c r="B535" s="5">
        <v>-1402</v>
      </c>
      <c r="C535">
        <v>0</v>
      </c>
      <c r="D535" s="5">
        <v>456018.83</v>
      </c>
      <c r="E535">
        <v>-0.30649999999999999</v>
      </c>
      <c r="F535">
        <v>0.30649999999999999</v>
      </c>
      <c r="G535">
        <v>3</v>
      </c>
      <c r="H535">
        <v>0</v>
      </c>
      <c r="I535">
        <v>0</v>
      </c>
    </row>
    <row r="536" spans="1:9" x14ac:dyDescent="0.2">
      <c r="A536" s="3">
        <v>41184</v>
      </c>
      <c r="B536" s="5">
        <v>2735.4</v>
      </c>
      <c r="C536">
        <v>0</v>
      </c>
      <c r="D536" s="5">
        <v>457420.83</v>
      </c>
      <c r="E536">
        <v>0.60160000000000002</v>
      </c>
      <c r="F536">
        <v>0</v>
      </c>
      <c r="G536">
        <v>1</v>
      </c>
      <c r="H536">
        <v>100</v>
      </c>
      <c r="I536">
        <v>100</v>
      </c>
    </row>
    <row r="537" spans="1:9" x14ac:dyDescent="0.2">
      <c r="A537" s="3">
        <v>41154</v>
      </c>
      <c r="B537" s="5">
        <v>-1292</v>
      </c>
      <c r="C537">
        <v>0</v>
      </c>
      <c r="D537" s="5">
        <v>454685.43</v>
      </c>
      <c r="E537">
        <v>-0.2833</v>
      </c>
      <c r="F537">
        <v>0.2833</v>
      </c>
      <c r="G537">
        <v>1</v>
      </c>
      <c r="H537">
        <v>0</v>
      </c>
      <c r="I537">
        <v>0</v>
      </c>
    </row>
    <row r="538" spans="1:9" x14ac:dyDescent="0.2">
      <c r="A538" s="3">
        <v>41123</v>
      </c>
      <c r="B538">
        <v>144</v>
      </c>
      <c r="C538">
        <v>0</v>
      </c>
      <c r="D538" s="5">
        <v>455977.43</v>
      </c>
      <c r="E538">
        <v>3.1600000000000003E-2</v>
      </c>
      <c r="F538">
        <v>0</v>
      </c>
      <c r="G538">
        <v>1</v>
      </c>
      <c r="H538">
        <v>100</v>
      </c>
      <c r="I538">
        <v>100</v>
      </c>
    </row>
    <row r="539" spans="1:9" x14ac:dyDescent="0.2">
      <c r="A539" s="3">
        <v>41092</v>
      </c>
      <c r="B539" s="5">
        <v>-1349.2</v>
      </c>
      <c r="C539">
        <v>0</v>
      </c>
      <c r="D539" s="5">
        <v>455833.43</v>
      </c>
      <c r="E539">
        <v>-0.29509999999999997</v>
      </c>
      <c r="F539">
        <v>0.36270000000000002</v>
      </c>
      <c r="G539">
        <v>3</v>
      </c>
      <c r="H539">
        <v>33.33</v>
      </c>
      <c r="I539">
        <v>0.18679999999999999</v>
      </c>
    </row>
    <row r="540" spans="1:9" x14ac:dyDescent="0.2">
      <c r="A540" s="3">
        <v>41062</v>
      </c>
      <c r="B540" s="5">
        <v>-2874.05</v>
      </c>
      <c r="C540">
        <v>0</v>
      </c>
      <c r="D540" s="5">
        <v>457182.63</v>
      </c>
      <c r="E540">
        <v>-0.62470000000000003</v>
      </c>
      <c r="F540">
        <v>0.62470000000000003</v>
      </c>
      <c r="G540">
        <v>2</v>
      </c>
      <c r="H540">
        <v>0</v>
      </c>
      <c r="I540">
        <v>0</v>
      </c>
    </row>
    <row r="541" spans="1:9" x14ac:dyDescent="0.2">
      <c r="A541" s="3">
        <v>40970</v>
      </c>
      <c r="B541" s="5">
        <v>-1146.9000000000001</v>
      </c>
      <c r="C541">
        <v>0</v>
      </c>
      <c r="D541" s="5">
        <v>460056.68</v>
      </c>
      <c r="E541">
        <v>-0.2487</v>
      </c>
      <c r="F541">
        <v>0.2487</v>
      </c>
      <c r="G541">
        <v>2</v>
      </c>
      <c r="H541">
        <v>0</v>
      </c>
      <c r="I541">
        <v>0</v>
      </c>
    </row>
    <row r="542" spans="1:9" x14ac:dyDescent="0.2">
      <c r="A542" s="3">
        <v>40941</v>
      </c>
      <c r="B542">
        <v>604</v>
      </c>
      <c r="C542">
        <v>0</v>
      </c>
      <c r="D542" s="5">
        <v>461203.58</v>
      </c>
      <c r="E542">
        <v>0.13109999999999999</v>
      </c>
      <c r="F542">
        <v>0</v>
      </c>
      <c r="G542">
        <v>1</v>
      </c>
      <c r="H542">
        <v>100</v>
      </c>
      <c r="I542">
        <v>100</v>
      </c>
    </row>
    <row r="543" spans="1:9" x14ac:dyDescent="0.2">
      <c r="A543" s="3">
        <v>40910</v>
      </c>
      <c r="B543" s="5">
        <v>8124.9</v>
      </c>
      <c r="C543">
        <v>0</v>
      </c>
      <c r="D543" s="5">
        <v>460599.58</v>
      </c>
      <c r="E543">
        <v>1.796</v>
      </c>
      <c r="F543">
        <v>0</v>
      </c>
      <c r="G543">
        <v>3</v>
      </c>
      <c r="H543">
        <v>100</v>
      </c>
      <c r="I543">
        <v>100</v>
      </c>
    </row>
    <row r="544" spans="1:9" x14ac:dyDescent="0.2">
      <c r="A544" t="s">
        <v>376</v>
      </c>
      <c r="B544" s="5">
        <v>-2949.5</v>
      </c>
      <c r="C544">
        <v>0</v>
      </c>
      <c r="D544" s="5">
        <v>452474.68</v>
      </c>
      <c r="E544">
        <v>-0.64759999999999995</v>
      </c>
      <c r="F544">
        <v>0.64759999999999995</v>
      </c>
      <c r="G544">
        <v>3</v>
      </c>
      <c r="H544">
        <v>0</v>
      </c>
      <c r="I544">
        <v>0</v>
      </c>
    </row>
    <row r="545" spans="1:9" x14ac:dyDescent="0.2">
      <c r="A545" t="s">
        <v>377</v>
      </c>
      <c r="B545">
        <v>-380</v>
      </c>
      <c r="C545">
        <v>0</v>
      </c>
      <c r="D545" s="5">
        <v>455424.18</v>
      </c>
      <c r="E545">
        <v>-8.3400000000000002E-2</v>
      </c>
      <c r="F545">
        <v>8.3400000000000002E-2</v>
      </c>
      <c r="G545">
        <v>1</v>
      </c>
      <c r="H545">
        <v>0</v>
      </c>
      <c r="I545">
        <v>0</v>
      </c>
    </row>
    <row r="546" spans="1:9" x14ac:dyDescent="0.2">
      <c r="A546" t="s">
        <v>378</v>
      </c>
      <c r="B546">
        <v>-506</v>
      </c>
      <c r="C546">
        <v>0</v>
      </c>
      <c r="D546" s="5">
        <v>455804.18</v>
      </c>
      <c r="E546">
        <v>-0.1109</v>
      </c>
      <c r="F546">
        <v>0.19500000000000001</v>
      </c>
      <c r="G546">
        <v>2</v>
      </c>
      <c r="H546">
        <v>50</v>
      </c>
      <c r="I546">
        <v>0.43149999999999999</v>
      </c>
    </row>
    <row r="547" spans="1:9" x14ac:dyDescent="0.2">
      <c r="A547" t="s">
        <v>379</v>
      </c>
      <c r="B547">
        <v>-416</v>
      </c>
      <c r="C547">
        <v>0</v>
      </c>
      <c r="D547" s="5">
        <v>456310.18</v>
      </c>
      <c r="E547">
        <v>-9.11E-2</v>
      </c>
      <c r="F547">
        <v>9.11E-2</v>
      </c>
      <c r="G547">
        <v>1</v>
      </c>
      <c r="H547">
        <v>0</v>
      </c>
      <c r="I547">
        <v>0</v>
      </c>
    </row>
    <row r="548" spans="1:9" x14ac:dyDescent="0.2">
      <c r="A548" t="s">
        <v>380</v>
      </c>
      <c r="B548">
        <v>-799.6</v>
      </c>
      <c r="C548">
        <v>0</v>
      </c>
      <c r="D548" s="5">
        <v>456726.18</v>
      </c>
      <c r="E548">
        <v>-0.17480000000000001</v>
      </c>
      <c r="F548">
        <v>0.22270000000000001</v>
      </c>
      <c r="G548">
        <v>3</v>
      </c>
      <c r="H548">
        <v>33.33</v>
      </c>
      <c r="I548">
        <v>0.21579999999999999</v>
      </c>
    </row>
    <row r="549" spans="1:9" x14ac:dyDescent="0.2">
      <c r="A549" t="s">
        <v>381</v>
      </c>
      <c r="B549">
        <v>-336</v>
      </c>
      <c r="C549">
        <v>0</v>
      </c>
      <c r="D549" s="5">
        <v>457525.78</v>
      </c>
      <c r="E549">
        <v>-7.3400000000000007E-2</v>
      </c>
      <c r="F549">
        <v>7.3400000000000007E-2</v>
      </c>
      <c r="G549">
        <v>2</v>
      </c>
      <c r="H549">
        <v>0</v>
      </c>
      <c r="I549">
        <v>0</v>
      </c>
    </row>
    <row r="550" spans="1:9" x14ac:dyDescent="0.2">
      <c r="A550" t="s">
        <v>382</v>
      </c>
      <c r="B550">
        <v>-789.6</v>
      </c>
      <c r="C550">
        <v>0</v>
      </c>
      <c r="D550" s="5">
        <v>457861.78</v>
      </c>
      <c r="E550">
        <v>-0.17219999999999999</v>
      </c>
      <c r="F550">
        <v>0.17219999999999999</v>
      </c>
      <c r="G550">
        <v>1</v>
      </c>
      <c r="H550">
        <v>0</v>
      </c>
      <c r="I550">
        <v>0</v>
      </c>
    </row>
    <row r="551" spans="1:9" x14ac:dyDescent="0.2">
      <c r="A551" t="s">
        <v>383</v>
      </c>
      <c r="B551">
        <v>-629.20000000000005</v>
      </c>
      <c r="C551">
        <v>0</v>
      </c>
      <c r="D551" s="5">
        <v>458651.38</v>
      </c>
      <c r="E551">
        <v>-0.13700000000000001</v>
      </c>
      <c r="F551">
        <v>0.36349999999999999</v>
      </c>
      <c r="G551">
        <v>2</v>
      </c>
      <c r="H551">
        <v>50</v>
      </c>
      <c r="I551">
        <v>0.624</v>
      </c>
    </row>
    <row r="552" spans="1:9" x14ac:dyDescent="0.2">
      <c r="A552" t="s">
        <v>384</v>
      </c>
      <c r="B552">
        <v>60</v>
      </c>
      <c r="C552">
        <v>0</v>
      </c>
      <c r="D552" s="5">
        <v>459280.58</v>
      </c>
      <c r="E552">
        <v>1.3100000000000001E-2</v>
      </c>
      <c r="F552">
        <v>0</v>
      </c>
      <c r="G552">
        <v>1</v>
      </c>
      <c r="H552">
        <v>100</v>
      </c>
      <c r="I552">
        <v>100</v>
      </c>
    </row>
    <row r="553" spans="1:9" x14ac:dyDescent="0.2">
      <c r="A553" t="s">
        <v>385</v>
      </c>
      <c r="B553">
        <v>304</v>
      </c>
      <c r="C553">
        <v>0</v>
      </c>
      <c r="D553" s="5">
        <v>459220.58</v>
      </c>
      <c r="E553">
        <v>6.6199999999999995E-2</v>
      </c>
      <c r="F553">
        <v>0</v>
      </c>
      <c r="G553">
        <v>1</v>
      </c>
      <c r="H553">
        <v>100</v>
      </c>
      <c r="I553">
        <v>100</v>
      </c>
    </row>
    <row r="554" spans="1:9" x14ac:dyDescent="0.2">
      <c r="A554" t="s">
        <v>386</v>
      </c>
      <c r="B554" s="5">
        <v>3700</v>
      </c>
      <c r="C554">
        <v>0</v>
      </c>
      <c r="D554" s="5">
        <v>458916.58</v>
      </c>
      <c r="E554">
        <v>0.81279999999999997</v>
      </c>
      <c r="F554">
        <v>0</v>
      </c>
      <c r="G554">
        <v>1</v>
      </c>
      <c r="H554">
        <v>100</v>
      </c>
      <c r="I554">
        <v>100</v>
      </c>
    </row>
    <row r="555" spans="1:9" x14ac:dyDescent="0.2">
      <c r="A555" t="s">
        <v>387</v>
      </c>
      <c r="B555" s="5">
        <v>4533.38</v>
      </c>
      <c r="C555">
        <v>0</v>
      </c>
      <c r="D555" s="5">
        <v>455216.58</v>
      </c>
      <c r="E555">
        <v>1.006</v>
      </c>
      <c r="F555">
        <v>0</v>
      </c>
      <c r="G555">
        <v>3</v>
      </c>
      <c r="H555">
        <v>100</v>
      </c>
      <c r="I555">
        <v>100</v>
      </c>
    </row>
    <row r="556" spans="1:9" x14ac:dyDescent="0.2">
      <c r="A556" t="s">
        <v>388</v>
      </c>
      <c r="B556" s="5">
        <v>-1582.18</v>
      </c>
      <c r="C556">
        <v>0</v>
      </c>
      <c r="D556" s="5">
        <v>450683.2</v>
      </c>
      <c r="E556">
        <v>-0.3498</v>
      </c>
      <c r="F556">
        <v>0.56089999999999995</v>
      </c>
      <c r="G556">
        <v>3</v>
      </c>
      <c r="H556">
        <v>33.33</v>
      </c>
      <c r="I556">
        <v>0.37759999999999999</v>
      </c>
    </row>
    <row r="557" spans="1:9" x14ac:dyDescent="0.2">
      <c r="A557" t="s">
        <v>389</v>
      </c>
      <c r="B557" s="5">
        <v>3161.5</v>
      </c>
      <c r="C557">
        <v>0</v>
      </c>
      <c r="D557" s="5">
        <v>452265.38</v>
      </c>
      <c r="E557">
        <v>0.70399999999999996</v>
      </c>
      <c r="F557">
        <v>0.1336</v>
      </c>
      <c r="G557">
        <v>3</v>
      </c>
      <c r="H557">
        <v>33.33</v>
      </c>
      <c r="I557">
        <v>4.2850000000000001</v>
      </c>
    </row>
    <row r="558" spans="1:9" x14ac:dyDescent="0.2">
      <c r="A558" t="s">
        <v>390</v>
      </c>
      <c r="B558">
        <v>-700</v>
      </c>
      <c r="C558">
        <v>0</v>
      </c>
      <c r="D558" s="5">
        <v>449103.88</v>
      </c>
      <c r="E558">
        <v>-0.15559999999999999</v>
      </c>
      <c r="F558">
        <v>0.15559999999999999</v>
      </c>
      <c r="G558">
        <v>1</v>
      </c>
      <c r="H558">
        <v>0</v>
      </c>
      <c r="I558">
        <v>0</v>
      </c>
    </row>
    <row r="559" spans="1:9" x14ac:dyDescent="0.2">
      <c r="A559" t="s">
        <v>391</v>
      </c>
      <c r="B559">
        <v>-737.5</v>
      </c>
      <c r="C559">
        <v>0</v>
      </c>
      <c r="D559" s="5">
        <v>449803.88</v>
      </c>
      <c r="E559">
        <v>-0.16370000000000001</v>
      </c>
      <c r="F559">
        <v>0.26329999999999998</v>
      </c>
      <c r="G559">
        <v>2</v>
      </c>
      <c r="H559">
        <v>50</v>
      </c>
      <c r="I559">
        <v>0.37890000000000001</v>
      </c>
    </row>
    <row r="560" spans="1:9" x14ac:dyDescent="0.2">
      <c r="A560" t="s">
        <v>392</v>
      </c>
      <c r="B560" s="5">
        <v>-3636.06</v>
      </c>
      <c r="C560">
        <v>0</v>
      </c>
      <c r="D560" s="5">
        <v>450541.38</v>
      </c>
      <c r="E560">
        <v>-0.80059999999999998</v>
      </c>
      <c r="F560">
        <v>0.80059999999999998</v>
      </c>
      <c r="G560">
        <v>2</v>
      </c>
      <c r="H560">
        <v>0</v>
      </c>
      <c r="I560">
        <v>0</v>
      </c>
    </row>
    <row r="561" spans="1:9" x14ac:dyDescent="0.2">
      <c r="A561" t="s">
        <v>393</v>
      </c>
      <c r="B561">
        <v>-512</v>
      </c>
      <c r="C561">
        <v>0</v>
      </c>
      <c r="D561" s="5">
        <v>454177.44</v>
      </c>
      <c r="E561">
        <v>-0.11260000000000001</v>
      </c>
      <c r="F561">
        <v>0.11260000000000001</v>
      </c>
      <c r="G561">
        <v>2</v>
      </c>
      <c r="H561">
        <v>0</v>
      </c>
      <c r="I561">
        <v>0</v>
      </c>
    </row>
    <row r="562" spans="1:9" x14ac:dyDescent="0.2">
      <c r="A562" t="s">
        <v>394</v>
      </c>
      <c r="B562" s="5">
        <v>-1444</v>
      </c>
      <c r="C562">
        <v>0</v>
      </c>
      <c r="D562" s="5">
        <v>454689.44</v>
      </c>
      <c r="E562">
        <v>-0.31659999999999999</v>
      </c>
      <c r="F562">
        <v>0.31659999999999999</v>
      </c>
      <c r="G562">
        <v>2</v>
      </c>
      <c r="H562">
        <v>0</v>
      </c>
      <c r="I562">
        <v>0</v>
      </c>
    </row>
    <row r="563" spans="1:9" x14ac:dyDescent="0.2">
      <c r="A563" t="s">
        <v>395</v>
      </c>
      <c r="B563" s="5">
        <v>-2192.12</v>
      </c>
      <c r="C563">
        <v>0</v>
      </c>
      <c r="D563" s="5">
        <v>456133.44</v>
      </c>
      <c r="E563">
        <v>-0.4783</v>
      </c>
      <c r="F563">
        <v>0.4783</v>
      </c>
      <c r="G563">
        <v>2</v>
      </c>
      <c r="H563">
        <v>0</v>
      </c>
      <c r="I563">
        <v>0</v>
      </c>
    </row>
    <row r="564" spans="1:9" x14ac:dyDescent="0.2">
      <c r="A564" t="s">
        <v>396</v>
      </c>
      <c r="B564">
        <v>-576</v>
      </c>
      <c r="C564">
        <v>0</v>
      </c>
      <c r="D564" s="5">
        <v>458325.56</v>
      </c>
      <c r="E564">
        <v>-0.1255</v>
      </c>
      <c r="F564">
        <v>0.1255</v>
      </c>
      <c r="G564">
        <v>1</v>
      </c>
      <c r="H564">
        <v>0</v>
      </c>
      <c r="I564">
        <v>0</v>
      </c>
    </row>
    <row r="565" spans="1:9" x14ac:dyDescent="0.2">
      <c r="A565" t="s">
        <v>397</v>
      </c>
      <c r="B565">
        <v>-512</v>
      </c>
      <c r="C565">
        <v>0</v>
      </c>
      <c r="D565" s="5">
        <v>458901.56</v>
      </c>
      <c r="E565">
        <v>-0.1114</v>
      </c>
      <c r="F565">
        <v>0.1114</v>
      </c>
      <c r="G565">
        <v>1</v>
      </c>
      <c r="H565">
        <v>0</v>
      </c>
      <c r="I565">
        <v>0</v>
      </c>
    </row>
    <row r="566" spans="1:9" x14ac:dyDescent="0.2">
      <c r="A566" t="s">
        <v>398</v>
      </c>
      <c r="B566">
        <v>371.28</v>
      </c>
      <c r="C566">
        <v>0</v>
      </c>
      <c r="D566" s="5">
        <v>459413.56</v>
      </c>
      <c r="E566">
        <v>8.09E-2</v>
      </c>
      <c r="F566">
        <v>0.1255</v>
      </c>
      <c r="G566">
        <v>2</v>
      </c>
      <c r="H566">
        <v>50</v>
      </c>
      <c r="I566">
        <v>1.645</v>
      </c>
    </row>
    <row r="567" spans="1:9" x14ac:dyDescent="0.2">
      <c r="A567" s="3">
        <v>40889</v>
      </c>
      <c r="B567" s="5">
        <v>2606.5</v>
      </c>
      <c r="C567">
        <v>0</v>
      </c>
      <c r="D567" s="5">
        <v>459042.28</v>
      </c>
      <c r="E567">
        <v>0.57110000000000005</v>
      </c>
      <c r="F567">
        <v>0.313</v>
      </c>
      <c r="G567">
        <v>3</v>
      </c>
      <c r="H567">
        <v>66.67</v>
      </c>
      <c r="I567">
        <v>2.8149999999999999</v>
      </c>
    </row>
    <row r="568" spans="1:9" x14ac:dyDescent="0.2">
      <c r="A568" s="3">
        <v>40798</v>
      </c>
      <c r="B568" s="5">
        <v>-2655.6</v>
      </c>
      <c r="C568">
        <v>0</v>
      </c>
      <c r="D568" s="5">
        <v>456435.78</v>
      </c>
      <c r="E568">
        <v>-0.57840000000000003</v>
      </c>
      <c r="F568">
        <v>0.57840000000000003</v>
      </c>
      <c r="G568">
        <v>3</v>
      </c>
      <c r="H568">
        <v>0</v>
      </c>
      <c r="I568">
        <v>0</v>
      </c>
    </row>
    <row r="569" spans="1:9" x14ac:dyDescent="0.2">
      <c r="A569" s="3">
        <v>40767</v>
      </c>
      <c r="B569" s="5">
        <v>-2560.12</v>
      </c>
      <c r="C569">
        <v>0</v>
      </c>
      <c r="D569" s="5">
        <v>459091.38</v>
      </c>
      <c r="E569">
        <v>-0.55459999999999998</v>
      </c>
      <c r="F569">
        <v>0.55459999999999998</v>
      </c>
      <c r="G569">
        <v>2</v>
      </c>
      <c r="H569">
        <v>0</v>
      </c>
      <c r="I569">
        <v>0</v>
      </c>
    </row>
    <row r="570" spans="1:9" x14ac:dyDescent="0.2">
      <c r="A570" s="3">
        <v>40736</v>
      </c>
      <c r="B570" s="5">
        <v>3107.32</v>
      </c>
      <c r="C570">
        <v>0</v>
      </c>
      <c r="D570" s="5">
        <v>461651.5</v>
      </c>
      <c r="E570">
        <v>0.67759999999999998</v>
      </c>
      <c r="F570">
        <v>0.36620000000000003</v>
      </c>
      <c r="G570">
        <v>2</v>
      </c>
      <c r="H570">
        <v>50</v>
      </c>
      <c r="I570">
        <v>2.831</v>
      </c>
    </row>
    <row r="571" spans="1:9" x14ac:dyDescent="0.2">
      <c r="A571" s="3">
        <v>40586</v>
      </c>
      <c r="B571" s="5">
        <v>-2283.52</v>
      </c>
      <c r="C571">
        <v>0</v>
      </c>
      <c r="D571" s="5">
        <v>458544.18</v>
      </c>
      <c r="E571">
        <v>-0.4955</v>
      </c>
      <c r="F571">
        <v>0.4955</v>
      </c>
      <c r="G571">
        <v>1</v>
      </c>
      <c r="H571">
        <v>0</v>
      </c>
      <c r="I571">
        <v>0</v>
      </c>
    </row>
    <row r="572" spans="1:9" x14ac:dyDescent="0.2">
      <c r="A572" s="3">
        <v>40555</v>
      </c>
      <c r="B572" s="5">
        <v>13310.4</v>
      </c>
      <c r="C572">
        <v>0</v>
      </c>
      <c r="D572" s="5">
        <v>460827.7</v>
      </c>
      <c r="E572">
        <v>2.9740000000000002</v>
      </c>
      <c r="F572">
        <v>0</v>
      </c>
      <c r="G572">
        <v>1</v>
      </c>
      <c r="H572">
        <v>100</v>
      </c>
      <c r="I572">
        <v>100</v>
      </c>
    </row>
    <row r="573" spans="1:9" x14ac:dyDescent="0.2">
      <c r="A573" t="s">
        <v>399</v>
      </c>
      <c r="B573" s="5">
        <v>3861.88</v>
      </c>
      <c r="C573">
        <v>0</v>
      </c>
      <c r="D573" s="5">
        <v>447517.3</v>
      </c>
      <c r="E573">
        <v>0.87050000000000005</v>
      </c>
      <c r="F573">
        <v>0.37140000000000001</v>
      </c>
      <c r="G573">
        <v>2</v>
      </c>
      <c r="H573">
        <v>50</v>
      </c>
      <c r="I573">
        <v>3.3149999999999999</v>
      </c>
    </row>
    <row r="574" spans="1:9" x14ac:dyDescent="0.2">
      <c r="A574" t="s">
        <v>400</v>
      </c>
      <c r="B574" s="5">
        <v>14737.82</v>
      </c>
      <c r="C574">
        <v>0</v>
      </c>
      <c r="D574" s="5">
        <v>443655.42</v>
      </c>
      <c r="E574">
        <v>3.4359999999999999</v>
      </c>
      <c r="F574">
        <v>0.35439999999999999</v>
      </c>
      <c r="G574">
        <v>3</v>
      </c>
      <c r="H574">
        <v>66.67</v>
      </c>
      <c r="I574">
        <v>10.7</v>
      </c>
    </row>
    <row r="575" spans="1:9" x14ac:dyDescent="0.2">
      <c r="A575" t="s">
        <v>401</v>
      </c>
      <c r="B575" s="5">
        <v>5514</v>
      </c>
      <c r="C575">
        <v>0</v>
      </c>
      <c r="D575" s="5">
        <v>428917.6</v>
      </c>
      <c r="E575">
        <v>1.302</v>
      </c>
      <c r="F575">
        <v>6.3799999999999996E-2</v>
      </c>
      <c r="G575">
        <v>2</v>
      </c>
      <c r="H575">
        <v>50</v>
      </c>
      <c r="I575">
        <v>21.42</v>
      </c>
    </row>
    <row r="576" spans="1:9" x14ac:dyDescent="0.2">
      <c r="A576" t="s">
        <v>504</v>
      </c>
      <c r="B576" s="5">
        <v>-1353.6</v>
      </c>
      <c r="C576">
        <v>0</v>
      </c>
      <c r="D576" s="5">
        <v>423403.6</v>
      </c>
      <c r="E576">
        <v>-0.31869999999999998</v>
      </c>
      <c r="F576">
        <v>0.31869999999999998</v>
      </c>
      <c r="G576">
        <v>1</v>
      </c>
      <c r="H576">
        <v>0</v>
      </c>
      <c r="I576">
        <v>0</v>
      </c>
    </row>
    <row r="577" spans="1:9" x14ac:dyDescent="0.2">
      <c r="A577" t="s">
        <v>505</v>
      </c>
      <c r="B577" s="5">
        <v>-1652.85</v>
      </c>
      <c r="C577">
        <v>0</v>
      </c>
      <c r="D577" s="5">
        <v>424757.2</v>
      </c>
      <c r="E577">
        <v>-0.3876</v>
      </c>
      <c r="F577">
        <v>0.3876</v>
      </c>
      <c r="G577">
        <v>1</v>
      </c>
      <c r="H577">
        <v>0</v>
      </c>
      <c r="I577">
        <v>0</v>
      </c>
    </row>
    <row r="578" spans="1:9" x14ac:dyDescent="0.2">
      <c r="A578" t="s">
        <v>506</v>
      </c>
      <c r="B578" s="5">
        <v>3360</v>
      </c>
      <c r="C578">
        <v>0</v>
      </c>
      <c r="D578" s="5">
        <v>426410.05</v>
      </c>
      <c r="E578">
        <v>0.79420000000000002</v>
      </c>
      <c r="F578">
        <v>0</v>
      </c>
      <c r="G578">
        <v>1</v>
      </c>
      <c r="H578">
        <v>100</v>
      </c>
      <c r="I578">
        <v>100</v>
      </c>
    </row>
    <row r="579" spans="1:9" x14ac:dyDescent="0.2">
      <c r="A579" t="s">
        <v>507</v>
      </c>
      <c r="B579" s="5">
        <v>-1720</v>
      </c>
      <c r="C579">
        <v>0</v>
      </c>
      <c r="D579" s="5">
        <v>423050.05</v>
      </c>
      <c r="E579">
        <v>-0.40489999999999998</v>
      </c>
      <c r="F579">
        <v>0.40489999999999998</v>
      </c>
      <c r="G579">
        <v>1</v>
      </c>
      <c r="H579">
        <v>0</v>
      </c>
      <c r="I579">
        <v>0</v>
      </c>
    </row>
    <row r="580" spans="1:9" x14ac:dyDescent="0.2">
      <c r="A580" t="s">
        <v>508</v>
      </c>
      <c r="B580">
        <v>-905</v>
      </c>
      <c r="C580">
        <v>0</v>
      </c>
      <c r="D580" s="5">
        <v>424770.05</v>
      </c>
      <c r="E580">
        <v>-0.21260000000000001</v>
      </c>
      <c r="F580">
        <v>0.21260000000000001</v>
      </c>
      <c r="G580">
        <v>2</v>
      </c>
      <c r="H580">
        <v>0</v>
      </c>
      <c r="I580">
        <v>0</v>
      </c>
    </row>
    <row r="581" spans="1:9" x14ac:dyDescent="0.2">
      <c r="A581" t="s">
        <v>509</v>
      </c>
      <c r="B581">
        <v>-279.52</v>
      </c>
      <c r="C581">
        <v>0</v>
      </c>
      <c r="D581" s="5">
        <v>425675.05</v>
      </c>
      <c r="E581">
        <v>-6.5600000000000006E-2</v>
      </c>
      <c r="F581">
        <v>0.12189999999999999</v>
      </c>
      <c r="G581">
        <v>3</v>
      </c>
      <c r="H581">
        <v>33.33</v>
      </c>
      <c r="I581">
        <v>0.46200000000000002</v>
      </c>
    </row>
    <row r="582" spans="1:9" x14ac:dyDescent="0.2">
      <c r="A582" t="s">
        <v>510</v>
      </c>
      <c r="B582">
        <v>-514.28</v>
      </c>
      <c r="C582">
        <v>0</v>
      </c>
      <c r="D582" s="5">
        <v>425954.57</v>
      </c>
      <c r="E582">
        <v>-0.1206</v>
      </c>
      <c r="F582">
        <v>0.1206</v>
      </c>
      <c r="G582">
        <v>1</v>
      </c>
      <c r="H582">
        <v>0</v>
      </c>
      <c r="I582">
        <v>0</v>
      </c>
    </row>
    <row r="583" spans="1:9" x14ac:dyDescent="0.2">
      <c r="A583" t="s">
        <v>511</v>
      </c>
      <c r="B583">
        <v>-217.46</v>
      </c>
      <c r="C583">
        <v>0</v>
      </c>
      <c r="D583" s="5">
        <v>426468.85</v>
      </c>
      <c r="E583">
        <v>-5.0999999999999997E-2</v>
      </c>
      <c r="F583">
        <v>0.79579999999999995</v>
      </c>
      <c r="G583">
        <v>4</v>
      </c>
      <c r="H583">
        <v>25</v>
      </c>
      <c r="I583">
        <v>0.93600000000000005</v>
      </c>
    </row>
    <row r="584" spans="1:9" x14ac:dyDescent="0.2">
      <c r="A584" s="3">
        <v>40858</v>
      </c>
      <c r="B584" s="5">
        <v>-2662</v>
      </c>
      <c r="C584">
        <v>0</v>
      </c>
      <c r="D584" s="5">
        <v>426686.31</v>
      </c>
      <c r="E584">
        <v>-0.62</v>
      </c>
      <c r="F584">
        <v>0.62</v>
      </c>
      <c r="G584">
        <v>2</v>
      </c>
      <c r="H584">
        <v>0</v>
      </c>
      <c r="I584">
        <v>0</v>
      </c>
    </row>
    <row r="585" spans="1:9" x14ac:dyDescent="0.2">
      <c r="A585" s="3">
        <v>40827</v>
      </c>
      <c r="B585" s="5">
        <v>-1552</v>
      </c>
      <c r="C585">
        <v>0</v>
      </c>
      <c r="D585" s="5">
        <v>429348.31</v>
      </c>
      <c r="E585">
        <v>-0.36020000000000002</v>
      </c>
      <c r="F585">
        <v>0.36020000000000002</v>
      </c>
      <c r="G585">
        <v>1</v>
      </c>
      <c r="H585">
        <v>0</v>
      </c>
      <c r="I585">
        <v>0</v>
      </c>
    </row>
    <row r="586" spans="1:9" x14ac:dyDescent="0.2">
      <c r="A586" s="3">
        <v>40797</v>
      </c>
      <c r="B586">
        <v>216.5</v>
      </c>
      <c r="C586">
        <v>0</v>
      </c>
      <c r="D586" s="5">
        <v>430900.31</v>
      </c>
      <c r="E586">
        <v>5.0299999999999997E-2</v>
      </c>
      <c r="F586">
        <v>0.21149999999999999</v>
      </c>
      <c r="G586">
        <v>3</v>
      </c>
      <c r="H586">
        <v>33.33</v>
      </c>
      <c r="I586">
        <v>1.2370000000000001</v>
      </c>
    </row>
    <row r="587" spans="1:9" x14ac:dyDescent="0.2">
      <c r="A587" s="3">
        <v>40766</v>
      </c>
      <c r="B587" s="5">
        <v>-2546.08</v>
      </c>
      <c r="C587">
        <v>0</v>
      </c>
      <c r="D587" s="5">
        <v>430683.81</v>
      </c>
      <c r="E587">
        <v>-0.5877</v>
      </c>
      <c r="F587">
        <v>0.5877</v>
      </c>
      <c r="G587">
        <v>2</v>
      </c>
      <c r="H587">
        <v>0</v>
      </c>
      <c r="I587">
        <v>0</v>
      </c>
    </row>
    <row r="588" spans="1:9" x14ac:dyDescent="0.2">
      <c r="A588" s="3">
        <v>40735</v>
      </c>
      <c r="B588" s="5">
        <v>-7933.38</v>
      </c>
      <c r="C588">
        <v>0</v>
      </c>
      <c r="D588" s="5">
        <v>433229.89</v>
      </c>
      <c r="E588">
        <v>-1.798</v>
      </c>
      <c r="F588">
        <v>1.798</v>
      </c>
      <c r="G588">
        <v>4</v>
      </c>
      <c r="H588">
        <v>0</v>
      </c>
      <c r="I588">
        <v>0</v>
      </c>
    </row>
    <row r="589" spans="1:9" x14ac:dyDescent="0.2">
      <c r="A589" s="3">
        <v>40644</v>
      </c>
      <c r="B589">
        <v>209</v>
      </c>
      <c r="C589">
        <v>0</v>
      </c>
      <c r="D589" s="5">
        <v>441163.27</v>
      </c>
      <c r="E589">
        <v>4.7399999999999998E-2</v>
      </c>
      <c r="F589">
        <v>0.11890000000000001</v>
      </c>
      <c r="G589">
        <v>3</v>
      </c>
      <c r="H589">
        <v>66.67</v>
      </c>
      <c r="I589">
        <v>1.3979999999999999</v>
      </c>
    </row>
    <row r="590" spans="1:9" x14ac:dyDescent="0.2">
      <c r="A590" s="3">
        <v>40613</v>
      </c>
      <c r="B590" s="5">
        <v>-2685.24</v>
      </c>
      <c r="C590">
        <v>0</v>
      </c>
      <c r="D590" s="5">
        <v>440954.27</v>
      </c>
      <c r="E590">
        <v>-0.60529999999999995</v>
      </c>
      <c r="F590">
        <v>0.628</v>
      </c>
      <c r="G590">
        <v>5</v>
      </c>
      <c r="H590">
        <v>20</v>
      </c>
      <c r="I590">
        <v>0.36570000000000003</v>
      </c>
    </row>
    <row r="591" spans="1:9" x14ac:dyDescent="0.2">
      <c r="A591" s="3">
        <v>40585</v>
      </c>
      <c r="B591" s="5">
        <v>-2116</v>
      </c>
      <c r="C591">
        <v>0</v>
      </c>
      <c r="D591" s="5">
        <v>443639.51</v>
      </c>
      <c r="E591">
        <v>-0.47470000000000001</v>
      </c>
      <c r="F591">
        <v>0.47470000000000001</v>
      </c>
      <c r="G591">
        <v>2</v>
      </c>
      <c r="H591">
        <v>0</v>
      </c>
      <c r="I591">
        <v>0</v>
      </c>
    </row>
    <row r="592" spans="1:9" x14ac:dyDescent="0.2">
      <c r="A592" s="3">
        <v>40554</v>
      </c>
      <c r="B592" s="5">
        <v>-2522</v>
      </c>
      <c r="C592">
        <v>0</v>
      </c>
      <c r="D592" s="5">
        <v>445755.51</v>
      </c>
      <c r="E592">
        <v>-0.56259999999999999</v>
      </c>
      <c r="F592">
        <v>0.6734</v>
      </c>
      <c r="G592">
        <v>3</v>
      </c>
      <c r="H592">
        <v>33.33</v>
      </c>
      <c r="I592">
        <v>0.16550000000000001</v>
      </c>
    </row>
    <row r="593" spans="1:9" x14ac:dyDescent="0.2">
      <c r="A593" t="s">
        <v>512</v>
      </c>
      <c r="B593">
        <v>50.4</v>
      </c>
      <c r="C593">
        <v>0</v>
      </c>
      <c r="D593" s="5">
        <v>448277.51</v>
      </c>
      <c r="E593">
        <v>1.12E-2</v>
      </c>
      <c r="F593">
        <v>0.1062</v>
      </c>
      <c r="G593">
        <v>3</v>
      </c>
      <c r="H593">
        <v>33.33</v>
      </c>
      <c r="I593">
        <v>1.1060000000000001</v>
      </c>
    </row>
    <row r="594" spans="1:9" x14ac:dyDescent="0.2">
      <c r="A594" t="s">
        <v>513</v>
      </c>
      <c r="B594" s="5">
        <v>-1542.84</v>
      </c>
      <c r="C594">
        <v>0</v>
      </c>
      <c r="D594" s="5">
        <v>448227.11</v>
      </c>
      <c r="E594">
        <v>-0.34300000000000003</v>
      </c>
      <c r="F594">
        <v>0.34300000000000003</v>
      </c>
      <c r="G594">
        <v>1</v>
      </c>
      <c r="H594">
        <v>0</v>
      </c>
      <c r="I594">
        <v>0</v>
      </c>
    </row>
    <row r="595" spans="1:9" x14ac:dyDescent="0.2">
      <c r="A595" t="s">
        <v>514</v>
      </c>
      <c r="B595" s="5">
        <v>-1615.48</v>
      </c>
      <c r="C595">
        <v>0</v>
      </c>
      <c r="D595" s="5">
        <v>449769.95</v>
      </c>
      <c r="E595">
        <v>-0.3579</v>
      </c>
      <c r="F595">
        <v>0.46589999999999998</v>
      </c>
      <c r="G595">
        <v>2</v>
      </c>
      <c r="H595">
        <v>50</v>
      </c>
      <c r="I595">
        <v>0.23269999999999999</v>
      </c>
    </row>
    <row r="596" spans="1:9" x14ac:dyDescent="0.2">
      <c r="A596" t="s">
        <v>515</v>
      </c>
      <c r="B596" s="5">
        <v>-4867.04</v>
      </c>
      <c r="C596">
        <v>0</v>
      </c>
      <c r="D596" s="5">
        <v>451385.43</v>
      </c>
      <c r="E596">
        <v>-1.0669999999999999</v>
      </c>
      <c r="F596">
        <v>1.123</v>
      </c>
      <c r="G596">
        <v>3</v>
      </c>
      <c r="H596">
        <v>33.33</v>
      </c>
      <c r="I596">
        <v>4.9799999999999997E-2</v>
      </c>
    </row>
    <row r="597" spans="1:9" x14ac:dyDescent="0.2">
      <c r="A597" t="s">
        <v>516</v>
      </c>
      <c r="B597" s="5">
        <v>-2315.2800000000002</v>
      </c>
      <c r="C597">
        <v>0</v>
      </c>
      <c r="D597" s="5">
        <v>456252.47</v>
      </c>
      <c r="E597">
        <v>-0.50490000000000002</v>
      </c>
      <c r="F597">
        <v>0.52090000000000003</v>
      </c>
      <c r="G597">
        <v>4</v>
      </c>
      <c r="H597">
        <v>25</v>
      </c>
      <c r="I597">
        <v>0.28520000000000001</v>
      </c>
    </row>
    <row r="598" spans="1:9" x14ac:dyDescent="0.2">
      <c r="A598" t="s">
        <v>517</v>
      </c>
      <c r="B598" s="5">
        <v>-7060.28</v>
      </c>
      <c r="C598">
        <v>0</v>
      </c>
      <c r="D598" s="5">
        <v>458567.75</v>
      </c>
      <c r="E598">
        <v>-1.516</v>
      </c>
      <c r="F598">
        <v>1.516</v>
      </c>
      <c r="G598">
        <v>3</v>
      </c>
      <c r="H598">
        <v>0</v>
      </c>
      <c r="I598">
        <v>0</v>
      </c>
    </row>
    <row r="600" spans="1:9" x14ac:dyDescent="0.2">
      <c r="A600" t="s">
        <v>245</v>
      </c>
      <c r="B600">
        <v>298.83</v>
      </c>
      <c r="C600">
        <v>0</v>
      </c>
      <c r="D600" s="5">
        <v>478067.27</v>
      </c>
      <c r="E600">
        <v>6.2100000000000002E-2</v>
      </c>
      <c r="F600">
        <v>0.25540000000000002</v>
      </c>
      <c r="G600">
        <v>2.0310000000000001</v>
      </c>
      <c r="H600">
        <v>34.76</v>
      </c>
      <c r="I600">
        <v>20.96</v>
      </c>
    </row>
    <row r="601" spans="1:9" x14ac:dyDescent="0.2">
      <c r="A601" t="s">
        <v>246</v>
      </c>
      <c r="B601" s="5">
        <v>3535.61</v>
      </c>
      <c r="C601">
        <v>0</v>
      </c>
      <c r="D601" s="5">
        <v>30524.44</v>
      </c>
      <c r="E601">
        <v>0.7429</v>
      </c>
      <c r="F601">
        <v>0.31440000000000001</v>
      </c>
      <c r="G601">
        <v>0.95809999999999995</v>
      </c>
      <c r="H601">
        <v>38.24</v>
      </c>
      <c r="I601">
        <v>39.340000000000003</v>
      </c>
    </row>
    <row r="604" spans="1:9" x14ac:dyDescent="0.2">
      <c r="A604" t="s">
        <v>518</v>
      </c>
    </row>
    <row r="605" spans="1:9" x14ac:dyDescent="0.2">
      <c r="A605" t="s">
        <v>402</v>
      </c>
    </row>
    <row r="607" spans="1:9" x14ac:dyDescent="0.2">
      <c r="A607" t="s">
        <v>519</v>
      </c>
    </row>
    <row r="608" spans="1:9" x14ac:dyDescent="0.2">
      <c r="A608" t="s">
        <v>520</v>
      </c>
    </row>
    <row r="609" spans="1:1" x14ac:dyDescent="0.2">
      <c r="A609" t="s">
        <v>521</v>
      </c>
    </row>
    <row r="610" spans="1:1" x14ac:dyDescent="0.2">
      <c r="A610" t="s">
        <v>522</v>
      </c>
    </row>
    <row r="611" spans="1:1" x14ac:dyDescent="0.2">
      <c r="A611" t="s">
        <v>403</v>
      </c>
    </row>
    <row r="612" spans="1:1" x14ac:dyDescent="0.2">
      <c r="A612" t="s">
        <v>404</v>
      </c>
    </row>
    <row r="615" spans="1:1" x14ac:dyDescent="0.2">
      <c r="A615" t="s">
        <v>523</v>
      </c>
    </row>
    <row r="616" spans="1:1" x14ac:dyDescent="0.2">
      <c r="A616" t="s">
        <v>405</v>
      </c>
    </row>
    <row r="617" spans="1:1" x14ac:dyDescent="0.2">
      <c r="A617" t="s">
        <v>406</v>
      </c>
    </row>
    <row r="619" spans="1:1" x14ac:dyDescent="0.2">
      <c r="A619" t="s">
        <v>407</v>
      </c>
    </row>
    <row r="620" spans="1:1" x14ac:dyDescent="0.2">
      <c r="A620" t="s">
        <v>524</v>
      </c>
    </row>
    <row r="621" spans="1:1" x14ac:dyDescent="0.2">
      <c r="A621" t="s">
        <v>525</v>
      </c>
    </row>
    <row r="622" spans="1:1" x14ac:dyDescent="0.2">
      <c r="A622" t="s">
        <v>526</v>
      </c>
    </row>
    <row r="623" spans="1:1" x14ac:dyDescent="0.2">
      <c r="A623" t="s">
        <v>527</v>
      </c>
    </row>
    <row r="624" spans="1:1" x14ac:dyDescent="0.2">
      <c r="A624" t="s">
        <v>528</v>
      </c>
    </row>
    <row r="626" spans="1:6" x14ac:dyDescent="0.2">
      <c r="A626" t="s">
        <v>408</v>
      </c>
    </row>
    <row r="629" spans="1:6" x14ac:dyDescent="0.2">
      <c r="A629" t="s">
        <v>529</v>
      </c>
    </row>
    <row r="630" spans="1:6" x14ac:dyDescent="0.2">
      <c r="A630" t="s">
        <v>409</v>
      </c>
    </row>
    <row r="631" spans="1:6" x14ac:dyDescent="0.2">
      <c r="A631" t="s">
        <v>410</v>
      </c>
      <c r="B631">
        <v>1</v>
      </c>
      <c r="C631">
        <v>2</v>
      </c>
      <c r="D631">
        <v>3</v>
      </c>
      <c r="E631">
        <v>4</v>
      </c>
      <c r="F631">
        <v>5</v>
      </c>
    </row>
    <row r="632" spans="1:6" x14ac:dyDescent="0.2">
      <c r="A632">
        <v>1</v>
      </c>
      <c r="B632">
        <v>1</v>
      </c>
      <c r="C632">
        <v>0.51839999999999997</v>
      </c>
      <c r="D632">
        <v>0.1195</v>
      </c>
      <c r="E632">
        <v>0.496</v>
      </c>
      <c r="F632">
        <v>0.42370000000000002</v>
      </c>
    </row>
    <row r="633" spans="1:6" x14ac:dyDescent="0.2">
      <c r="A633">
        <v>2</v>
      </c>
      <c r="B633">
        <v>0.51839999999999997</v>
      </c>
      <c r="C633">
        <v>1</v>
      </c>
      <c r="D633">
        <v>0.84030000000000005</v>
      </c>
      <c r="E633">
        <v>0.9042</v>
      </c>
      <c r="F633">
        <v>0.91059999999999997</v>
      </c>
    </row>
    <row r="634" spans="1:6" x14ac:dyDescent="0.2">
      <c r="A634">
        <v>3</v>
      </c>
      <c r="B634">
        <v>0.1195</v>
      </c>
      <c r="C634">
        <v>0.84030000000000005</v>
      </c>
      <c r="D634">
        <v>1</v>
      </c>
      <c r="E634">
        <v>0.68149999999999999</v>
      </c>
      <c r="F634">
        <v>0.78159999999999996</v>
      </c>
    </row>
    <row r="635" spans="1:6" x14ac:dyDescent="0.2">
      <c r="A635">
        <v>4</v>
      </c>
      <c r="B635">
        <v>0.496</v>
      </c>
      <c r="C635">
        <v>0.9042</v>
      </c>
      <c r="D635">
        <v>0.68149999999999999</v>
      </c>
      <c r="E635">
        <v>1</v>
      </c>
      <c r="F635">
        <v>0.89739999999999998</v>
      </c>
    </row>
    <row r="636" spans="1:6" x14ac:dyDescent="0.2">
      <c r="A636">
        <v>5</v>
      </c>
      <c r="B636">
        <v>0.42370000000000002</v>
      </c>
      <c r="C636">
        <v>0.91059999999999997</v>
      </c>
      <c r="D636">
        <v>0.78159999999999996</v>
      </c>
      <c r="E636">
        <v>0.89739999999999998</v>
      </c>
      <c r="F636">
        <v>1</v>
      </c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L60:P113"/>
  <sheetViews>
    <sheetView tabSelected="1" topLeftCell="K1" workbookViewId="0">
      <selection activeCell="L110" sqref="L110"/>
    </sheetView>
  </sheetViews>
  <sheetFormatPr baseColWidth="10" defaultColWidth="26.42578125" defaultRowHeight="12.75" x14ac:dyDescent="0.2"/>
  <cols>
    <col min="1" max="11" width="26.42578125" customWidth="1"/>
    <col min="12" max="12" width="46.5703125" bestFit="1" customWidth="1"/>
    <col min="13" max="13" width="70.5703125" bestFit="1" customWidth="1"/>
    <col min="14" max="14" width="20.5703125" bestFit="1" customWidth="1"/>
    <col min="15" max="15" width="17.7109375" bestFit="1" customWidth="1"/>
    <col min="16" max="16" width="20.28515625" bestFit="1" customWidth="1"/>
  </cols>
  <sheetData>
    <row r="60" spans="12:12" x14ac:dyDescent="0.2">
      <c r="L60" t="s">
        <v>0</v>
      </c>
    </row>
    <row r="62" spans="12:12" x14ac:dyDescent="0.2">
      <c r="L62" t="s">
        <v>1</v>
      </c>
    </row>
    <row r="63" spans="12:12" x14ac:dyDescent="0.2">
      <c r="L63" t="s">
        <v>2</v>
      </c>
    </row>
    <row r="64" spans="12:12" x14ac:dyDescent="0.2">
      <c r="L64" t="s">
        <v>3</v>
      </c>
    </row>
    <row r="66" spans="12:16" x14ac:dyDescent="0.2">
      <c r="L66" t="s">
        <v>4</v>
      </c>
      <c r="M66" t="s">
        <v>5</v>
      </c>
      <c r="N66" t="s">
        <v>6</v>
      </c>
      <c r="O66" t="s">
        <v>7</v>
      </c>
    </row>
    <row r="67" spans="12:16" x14ac:dyDescent="0.2">
      <c r="L67">
        <v>1</v>
      </c>
      <c r="M67" t="s">
        <v>8</v>
      </c>
      <c r="N67" t="s">
        <v>9</v>
      </c>
      <c r="O67" t="s">
        <v>10</v>
      </c>
    </row>
    <row r="68" spans="12:16" x14ac:dyDescent="0.2">
      <c r="L68">
        <v>2</v>
      </c>
      <c r="M68" t="s">
        <v>11</v>
      </c>
      <c r="N68" t="s">
        <v>9</v>
      </c>
      <c r="O68" t="s">
        <v>12</v>
      </c>
    </row>
    <row r="69" spans="12:16" x14ac:dyDescent="0.2">
      <c r="L69">
        <v>3</v>
      </c>
      <c r="M69" t="s">
        <v>13</v>
      </c>
      <c r="N69" t="s">
        <v>9</v>
      </c>
      <c r="O69" t="s">
        <v>10</v>
      </c>
    </row>
    <row r="70" spans="12:16" x14ac:dyDescent="0.2">
      <c r="L70">
        <v>4</v>
      </c>
      <c r="M70" t="s">
        <v>16</v>
      </c>
      <c r="N70" t="s">
        <v>9</v>
      </c>
      <c r="O70" t="s">
        <v>17</v>
      </c>
    </row>
    <row r="71" spans="12:16" x14ac:dyDescent="0.2">
      <c r="L71">
        <v>5</v>
      </c>
      <c r="M71" t="s">
        <v>14</v>
      </c>
      <c r="N71" t="s">
        <v>9</v>
      </c>
      <c r="O71" t="s">
        <v>15</v>
      </c>
    </row>
    <row r="73" spans="12:16" x14ac:dyDescent="0.2">
      <c r="L73" t="s">
        <v>18</v>
      </c>
    </row>
    <row r="75" spans="12:16" x14ac:dyDescent="0.2">
      <c r="L75" t="s">
        <v>19</v>
      </c>
    </row>
    <row r="76" spans="12:16" x14ac:dyDescent="0.2">
      <c r="L76" t="s">
        <v>20</v>
      </c>
      <c r="M76" t="s">
        <v>21</v>
      </c>
      <c r="N76" t="s">
        <v>22</v>
      </c>
      <c r="O76" t="s">
        <v>23</v>
      </c>
      <c r="P76" t="s">
        <v>24</v>
      </c>
    </row>
    <row r="77" spans="12:16" x14ac:dyDescent="0.2">
      <c r="L77">
        <v>50</v>
      </c>
      <c r="M77">
        <v>81.11</v>
      </c>
      <c r="N77">
        <v>10.08</v>
      </c>
      <c r="O77">
        <v>8.0429999999999993</v>
      </c>
      <c r="P77">
        <v>7.3700000000000002E-2</v>
      </c>
    </row>
    <row r="78" spans="12:16" x14ac:dyDescent="0.2">
      <c r="L78">
        <v>60</v>
      </c>
      <c r="M78">
        <v>81.11</v>
      </c>
      <c r="N78">
        <v>10.93</v>
      </c>
      <c r="O78">
        <v>7.4210000000000003</v>
      </c>
      <c r="P78">
        <v>7.2900000000000006E-2</v>
      </c>
    </row>
    <row r="79" spans="12:16" x14ac:dyDescent="0.2">
      <c r="L79">
        <v>70</v>
      </c>
      <c r="M79">
        <v>81.11</v>
      </c>
      <c r="N79">
        <v>11.8</v>
      </c>
      <c r="O79">
        <v>6.8719999999999999</v>
      </c>
      <c r="P79">
        <v>7.1900000000000006E-2</v>
      </c>
    </row>
    <row r="80" spans="12:16" x14ac:dyDescent="0.2">
      <c r="L80">
        <v>80</v>
      </c>
      <c r="M80">
        <v>81.11</v>
      </c>
      <c r="N80">
        <v>12.96</v>
      </c>
      <c r="O80">
        <v>6.258</v>
      </c>
      <c r="P80">
        <v>7.0699999999999999E-2</v>
      </c>
    </row>
    <row r="81" spans="12:16" x14ac:dyDescent="0.2">
      <c r="L81">
        <v>85</v>
      </c>
      <c r="M81">
        <v>81.11</v>
      </c>
      <c r="N81">
        <v>13.79</v>
      </c>
      <c r="O81">
        <v>5.88</v>
      </c>
      <c r="P81">
        <v>7.0000000000000007E-2</v>
      </c>
    </row>
    <row r="82" spans="12:16" x14ac:dyDescent="0.2">
      <c r="L82">
        <v>90</v>
      </c>
      <c r="M82">
        <v>81.11</v>
      </c>
      <c r="N82">
        <v>15.04</v>
      </c>
      <c r="O82">
        <v>5.3940000000000001</v>
      </c>
      <c r="P82">
        <v>6.9099999999999995E-2</v>
      </c>
    </row>
    <row r="83" spans="12:16" x14ac:dyDescent="0.2">
      <c r="L83">
        <v>91</v>
      </c>
      <c r="M83">
        <v>81.11</v>
      </c>
      <c r="N83">
        <v>15.41</v>
      </c>
      <c r="O83">
        <v>5.2619999999999996</v>
      </c>
      <c r="P83">
        <v>6.8900000000000003E-2</v>
      </c>
    </row>
    <row r="84" spans="12:16" x14ac:dyDescent="0.2">
      <c r="L84">
        <v>92</v>
      </c>
      <c r="M84">
        <v>81.11</v>
      </c>
      <c r="N84">
        <v>15.79</v>
      </c>
      <c r="O84">
        <v>5.1369999999999996</v>
      </c>
      <c r="P84">
        <v>6.8599999999999994E-2</v>
      </c>
    </row>
    <row r="85" spans="12:16" x14ac:dyDescent="0.2">
      <c r="L85">
        <v>93</v>
      </c>
      <c r="M85">
        <v>81.11</v>
      </c>
      <c r="N85">
        <v>16.149999999999999</v>
      </c>
      <c r="O85">
        <v>5.0209999999999999</v>
      </c>
      <c r="P85">
        <v>6.8199999999999997E-2</v>
      </c>
    </row>
    <row r="86" spans="12:16" x14ac:dyDescent="0.2">
      <c r="L86">
        <v>94</v>
      </c>
      <c r="M86">
        <v>81.11</v>
      </c>
      <c r="N86">
        <v>16.57</v>
      </c>
      <c r="O86">
        <v>4.8959999999999999</v>
      </c>
      <c r="P86">
        <v>6.7900000000000002E-2</v>
      </c>
    </row>
    <row r="87" spans="12:16" x14ac:dyDescent="0.2">
      <c r="L87" s="101">
        <v>95</v>
      </c>
      <c r="M87" s="101">
        <v>81.11</v>
      </c>
      <c r="N87" s="101">
        <v>17.21</v>
      </c>
      <c r="O87">
        <v>4.7140000000000004</v>
      </c>
      <c r="P87">
        <v>6.7400000000000002E-2</v>
      </c>
    </row>
    <row r="88" spans="12:16" x14ac:dyDescent="0.2">
      <c r="L88">
        <v>96</v>
      </c>
      <c r="M88">
        <v>81.11</v>
      </c>
      <c r="N88">
        <v>17.53</v>
      </c>
      <c r="O88">
        <v>4.6269999999999998</v>
      </c>
      <c r="P88">
        <v>6.7000000000000004E-2</v>
      </c>
    </row>
    <row r="89" spans="12:16" x14ac:dyDescent="0.2">
      <c r="L89">
        <v>97</v>
      </c>
      <c r="M89">
        <v>81.11</v>
      </c>
      <c r="N89">
        <v>18.25</v>
      </c>
      <c r="O89">
        <v>4.4450000000000003</v>
      </c>
      <c r="P89">
        <v>6.6600000000000006E-2</v>
      </c>
    </row>
    <row r="90" spans="12:16" x14ac:dyDescent="0.2">
      <c r="L90">
        <v>98</v>
      </c>
      <c r="M90">
        <v>81.11</v>
      </c>
      <c r="N90">
        <v>19.07</v>
      </c>
      <c r="O90">
        <v>4.2539999999999996</v>
      </c>
      <c r="P90">
        <v>6.5799999999999997E-2</v>
      </c>
    </row>
    <row r="91" spans="12:16" x14ac:dyDescent="0.2">
      <c r="L91">
        <v>99</v>
      </c>
      <c r="M91">
        <v>81.11</v>
      </c>
      <c r="N91">
        <v>19.89</v>
      </c>
      <c r="O91">
        <v>4.0780000000000003</v>
      </c>
      <c r="P91">
        <v>6.5199999999999994E-2</v>
      </c>
    </row>
    <row r="92" spans="12:16" x14ac:dyDescent="0.2">
      <c r="L92">
        <v>100</v>
      </c>
      <c r="M92">
        <v>81.11</v>
      </c>
      <c r="N92">
        <v>26.83</v>
      </c>
      <c r="O92">
        <v>3.024</v>
      </c>
      <c r="P92">
        <v>6.3200000000000006E-2</v>
      </c>
    </row>
    <row r="94" spans="12:16" x14ac:dyDescent="0.2">
      <c r="L94" t="s">
        <v>25</v>
      </c>
    </row>
    <row r="95" spans="12:16" x14ac:dyDescent="0.2">
      <c r="L95" t="s">
        <v>531</v>
      </c>
      <c r="M95" t="s">
        <v>26</v>
      </c>
    </row>
    <row r="96" spans="12:16" x14ac:dyDescent="0.2">
      <c r="L96" t="s">
        <v>532</v>
      </c>
      <c r="M96" t="s">
        <v>27</v>
      </c>
    </row>
    <row r="97" spans="12:13" x14ac:dyDescent="0.2">
      <c r="L97" t="s">
        <v>533</v>
      </c>
      <c r="M97" t="s">
        <v>28</v>
      </c>
    </row>
    <row r="98" spans="12:13" x14ac:dyDescent="0.2">
      <c r="L98" t="s">
        <v>534</v>
      </c>
    </row>
    <row r="100" spans="12:13" x14ac:dyDescent="0.2">
      <c r="L100" t="s">
        <v>535</v>
      </c>
      <c r="M100" t="s">
        <v>536</v>
      </c>
    </row>
    <row r="101" spans="12:13" x14ac:dyDescent="0.2">
      <c r="L101" t="s">
        <v>537</v>
      </c>
      <c r="M101" t="s">
        <v>538</v>
      </c>
    </row>
    <row r="102" spans="12:13" x14ac:dyDescent="0.2">
      <c r="L102" t="s">
        <v>539</v>
      </c>
      <c r="M102" t="s">
        <v>540</v>
      </c>
    </row>
    <row r="103" spans="12:13" x14ac:dyDescent="0.2">
      <c r="L103" t="s">
        <v>541</v>
      </c>
      <c r="M103" t="s">
        <v>542</v>
      </c>
    </row>
    <row r="105" spans="12:13" x14ac:dyDescent="0.2">
      <c r="L105" t="s">
        <v>543</v>
      </c>
      <c r="M105" t="s">
        <v>544</v>
      </c>
    </row>
    <row r="106" spans="12:13" x14ac:dyDescent="0.2">
      <c r="L106" t="s">
        <v>545</v>
      </c>
      <c r="M106" t="s">
        <v>546</v>
      </c>
    </row>
    <row r="107" spans="12:13" x14ac:dyDescent="0.2">
      <c r="L107" t="s">
        <v>547</v>
      </c>
      <c r="M107" t="s">
        <v>29</v>
      </c>
    </row>
    <row r="108" spans="12:13" x14ac:dyDescent="0.2">
      <c r="L108" t="s">
        <v>548</v>
      </c>
      <c r="M108" t="s">
        <v>549</v>
      </c>
    </row>
    <row r="110" spans="12:13" x14ac:dyDescent="0.2">
      <c r="L110" s="105" t="s">
        <v>550</v>
      </c>
      <c r="M110" t="s">
        <v>551</v>
      </c>
    </row>
    <row r="111" spans="12:13" x14ac:dyDescent="0.2">
      <c r="L111" s="101" t="s">
        <v>552</v>
      </c>
      <c r="M111" t="s">
        <v>553</v>
      </c>
    </row>
    <row r="112" spans="12:13" x14ac:dyDescent="0.2">
      <c r="L112" t="s">
        <v>554</v>
      </c>
    </row>
    <row r="113" spans="12:12" x14ac:dyDescent="0.2">
      <c r="L113" t="s">
        <v>555</v>
      </c>
    </row>
  </sheetData>
  <phoneticPr fontId="0" type="noConversion"/>
  <pageMargins left="0.75" right="0.75" top="1" bottom="1" header="0" footer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6"/>
  <sheetViews>
    <sheetView workbookViewId="0">
      <selection activeCell="A59" sqref="A59"/>
    </sheetView>
  </sheetViews>
  <sheetFormatPr baseColWidth="10" defaultRowHeight="12.75" x14ac:dyDescent="0.2"/>
  <cols>
    <col min="2" max="2" width="14.28515625" customWidth="1"/>
    <col min="3" max="3" width="6.7109375" customWidth="1"/>
    <col min="4" max="4" width="10.42578125" customWidth="1"/>
    <col min="9" max="9" width="5.140625" customWidth="1"/>
  </cols>
  <sheetData>
    <row r="1" spans="2:10" x14ac:dyDescent="0.2">
      <c r="B1" s="6" t="s">
        <v>421</v>
      </c>
    </row>
    <row r="3" spans="2:10" x14ac:dyDescent="0.2">
      <c r="B3" t="s">
        <v>412</v>
      </c>
      <c r="C3" s="7" t="s">
        <v>437</v>
      </c>
      <c r="E3" s="8"/>
    </row>
    <row r="4" spans="2:10" x14ac:dyDescent="0.2">
      <c r="B4" t="s">
        <v>417</v>
      </c>
      <c r="C4" s="6" t="s">
        <v>438</v>
      </c>
      <c r="E4" s="8"/>
    </row>
    <row r="5" spans="2:10" x14ac:dyDescent="0.2">
      <c r="B5" t="s">
        <v>418</v>
      </c>
      <c r="C5" s="6" t="s">
        <v>429</v>
      </c>
      <c r="E5" s="8"/>
    </row>
    <row r="6" spans="2:10" x14ac:dyDescent="0.2">
      <c r="C6" s="6"/>
      <c r="E6" s="8"/>
    </row>
    <row r="7" spans="2:10" x14ac:dyDescent="0.2">
      <c r="B7" t="s">
        <v>413</v>
      </c>
      <c r="C7" s="6"/>
      <c r="D7" s="9" t="s">
        <v>434</v>
      </c>
      <c r="E7" s="9" t="s">
        <v>435</v>
      </c>
      <c r="F7" s="9" t="s">
        <v>427</v>
      </c>
      <c r="G7" s="9" t="s">
        <v>428</v>
      </c>
      <c r="H7" s="9" t="s">
        <v>436</v>
      </c>
      <c r="J7" s="10" t="s">
        <v>433</v>
      </c>
    </row>
    <row r="8" spans="2:10" x14ac:dyDescent="0.2">
      <c r="B8" s="6" t="s">
        <v>422</v>
      </c>
      <c r="C8" s="6"/>
      <c r="D8" s="9">
        <v>1</v>
      </c>
      <c r="E8" s="9">
        <v>2</v>
      </c>
      <c r="F8" s="9">
        <v>1</v>
      </c>
      <c r="G8" s="9">
        <v>5</v>
      </c>
      <c r="H8" s="9">
        <v>4</v>
      </c>
    </row>
    <row r="9" spans="2:10" x14ac:dyDescent="0.2">
      <c r="B9" s="6" t="s">
        <v>414</v>
      </c>
      <c r="C9" s="6"/>
      <c r="D9" s="11">
        <v>9000</v>
      </c>
      <c r="E9" s="11">
        <v>3400</v>
      </c>
      <c r="F9" s="11">
        <v>19265</v>
      </c>
      <c r="G9" s="11">
        <v>2525</v>
      </c>
      <c r="H9" s="11">
        <v>4590</v>
      </c>
      <c r="J9" s="12">
        <f>D9*D8+E9*E8+F9*F8+H9*H8+G9*G8</f>
        <v>66050</v>
      </c>
    </row>
    <row r="10" spans="2:10" ht="12" customHeight="1" x14ac:dyDescent="0.2">
      <c r="B10" s="6"/>
      <c r="C10" s="6"/>
    </row>
    <row r="11" spans="2:10" x14ac:dyDescent="0.2">
      <c r="B11" s="6" t="s">
        <v>423</v>
      </c>
      <c r="C11" s="6"/>
      <c r="D11" s="13">
        <v>3750</v>
      </c>
      <c r="E11" s="13">
        <v>1312</v>
      </c>
      <c r="F11" s="13">
        <v>5250</v>
      </c>
      <c r="G11" s="13">
        <v>669.92</v>
      </c>
      <c r="H11" s="13">
        <v>1283.51</v>
      </c>
      <c r="J11" s="14">
        <f>D11*D8+E11*E8+F11*F8+G11*G8+H11*H8</f>
        <v>20107.64</v>
      </c>
    </row>
    <row r="12" spans="2:10" ht="12" customHeight="1" x14ac:dyDescent="0.2">
      <c r="B12" s="6"/>
      <c r="C12" s="6"/>
    </row>
    <row r="13" spans="2:10" x14ac:dyDescent="0.2">
      <c r="B13" s="6" t="s">
        <v>424</v>
      </c>
      <c r="C13" s="6"/>
      <c r="J13" s="15">
        <v>66898.710000000006</v>
      </c>
    </row>
    <row r="14" spans="2:10" ht="5.25" customHeight="1" x14ac:dyDescent="0.2">
      <c r="B14" s="6"/>
      <c r="C14" s="6"/>
      <c r="I14" s="16"/>
    </row>
    <row r="15" spans="2:10" ht="16.5" customHeight="1" x14ac:dyDescent="0.2">
      <c r="B15" s="6"/>
      <c r="C15" s="6"/>
      <c r="I15" s="16"/>
    </row>
    <row r="16" spans="2:10" ht="13.5" customHeight="1" x14ac:dyDescent="0.2">
      <c r="B16" s="6" t="s">
        <v>430</v>
      </c>
      <c r="C16" s="6"/>
      <c r="D16" s="17">
        <v>1.3</v>
      </c>
      <c r="I16" s="16"/>
    </row>
    <row r="17" spans="1:17" ht="9" customHeight="1" thickBot="1" x14ac:dyDescent="0.25">
      <c r="B17" s="6"/>
      <c r="C17" s="6"/>
      <c r="I17" s="16"/>
    </row>
    <row r="18" spans="1:17" ht="16.5" thickBot="1" x14ac:dyDescent="0.3">
      <c r="B18" s="6" t="s">
        <v>431</v>
      </c>
      <c r="C18" s="6"/>
      <c r="D18" s="15">
        <f>(J9+J11+J13)*D16</f>
        <v>198973.255</v>
      </c>
      <c r="E18" s="6" t="s">
        <v>425</v>
      </c>
      <c r="F18" s="6"/>
      <c r="G18" s="7" t="s">
        <v>426</v>
      </c>
      <c r="H18" s="18"/>
      <c r="J18" s="19">
        <v>200000</v>
      </c>
    </row>
    <row r="19" spans="1:17" x14ac:dyDescent="0.2">
      <c r="B19" s="6"/>
      <c r="C19" s="6"/>
    </row>
    <row r="20" spans="1:17" x14ac:dyDescent="0.2">
      <c r="B20" s="6"/>
      <c r="C20" s="6"/>
    </row>
    <row r="21" spans="1:17" x14ac:dyDescent="0.2">
      <c r="B21" s="6" t="s">
        <v>419</v>
      </c>
      <c r="C21" s="6"/>
    </row>
    <row r="22" spans="1:17" x14ac:dyDescent="0.2">
      <c r="B22" s="6" t="s">
        <v>420</v>
      </c>
      <c r="C22" s="6"/>
      <c r="E22" s="6"/>
    </row>
    <row r="23" spans="1:17" x14ac:dyDescent="0.2">
      <c r="B23" s="6"/>
      <c r="C23" s="6"/>
    </row>
    <row r="24" spans="1:17" x14ac:dyDescent="0.2">
      <c r="B24" s="6"/>
      <c r="C24" s="6"/>
    </row>
    <row r="25" spans="1:17" x14ac:dyDescent="0.2">
      <c r="B25" s="6"/>
      <c r="C25" s="6"/>
    </row>
    <row r="26" spans="1:17" x14ac:dyDescent="0.2">
      <c r="E26" s="20"/>
      <c r="F26" s="20"/>
      <c r="G26" s="20"/>
      <c r="H26" s="20"/>
      <c r="I26" s="20"/>
      <c r="J26" s="20"/>
      <c r="K26" s="20"/>
      <c r="L26" s="20"/>
    </row>
    <row r="27" spans="1:17" x14ac:dyDescent="0.2">
      <c r="E27" s="8"/>
      <c r="F27" s="8"/>
      <c r="G27" s="8"/>
      <c r="H27" s="8"/>
      <c r="I27" s="8"/>
      <c r="J27" s="8"/>
      <c r="K27" s="8"/>
      <c r="L27" s="8"/>
      <c r="Q27" s="21"/>
    </row>
    <row r="28" spans="1:17" ht="13.5" thickBot="1" x14ac:dyDescent="0.25">
      <c r="E28" s="8"/>
      <c r="F28" s="8"/>
      <c r="G28" s="8"/>
      <c r="H28" s="8"/>
      <c r="I28" s="8"/>
      <c r="J28" s="8"/>
      <c r="K28" s="8"/>
      <c r="L28" s="8"/>
    </row>
    <row r="29" spans="1:17" x14ac:dyDescent="0.2">
      <c r="B29" s="28" t="s">
        <v>415</v>
      </c>
      <c r="C29" s="28" t="s">
        <v>416</v>
      </c>
      <c r="D29" s="22" t="s">
        <v>432</v>
      </c>
      <c r="E29" s="8"/>
      <c r="F29" s="8"/>
      <c r="G29" s="8"/>
      <c r="H29" s="8"/>
      <c r="I29" s="8"/>
      <c r="J29" s="8"/>
      <c r="K29" s="8"/>
      <c r="L29" s="8"/>
    </row>
    <row r="30" spans="1:17" x14ac:dyDescent="0.2">
      <c r="A30" s="102"/>
      <c r="B30" s="103">
        <v>-13554.06</v>
      </c>
      <c r="C30" s="23">
        <v>1</v>
      </c>
      <c r="D30" s="24">
        <f>C30*100/$C$46</f>
        <v>2.7777777777777777</v>
      </c>
      <c r="E30" s="8"/>
      <c r="F30" s="8"/>
      <c r="G30" s="8"/>
      <c r="H30" s="8"/>
      <c r="I30" s="8"/>
      <c r="J30" s="8"/>
      <c r="K30" s="8"/>
      <c r="L30" s="8"/>
    </row>
    <row r="31" spans="1:17" x14ac:dyDescent="0.2">
      <c r="A31" s="102"/>
      <c r="B31" s="103">
        <v>-8054.0599999999995</v>
      </c>
      <c r="C31" s="23">
        <v>3</v>
      </c>
      <c r="D31" s="24">
        <f t="shared" ref="D31:D44" si="0">C31*100/$C$46</f>
        <v>8.3333333333333339</v>
      </c>
      <c r="E31" s="8"/>
      <c r="F31" s="8"/>
      <c r="G31" s="8"/>
      <c r="H31" s="8"/>
      <c r="I31" s="8"/>
      <c r="J31" s="8"/>
      <c r="K31" s="8"/>
      <c r="L31" s="8"/>
    </row>
    <row r="32" spans="1:17" x14ac:dyDescent="0.2">
      <c r="A32" s="102"/>
      <c r="B32" s="103">
        <v>-2554.0599999999995</v>
      </c>
      <c r="C32" s="23">
        <v>6</v>
      </c>
      <c r="D32" s="24">
        <f t="shared" si="0"/>
        <v>16.666666666666668</v>
      </c>
      <c r="E32" s="8"/>
      <c r="F32" s="8"/>
      <c r="G32" s="8"/>
      <c r="H32" s="8"/>
      <c r="I32" s="8"/>
      <c r="J32" s="8"/>
      <c r="K32" s="8"/>
      <c r="L32" s="8"/>
    </row>
    <row r="33" spans="1:12" x14ac:dyDescent="0.2">
      <c r="A33" s="102"/>
      <c r="B33" s="103">
        <v>2945.9400000000005</v>
      </c>
      <c r="C33" s="23">
        <v>10</v>
      </c>
      <c r="D33" s="24">
        <f t="shared" si="0"/>
        <v>27.777777777777779</v>
      </c>
      <c r="E33" s="8"/>
      <c r="F33" s="8"/>
      <c r="G33" s="8"/>
      <c r="H33" s="8"/>
      <c r="I33" s="8"/>
      <c r="J33" s="8"/>
      <c r="K33" s="8"/>
      <c r="L33" s="8"/>
    </row>
    <row r="34" spans="1:12" x14ac:dyDescent="0.2">
      <c r="A34" s="102"/>
      <c r="B34" s="103">
        <v>8445.94</v>
      </c>
      <c r="C34" s="23">
        <v>5</v>
      </c>
      <c r="D34" s="24">
        <f t="shared" si="0"/>
        <v>13.888888888888889</v>
      </c>
      <c r="E34" s="8"/>
      <c r="F34" s="8"/>
      <c r="G34" s="8"/>
      <c r="H34" s="8"/>
      <c r="I34" s="8"/>
      <c r="J34" s="8"/>
      <c r="K34" s="8"/>
      <c r="L34" s="8"/>
    </row>
    <row r="35" spans="1:12" x14ac:dyDescent="0.2">
      <c r="A35" s="102"/>
      <c r="B35" s="103">
        <v>13945.94</v>
      </c>
      <c r="C35" s="23">
        <v>3</v>
      </c>
      <c r="D35" s="24">
        <f t="shared" si="0"/>
        <v>8.3333333333333339</v>
      </c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102"/>
      <c r="B36" s="103">
        <v>19445.940000000002</v>
      </c>
      <c r="C36" s="23">
        <v>1</v>
      </c>
      <c r="D36" s="24">
        <f t="shared" si="0"/>
        <v>2.7777777777777777</v>
      </c>
      <c r="E36" s="8"/>
      <c r="F36" s="8"/>
      <c r="G36" s="8"/>
      <c r="H36" s="8"/>
      <c r="I36" s="8"/>
      <c r="J36" s="8"/>
      <c r="K36" s="8"/>
      <c r="L36" s="8"/>
    </row>
    <row r="37" spans="1:12" x14ac:dyDescent="0.2">
      <c r="A37" s="102"/>
      <c r="B37" s="103">
        <v>24945.940000000002</v>
      </c>
      <c r="C37" s="23">
        <v>2</v>
      </c>
      <c r="D37" s="24">
        <f t="shared" si="0"/>
        <v>5.5555555555555554</v>
      </c>
      <c r="E37" s="8"/>
      <c r="F37" s="8"/>
      <c r="G37" s="8"/>
      <c r="H37" s="8"/>
      <c r="I37" s="8"/>
      <c r="J37" s="8"/>
      <c r="K37" s="8"/>
      <c r="L37" s="8"/>
    </row>
    <row r="38" spans="1:12" x14ac:dyDescent="0.2">
      <c r="A38" s="102"/>
      <c r="B38" s="103">
        <v>30445.940000000002</v>
      </c>
      <c r="C38" s="23">
        <v>2</v>
      </c>
      <c r="D38" s="24">
        <f t="shared" si="0"/>
        <v>5.5555555555555554</v>
      </c>
      <c r="E38" s="8"/>
      <c r="F38" s="8"/>
      <c r="G38" s="8"/>
      <c r="H38" s="8"/>
      <c r="I38" s="8"/>
      <c r="J38" s="8"/>
      <c r="K38" s="8"/>
      <c r="L38" s="8"/>
    </row>
    <row r="39" spans="1:12" x14ac:dyDescent="0.2">
      <c r="A39" s="102"/>
      <c r="B39" s="103">
        <v>35945.94</v>
      </c>
      <c r="C39" s="23">
        <v>2</v>
      </c>
      <c r="D39" s="24">
        <f t="shared" si="0"/>
        <v>5.5555555555555554</v>
      </c>
      <c r="E39" s="8"/>
      <c r="F39" s="8"/>
      <c r="G39" s="8"/>
      <c r="H39" s="8"/>
      <c r="I39" s="8"/>
      <c r="J39" s="8"/>
      <c r="K39" s="8"/>
      <c r="L39" s="8"/>
    </row>
    <row r="40" spans="1:12" x14ac:dyDescent="0.2">
      <c r="A40" s="102"/>
      <c r="B40" s="103">
        <v>41445.94</v>
      </c>
      <c r="C40" s="23">
        <v>0</v>
      </c>
      <c r="D40" s="24">
        <f t="shared" si="0"/>
        <v>0</v>
      </c>
      <c r="E40" s="8"/>
      <c r="F40" s="8"/>
      <c r="G40" s="8"/>
      <c r="H40" s="8"/>
      <c r="I40" s="8"/>
      <c r="J40" s="8"/>
      <c r="K40" s="8"/>
      <c r="L40" s="8"/>
    </row>
    <row r="41" spans="1:12" x14ac:dyDescent="0.2">
      <c r="A41" s="102"/>
      <c r="B41" s="103">
        <v>46945.94</v>
      </c>
      <c r="C41" s="23">
        <v>0</v>
      </c>
      <c r="D41" s="24">
        <f t="shared" si="0"/>
        <v>0</v>
      </c>
      <c r="E41" s="8"/>
      <c r="F41" s="8"/>
      <c r="G41" s="8"/>
      <c r="H41" s="8"/>
      <c r="I41" s="8"/>
      <c r="J41" s="8"/>
      <c r="K41" s="8"/>
      <c r="L41" s="8"/>
    </row>
    <row r="42" spans="1:12" x14ac:dyDescent="0.2">
      <c r="A42" s="102"/>
      <c r="B42" s="103">
        <v>52445.94</v>
      </c>
      <c r="C42" s="23">
        <v>0</v>
      </c>
      <c r="D42" s="24">
        <f t="shared" si="0"/>
        <v>0</v>
      </c>
      <c r="E42" s="8"/>
      <c r="F42" s="8"/>
      <c r="G42" s="8"/>
      <c r="H42" s="8"/>
      <c r="I42" s="8"/>
      <c r="J42" s="8"/>
      <c r="K42" s="8"/>
      <c r="L42" s="8"/>
    </row>
    <row r="43" spans="1:12" x14ac:dyDescent="0.2">
      <c r="A43" s="102"/>
      <c r="B43" s="103">
        <v>57945.94</v>
      </c>
      <c r="C43" s="23">
        <v>0</v>
      </c>
      <c r="D43" s="24">
        <f t="shared" si="0"/>
        <v>0</v>
      </c>
      <c r="E43" s="8"/>
      <c r="F43" s="8"/>
      <c r="G43" s="8"/>
      <c r="H43" s="8"/>
      <c r="I43" s="8"/>
      <c r="J43" s="8"/>
      <c r="K43" s="8"/>
      <c r="L43" s="8"/>
    </row>
    <row r="44" spans="1:12" x14ac:dyDescent="0.2">
      <c r="A44" s="102"/>
      <c r="B44" s="103">
        <v>63445.94</v>
      </c>
      <c r="C44" s="23">
        <v>1</v>
      </c>
      <c r="D44" s="24">
        <f t="shared" si="0"/>
        <v>2.7777777777777777</v>
      </c>
      <c r="E44" s="8"/>
      <c r="F44" s="8"/>
      <c r="G44" s="8"/>
      <c r="H44" s="8"/>
      <c r="I44" s="8"/>
      <c r="J44" s="8"/>
      <c r="K44" s="8"/>
      <c r="L44" s="8"/>
    </row>
    <row r="45" spans="1:12" ht="13.5" thickBot="1" x14ac:dyDescent="0.25">
      <c r="B45" s="25" t="s">
        <v>439</v>
      </c>
      <c r="C45" s="25">
        <v>0</v>
      </c>
      <c r="D45" s="24"/>
      <c r="E45" s="8"/>
      <c r="F45" s="8"/>
      <c r="G45" s="8"/>
      <c r="H45" s="8"/>
      <c r="I45" s="8"/>
      <c r="J45" s="8"/>
      <c r="K45" s="8"/>
      <c r="L45" s="8"/>
    </row>
    <row r="46" spans="1:12" x14ac:dyDescent="0.2">
      <c r="B46" s="26"/>
      <c r="C46" s="23">
        <f>SUM(C30:C44)</f>
        <v>36</v>
      </c>
      <c r="D46" s="24"/>
      <c r="E46" s="8"/>
      <c r="F46" s="8"/>
      <c r="G46" s="8"/>
      <c r="H46" s="8"/>
      <c r="I46" s="8"/>
      <c r="J46" s="8"/>
      <c r="K46" s="8"/>
      <c r="L46" s="8"/>
    </row>
    <row r="47" spans="1:12" x14ac:dyDescent="0.2">
      <c r="B47" s="26"/>
      <c r="C47" s="23"/>
      <c r="D47" s="24"/>
      <c r="E47" s="8"/>
      <c r="F47" s="8"/>
      <c r="G47" s="8"/>
      <c r="H47" s="8"/>
      <c r="I47" s="8"/>
      <c r="J47" s="8"/>
      <c r="K47" s="8"/>
      <c r="L47" s="8"/>
    </row>
    <row r="48" spans="1:12" x14ac:dyDescent="0.2">
      <c r="B48" s="26"/>
      <c r="C48" s="23"/>
      <c r="D48" s="24"/>
      <c r="E48" s="8"/>
      <c r="F48" s="8"/>
      <c r="G48" s="8"/>
      <c r="H48" s="8"/>
      <c r="I48" s="8"/>
      <c r="J48" s="8"/>
      <c r="K48" s="8"/>
      <c r="L48" s="8"/>
    </row>
    <row r="49" spans="2:12" x14ac:dyDescent="0.2">
      <c r="B49" s="26"/>
      <c r="C49" s="23"/>
      <c r="D49" s="24"/>
      <c r="E49" s="8"/>
      <c r="F49" s="8"/>
      <c r="G49" s="8"/>
      <c r="H49" s="8"/>
      <c r="I49" s="8"/>
      <c r="J49" s="8"/>
      <c r="K49" s="8"/>
      <c r="L49" s="8"/>
    </row>
    <row r="50" spans="2:12" x14ac:dyDescent="0.2">
      <c r="B50" s="26"/>
      <c r="C50" s="23"/>
      <c r="D50" s="24"/>
      <c r="E50" s="8"/>
      <c r="F50" s="8"/>
      <c r="G50" s="8"/>
      <c r="H50" s="8"/>
      <c r="I50" s="8"/>
      <c r="J50" s="8"/>
      <c r="K50" s="8"/>
      <c r="L50" s="8"/>
    </row>
    <row r="51" spans="2:12" x14ac:dyDescent="0.2">
      <c r="B51" s="26"/>
      <c r="C51" s="23"/>
      <c r="D51" s="24"/>
      <c r="E51" s="8"/>
      <c r="F51" s="8"/>
      <c r="G51" s="8"/>
      <c r="H51" s="8"/>
      <c r="I51" s="8"/>
      <c r="J51" s="8"/>
      <c r="K51" s="8"/>
      <c r="L51" s="8"/>
    </row>
    <row r="52" spans="2:12" x14ac:dyDescent="0.2">
      <c r="B52" s="26"/>
      <c r="C52" s="23"/>
      <c r="D52" s="24"/>
      <c r="E52" s="8"/>
      <c r="F52" s="8"/>
      <c r="G52" s="8"/>
      <c r="H52" s="8"/>
      <c r="I52" s="8"/>
      <c r="J52" s="8"/>
      <c r="K52" s="8"/>
      <c r="L52" s="8"/>
    </row>
    <row r="53" spans="2:12" x14ac:dyDescent="0.2">
      <c r="B53" s="26"/>
      <c r="C53" s="23"/>
      <c r="D53" s="24"/>
      <c r="E53" s="8"/>
      <c r="F53" s="8"/>
      <c r="G53" s="8"/>
      <c r="H53" s="8"/>
      <c r="I53" s="8"/>
      <c r="J53" s="8"/>
      <c r="K53" s="8"/>
      <c r="L53" s="8"/>
    </row>
    <row r="54" spans="2:12" x14ac:dyDescent="0.2">
      <c r="B54" s="26"/>
      <c r="C54" s="23"/>
      <c r="D54" s="24"/>
      <c r="E54" s="8"/>
      <c r="F54" s="8"/>
      <c r="G54" s="8"/>
      <c r="H54" s="8"/>
      <c r="I54" s="8"/>
      <c r="J54" s="8"/>
      <c r="K54" s="8"/>
      <c r="L54" s="8"/>
    </row>
    <row r="55" spans="2:12" x14ac:dyDescent="0.2">
      <c r="B55" s="26"/>
      <c r="C55" s="23"/>
      <c r="E55" s="8"/>
      <c r="F55" s="8"/>
      <c r="G55" s="8"/>
      <c r="H55" s="8"/>
      <c r="I55" s="8"/>
      <c r="J55" s="8"/>
      <c r="K55" s="8"/>
      <c r="L55" s="8"/>
    </row>
    <row r="56" spans="2:12" x14ac:dyDescent="0.2">
      <c r="B56" s="27"/>
      <c r="E56" s="8"/>
      <c r="F56" s="8"/>
      <c r="G56" s="8"/>
      <c r="H56" s="8"/>
      <c r="I56" s="8"/>
      <c r="J56" s="8"/>
      <c r="K56" s="8"/>
      <c r="L56" s="8"/>
    </row>
    <row r="57" spans="2:12" x14ac:dyDescent="0.2">
      <c r="B57" s="27"/>
      <c r="E57" s="8"/>
      <c r="F57" s="8"/>
      <c r="G57" s="8"/>
      <c r="H57" s="8"/>
      <c r="I57" s="8"/>
      <c r="J57" s="8"/>
      <c r="K57" s="8"/>
      <c r="L57" s="8"/>
    </row>
    <row r="58" spans="2:12" x14ac:dyDescent="0.2">
      <c r="B58" s="27"/>
      <c r="E58" s="8"/>
      <c r="F58" s="8"/>
      <c r="G58" s="8"/>
      <c r="H58" s="8"/>
      <c r="I58" s="8"/>
      <c r="J58" s="8"/>
      <c r="K58" s="8"/>
      <c r="L58" s="8"/>
    </row>
    <row r="59" spans="2:12" x14ac:dyDescent="0.2">
      <c r="B59" s="27"/>
      <c r="E59" s="8"/>
      <c r="F59" s="8"/>
      <c r="G59" s="8"/>
      <c r="H59" s="8"/>
      <c r="I59" s="8"/>
      <c r="J59" s="8"/>
      <c r="K59" s="8"/>
      <c r="L59" s="8"/>
    </row>
    <row r="60" spans="2:12" x14ac:dyDescent="0.2">
      <c r="E60" s="8"/>
      <c r="F60" s="8"/>
      <c r="G60" s="8"/>
      <c r="H60" s="8"/>
      <c r="I60" s="8"/>
      <c r="J60" s="8"/>
      <c r="K60" s="8"/>
      <c r="L60" s="8"/>
    </row>
    <row r="61" spans="2:12" x14ac:dyDescent="0.2">
      <c r="E61" s="8"/>
      <c r="F61" s="8"/>
      <c r="G61" s="8"/>
      <c r="H61" s="8"/>
      <c r="I61" s="8"/>
      <c r="J61" s="8"/>
      <c r="K61" s="8"/>
      <c r="L61" s="8"/>
    </row>
    <row r="62" spans="2:12" x14ac:dyDescent="0.2">
      <c r="E62" s="8"/>
      <c r="F62" s="8"/>
      <c r="G62" s="8"/>
      <c r="H62" s="8"/>
      <c r="I62" s="8"/>
      <c r="J62" s="8"/>
      <c r="K62" s="8"/>
      <c r="L62" s="8"/>
    </row>
    <row r="63" spans="2:12" x14ac:dyDescent="0.2">
      <c r="E63" s="8"/>
      <c r="F63" s="8"/>
      <c r="G63" s="8"/>
      <c r="H63" s="8"/>
      <c r="I63" s="8"/>
      <c r="J63" s="8"/>
      <c r="K63" s="8"/>
      <c r="L63" s="8"/>
    </row>
    <row r="64" spans="2:12" x14ac:dyDescent="0.2">
      <c r="E64" s="8"/>
      <c r="F64" s="8"/>
      <c r="G64" s="8"/>
      <c r="H64" s="8"/>
      <c r="I64" s="8"/>
      <c r="J64" s="8"/>
      <c r="K64" s="8"/>
      <c r="L64" s="8"/>
    </row>
    <row r="65" spans="5:12" x14ac:dyDescent="0.2">
      <c r="E65" s="8"/>
      <c r="F65" s="8"/>
      <c r="G65" s="8"/>
      <c r="H65" s="8"/>
      <c r="I65" s="8"/>
      <c r="J65" s="8"/>
      <c r="K65" s="8"/>
      <c r="L65" s="8"/>
    </row>
    <row r="66" spans="5:12" x14ac:dyDescent="0.2">
      <c r="E66" s="8"/>
      <c r="F66" s="8"/>
      <c r="G66" s="8"/>
      <c r="H66" s="8"/>
      <c r="I66" s="8"/>
      <c r="J66" s="8"/>
      <c r="K66" s="8"/>
      <c r="L66" s="8"/>
    </row>
    <row r="67" spans="5:12" x14ac:dyDescent="0.2">
      <c r="E67" s="8"/>
      <c r="F67" s="8"/>
      <c r="G67" s="8"/>
      <c r="H67" s="8"/>
      <c r="I67" s="8"/>
      <c r="J67" s="8"/>
      <c r="K67" s="8"/>
      <c r="L67" s="8"/>
    </row>
    <row r="68" spans="5:12" x14ac:dyDescent="0.2">
      <c r="E68" s="8"/>
      <c r="F68" s="8"/>
      <c r="G68" s="8"/>
      <c r="H68" s="8"/>
      <c r="I68" s="8"/>
      <c r="J68" s="8"/>
      <c r="K68" s="8"/>
      <c r="L68" s="8"/>
    </row>
    <row r="69" spans="5:12" x14ac:dyDescent="0.2">
      <c r="E69" s="8"/>
      <c r="F69" s="8"/>
      <c r="G69" s="8"/>
      <c r="H69" s="8"/>
      <c r="I69" s="8"/>
      <c r="J69" s="8"/>
      <c r="K69" s="8"/>
      <c r="L69" s="8"/>
    </row>
    <row r="70" spans="5:12" x14ac:dyDescent="0.2">
      <c r="E70" s="8"/>
      <c r="F70" s="8"/>
      <c r="G70" s="8"/>
      <c r="H70" s="8"/>
      <c r="I70" s="8"/>
      <c r="J70" s="8"/>
      <c r="K70" s="8"/>
      <c r="L70" s="8"/>
    </row>
    <row r="71" spans="5:12" x14ac:dyDescent="0.2">
      <c r="E71" s="8"/>
      <c r="F71" s="8"/>
      <c r="G71" s="8"/>
      <c r="H71" s="8"/>
      <c r="I71" s="8"/>
      <c r="J71" s="8"/>
      <c r="K71" s="8"/>
      <c r="L71" s="8"/>
    </row>
    <row r="72" spans="5:12" x14ac:dyDescent="0.2">
      <c r="E72" s="8"/>
      <c r="F72" s="8"/>
      <c r="G72" s="8"/>
      <c r="H72" s="8"/>
      <c r="I72" s="8"/>
      <c r="J72" s="8"/>
      <c r="K72" s="8"/>
      <c r="L72" s="8"/>
    </row>
    <row r="73" spans="5:12" x14ac:dyDescent="0.2">
      <c r="E73" s="8"/>
      <c r="F73" s="8"/>
      <c r="G73" s="8"/>
      <c r="H73" s="8"/>
      <c r="I73" s="8"/>
      <c r="J73" s="8"/>
      <c r="K73" s="8"/>
      <c r="L73" s="8"/>
    </row>
    <row r="74" spans="5:12" x14ac:dyDescent="0.2">
      <c r="E74" s="8"/>
      <c r="F74" s="8"/>
      <c r="G74" s="8"/>
      <c r="H74" s="8"/>
      <c r="I74" s="8"/>
      <c r="J74" s="8"/>
      <c r="K74" s="8"/>
      <c r="L74" s="8"/>
    </row>
    <row r="75" spans="5:12" x14ac:dyDescent="0.2">
      <c r="E75" s="8"/>
      <c r="F75" s="8"/>
      <c r="G75" s="8"/>
      <c r="H75" s="8"/>
      <c r="I75" s="8"/>
      <c r="J75" s="8"/>
      <c r="K75" s="8"/>
      <c r="L75" s="8"/>
    </row>
    <row r="76" spans="5:12" x14ac:dyDescent="0.2">
      <c r="E76" s="8"/>
      <c r="F76" s="8"/>
      <c r="G76" s="8"/>
      <c r="H76" s="8"/>
      <c r="I76" s="8"/>
      <c r="J76" s="8"/>
      <c r="K76" s="8"/>
      <c r="L76" s="8"/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71"/>
  <sheetViews>
    <sheetView workbookViewId="0">
      <selection activeCell="C71" sqref="C71"/>
    </sheetView>
  </sheetViews>
  <sheetFormatPr baseColWidth="10" defaultRowHeight="12.75" x14ac:dyDescent="0.2"/>
  <cols>
    <col min="2" max="2" width="38.85546875" customWidth="1"/>
    <col min="3" max="3" width="13.5703125" customWidth="1"/>
    <col min="4" max="4" width="27.42578125" bestFit="1" customWidth="1"/>
    <col min="5" max="5" width="12.85546875" customWidth="1"/>
    <col min="6" max="6" width="8.140625" customWidth="1"/>
    <col min="7" max="7" width="7.7109375" customWidth="1"/>
  </cols>
  <sheetData>
    <row r="2" spans="2:9" ht="15.75" x14ac:dyDescent="0.25">
      <c r="B2" s="29" t="s">
        <v>440</v>
      </c>
      <c r="C2" s="30"/>
      <c r="D2" s="31"/>
      <c r="E2" s="31"/>
      <c r="F2" s="32"/>
      <c r="G2" s="33"/>
      <c r="H2" s="33"/>
      <c r="I2" s="33"/>
    </row>
    <row r="3" spans="2:9" x14ac:dyDescent="0.2">
      <c r="B3" s="34"/>
      <c r="C3" s="35"/>
      <c r="D3" s="35"/>
      <c r="E3" s="35"/>
      <c r="F3" s="36"/>
      <c r="G3" s="33"/>
      <c r="H3" s="33"/>
      <c r="I3" s="33"/>
    </row>
    <row r="4" spans="2:9" x14ac:dyDescent="0.2">
      <c r="B4" s="34" t="s">
        <v>412</v>
      </c>
      <c r="C4" s="37" t="s">
        <v>437</v>
      </c>
      <c r="D4" s="35"/>
      <c r="E4" s="35"/>
      <c r="F4" s="36"/>
      <c r="G4" s="33"/>
      <c r="H4" s="33"/>
      <c r="I4" s="33"/>
    </row>
    <row r="5" spans="2:9" x14ac:dyDescent="0.2">
      <c r="B5" s="38" t="s">
        <v>441</v>
      </c>
      <c r="C5" s="106" t="s">
        <v>497</v>
      </c>
      <c r="D5" s="106"/>
      <c r="E5" s="35" t="s">
        <v>442</v>
      </c>
      <c r="F5" s="39" t="s">
        <v>443</v>
      </c>
      <c r="G5" s="33"/>
      <c r="H5" s="33"/>
      <c r="I5" s="33"/>
    </row>
    <row r="6" spans="2:9" x14ac:dyDescent="0.2">
      <c r="B6" s="34" t="s">
        <v>444</v>
      </c>
      <c r="C6" s="40" t="s">
        <v>438</v>
      </c>
      <c r="D6" s="35"/>
      <c r="E6" s="35" t="s">
        <v>414</v>
      </c>
      <c r="F6" s="41">
        <v>66050</v>
      </c>
      <c r="G6" s="33"/>
    </row>
    <row r="7" spans="2:9" x14ac:dyDescent="0.2">
      <c r="B7" s="34" t="s">
        <v>445</v>
      </c>
      <c r="C7" s="42">
        <v>200000</v>
      </c>
      <c r="D7" s="35"/>
      <c r="E7" s="35" t="s">
        <v>446</v>
      </c>
      <c r="F7" s="43" t="s">
        <v>447</v>
      </c>
      <c r="G7" s="33"/>
    </row>
    <row r="8" spans="2:9" x14ac:dyDescent="0.2">
      <c r="B8" s="44" t="s">
        <v>448</v>
      </c>
      <c r="C8" s="45">
        <v>41462</v>
      </c>
      <c r="D8" s="46"/>
      <c r="E8" s="46" t="s">
        <v>449</v>
      </c>
      <c r="F8" s="43" t="s">
        <v>498</v>
      </c>
      <c r="G8" s="33"/>
      <c r="H8" s="33"/>
      <c r="I8" s="33"/>
    </row>
    <row r="9" spans="2:9" x14ac:dyDescent="0.2">
      <c r="C9" s="9"/>
      <c r="D9" s="9"/>
      <c r="E9" s="47"/>
      <c r="F9" s="48"/>
      <c r="G9" s="33"/>
      <c r="H9" s="33"/>
      <c r="I9" s="33"/>
    </row>
    <row r="10" spans="2:9" x14ac:dyDescent="0.2">
      <c r="C10" s="9"/>
      <c r="D10" s="9"/>
      <c r="E10" s="47"/>
      <c r="F10" s="48"/>
      <c r="G10" s="33"/>
      <c r="H10" s="33"/>
      <c r="I10" s="33"/>
    </row>
    <row r="11" spans="2:9" ht="15" x14ac:dyDescent="0.25">
      <c r="B11" s="29" t="s">
        <v>450</v>
      </c>
      <c r="C11" s="49"/>
      <c r="D11" s="31" t="s">
        <v>411</v>
      </c>
      <c r="E11" s="50"/>
      <c r="F11" s="50"/>
      <c r="G11" s="51"/>
      <c r="H11" s="33"/>
      <c r="I11" s="33"/>
    </row>
    <row r="12" spans="2:9" ht="18" x14ac:dyDescent="0.25">
      <c r="B12" s="52"/>
      <c r="C12" s="35"/>
      <c r="D12" s="35"/>
      <c r="E12" s="35"/>
      <c r="F12" s="35"/>
      <c r="G12" s="53"/>
      <c r="H12" s="33"/>
      <c r="I12" s="33"/>
    </row>
    <row r="13" spans="2:9" x14ac:dyDescent="0.2">
      <c r="B13" s="34"/>
      <c r="C13" s="54" t="s">
        <v>451</v>
      </c>
      <c r="D13" s="54" t="s">
        <v>452</v>
      </c>
      <c r="E13" s="54" t="s">
        <v>453</v>
      </c>
      <c r="F13" s="54" t="s">
        <v>454</v>
      </c>
      <c r="G13" s="55" t="s">
        <v>455</v>
      </c>
      <c r="H13" s="56"/>
      <c r="I13" s="5"/>
    </row>
    <row r="14" spans="2:9" x14ac:dyDescent="0.2">
      <c r="B14" s="34" t="s">
        <v>456</v>
      </c>
      <c r="C14" s="57">
        <f>Estadisticas!B133</f>
        <v>81108.320000000007</v>
      </c>
      <c r="D14" s="58">
        <f>C14+C15</f>
        <v>109484.45000000001</v>
      </c>
      <c r="E14" s="59">
        <f>C14-C15</f>
        <v>52732.19</v>
      </c>
      <c r="F14" s="60">
        <f>MAX(Estadisticas!B129:B131)</f>
        <v>105329.29</v>
      </c>
      <c r="G14" s="61">
        <f>MIN(Estadisticas!B129:B131)</f>
        <v>49887.29</v>
      </c>
      <c r="H14" s="56"/>
      <c r="I14" s="5"/>
    </row>
    <row r="15" spans="2:9" x14ac:dyDescent="0.2">
      <c r="B15" s="34" t="s">
        <v>457</v>
      </c>
      <c r="C15" s="62">
        <f>Estadisticas!B134</f>
        <v>28376.13</v>
      </c>
      <c r="D15" s="63"/>
      <c r="E15" s="54"/>
      <c r="F15" s="54"/>
      <c r="G15" s="55"/>
      <c r="H15" s="56"/>
      <c r="I15" s="5"/>
    </row>
    <row r="16" spans="2:9" x14ac:dyDescent="0.2">
      <c r="B16" s="64"/>
      <c r="C16" s="54"/>
      <c r="D16" s="54"/>
      <c r="E16" s="54"/>
      <c r="F16" s="54"/>
      <c r="G16" s="55"/>
      <c r="H16" s="56"/>
      <c r="I16" s="5"/>
    </row>
    <row r="17" spans="2:9" x14ac:dyDescent="0.2">
      <c r="B17" s="64"/>
      <c r="C17" s="54"/>
      <c r="D17" s="54"/>
      <c r="E17" s="54"/>
      <c r="F17" s="54"/>
      <c r="G17" s="65"/>
      <c r="H17" s="56"/>
      <c r="I17" s="33"/>
    </row>
    <row r="18" spans="2:9" x14ac:dyDescent="0.2">
      <c r="B18" s="34"/>
      <c r="C18" s="66">
        <v>2010</v>
      </c>
      <c r="D18" s="66">
        <v>2011</v>
      </c>
      <c r="E18" s="66">
        <v>2012</v>
      </c>
      <c r="F18" s="66"/>
      <c r="G18" s="67"/>
      <c r="H18" s="68"/>
      <c r="I18" s="68"/>
    </row>
    <row r="19" spans="2:9" x14ac:dyDescent="0.2">
      <c r="B19" s="34" t="s">
        <v>458</v>
      </c>
      <c r="C19" s="69">
        <f>Estadisticas!B131</f>
        <v>49887.29</v>
      </c>
      <c r="D19" s="69">
        <f>Estadisticas!B130</f>
        <v>105329.29</v>
      </c>
      <c r="E19" s="69">
        <f>Estadisticas!B129</f>
        <v>88108.39</v>
      </c>
      <c r="F19" s="69"/>
      <c r="G19" s="55"/>
      <c r="H19" s="56"/>
      <c r="I19" s="56"/>
    </row>
    <row r="20" spans="2:9" x14ac:dyDescent="0.2">
      <c r="B20" s="34"/>
      <c r="C20" s="35"/>
      <c r="D20" s="35"/>
      <c r="E20" s="35"/>
      <c r="F20" s="54"/>
      <c r="G20" s="70"/>
      <c r="H20" s="71"/>
      <c r="I20" s="56"/>
    </row>
    <row r="21" spans="2:9" x14ac:dyDescent="0.2">
      <c r="B21" s="34"/>
      <c r="C21" s="35" t="s">
        <v>459</v>
      </c>
      <c r="D21" s="35" t="s">
        <v>460</v>
      </c>
      <c r="E21" s="35" t="s">
        <v>461</v>
      </c>
      <c r="F21" s="72" t="s">
        <v>462</v>
      </c>
      <c r="G21" s="70"/>
      <c r="H21" s="71"/>
      <c r="I21" s="56"/>
    </row>
    <row r="22" spans="2:9" x14ac:dyDescent="0.2">
      <c r="B22" s="34" t="s">
        <v>463</v>
      </c>
      <c r="C22" s="57">
        <f>Estadisticas!B175</f>
        <v>6759.03</v>
      </c>
      <c r="D22" s="73">
        <f>C22+2*C23</f>
        <v>37192.270000000004</v>
      </c>
      <c r="E22" s="74">
        <f>C22-2*C23</f>
        <v>-23674.210000000003</v>
      </c>
      <c r="F22" s="54"/>
      <c r="G22" s="70"/>
      <c r="H22" s="71"/>
      <c r="I22" s="56"/>
    </row>
    <row r="23" spans="2:9" x14ac:dyDescent="0.2">
      <c r="B23" s="34" t="s">
        <v>464</v>
      </c>
      <c r="C23" s="57">
        <f>Estadisticas!B176</f>
        <v>15216.62</v>
      </c>
      <c r="D23" s="75"/>
      <c r="E23" s="75"/>
      <c r="F23" s="54"/>
      <c r="G23" s="70"/>
      <c r="H23" s="71"/>
      <c r="I23" s="56"/>
    </row>
    <row r="24" spans="2:9" x14ac:dyDescent="0.2">
      <c r="B24" s="34"/>
      <c r="C24" s="54"/>
      <c r="D24" s="35"/>
      <c r="E24" s="35"/>
      <c r="F24" s="54"/>
      <c r="G24" s="70"/>
      <c r="H24" s="71"/>
      <c r="I24" s="56"/>
    </row>
    <row r="25" spans="2:9" x14ac:dyDescent="0.2">
      <c r="B25" s="34"/>
      <c r="C25" s="35" t="s">
        <v>459</v>
      </c>
      <c r="D25" s="35" t="s">
        <v>460</v>
      </c>
      <c r="E25" s="35" t="s">
        <v>461</v>
      </c>
      <c r="F25" s="72" t="s">
        <v>462</v>
      </c>
      <c r="G25" s="70"/>
      <c r="H25" s="71"/>
      <c r="I25" s="56"/>
    </row>
    <row r="26" spans="2:9" x14ac:dyDescent="0.2">
      <c r="B26" s="34" t="s">
        <v>465</v>
      </c>
      <c r="C26" s="57">
        <f>Estadisticas!B334</f>
        <v>1590.36</v>
      </c>
      <c r="D26" s="73">
        <f>C26+2*C27</f>
        <v>19018.7</v>
      </c>
      <c r="E26" s="74">
        <f>C26-2*C27</f>
        <v>-15837.98</v>
      </c>
      <c r="F26" s="54"/>
      <c r="G26" s="70"/>
      <c r="H26" s="71"/>
      <c r="I26" s="56"/>
    </row>
    <row r="27" spans="2:9" x14ac:dyDescent="0.2">
      <c r="B27" s="34" t="s">
        <v>464</v>
      </c>
      <c r="C27" s="57">
        <f>Estadisticas!B335</f>
        <v>8714.17</v>
      </c>
      <c r="D27" s="75"/>
      <c r="E27" s="75"/>
      <c r="F27" s="54"/>
      <c r="G27" s="70"/>
      <c r="H27" s="71"/>
      <c r="I27" s="56"/>
    </row>
    <row r="28" spans="2:9" x14ac:dyDescent="0.2">
      <c r="B28" s="34"/>
      <c r="C28" s="54"/>
      <c r="D28" s="35"/>
      <c r="E28" s="35"/>
      <c r="F28" s="54"/>
      <c r="G28" s="70"/>
      <c r="H28" s="71"/>
      <c r="I28" s="56"/>
    </row>
    <row r="29" spans="2:9" x14ac:dyDescent="0.2">
      <c r="B29" s="34"/>
      <c r="C29" s="35" t="s">
        <v>459</v>
      </c>
      <c r="D29" s="35" t="s">
        <v>460</v>
      </c>
      <c r="E29" s="35" t="s">
        <v>461</v>
      </c>
      <c r="F29" s="72" t="s">
        <v>462</v>
      </c>
      <c r="G29" s="70"/>
      <c r="H29" s="71"/>
      <c r="I29" s="56"/>
    </row>
    <row r="30" spans="2:9" x14ac:dyDescent="0.2">
      <c r="B30" s="34" t="s">
        <v>466</v>
      </c>
      <c r="C30" s="57">
        <f>Estadisticas!B600</f>
        <v>298.83</v>
      </c>
      <c r="D30" s="73">
        <f>C30+2*C31</f>
        <v>7370.05</v>
      </c>
      <c r="E30" s="74">
        <f>C30-2*C31</f>
        <v>-6772.39</v>
      </c>
      <c r="F30" s="54"/>
      <c r="G30" s="70"/>
      <c r="H30" s="71"/>
      <c r="I30" s="56"/>
    </row>
    <row r="31" spans="2:9" x14ac:dyDescent="0.2">
      <c r="B31" s="76" t="s">
        <v>464</v>
      </c>
      <c r="C31" s="77">
        <f>Estadisticas!B601</f>
        <v>3535.61</v>
      </c>
      <c r="D31" s="78"/>
      <c r="E31" s="78"/>
      <c r="F31" s="79"/>
      <c r="G31" s="80"/>
      <c r="H31" s="71"/>
      <c r="I31" s="56"/>
    </row>
    <row r="32" spans="2:9" x14ac:dyDescent="0.2">
      <c r="C32" s="9"/>
      <c r="D32" s="9"/>
      <c r="E32" s="9"/>
      <c r="F32" s="56"/>
      <c r="G32" s="71"/>
      <c r="H32" s="71"/>
      <c r="I32" s="56"/>
    </row>
    <row r="33" spans="2:9" x14ac:dyDescent="0.2">
      <c r="C33" s="9"/>
      <c r="D33" s="9"/>
      <c r="E33" s="9"/>
      <c r="F33" s="56"/>
      <c r="G33" s="71"/>
      <c r="H33" s="71"/>
      <c r="I33" s="56"/>
    </row>
    <row r="34" spans="2:9" ht="15" x14ac:dyDescent="0.25">
      <c r="B34" s="29" t="s">
        <v>467</v>
      </c>
      <c r="C34" s="31"/>
      <c r="D34" s="31"/>
      <c r="E34" s="31"/>
      <c r="F34" s="81"/>
      <c r="G34" s="71"/>
      <c r="H34" s="71"/>
      <c r="I34" s="56"/>
    </row>
    <row r="35" spans="2:9" ht="15" x14ac:dyDescent="0.25">
      <c r="B35" s="82"/>
      <c r="C35" s="35"/>
      <c r="D35" s="35"/>
      <c r="E35" s="35"/>
      <c r="F35" s="55"/>
      <c r="G35" s="71"/>
      <c r="H35" s="71"/>
      <c r="I35" s="56"/>
    </row>
    <row r="36" spans="2:9" x14ac:dyDescent="0.2">
      <c r="B36" s="83"/>
      <c r="C36" s="84" t="s">
        <v>468</v>
      </c>
      <c r="D36" s="84" t="s">
        <v>454</v>
      </c>
      <c r="E36" s="84" t="s">
        <v>455</v>
      </c>
      <c r="F36" s="55"/>
      <c r="G36" s="71"/>
      <c r="H36" s="71"/>
      <c r="I36" s="56"/>
    </row>
    <row r="37" spans="2:9" x14ac:dyDescent="0.2">
      <c r="B37" s="34" t="s">
        <v>469</v>
      </c>
      <c r="C37" s="85">
        <f>Estadisticas!G133</f>
        <v>420</v>
      </c>
      <c r="D37" s="86">
        <f>MAX(Estadisticas!G129:G131)</f>
        <v>454</v>
      </c>
      <c r="E37" s="86">
        <f>MIN(Estadisticas!G129:G131)</f>
        <v>376</v>
      </c>
      <c r="F37" s="55"/>
      <c r="G37" s="71"/>
      <c r="H37" s="71"/>
      <c r="I37" s="56"/>
    </row>
    <row r="38" spans="2:9" x14ac:dyDescent="0.2">
      <c r="B38" s="34" t="s">
        <v>470</v>
      </c>
      <c r="C38" s="87">
        <f>SUM(Estadisticas!G129:G131)</f>
        <v>1260</v>
      </c>
      <c r="D38" s="54"/>
      <c r="E38" s="54"/>
      <c r="F38" s="55"/>
      <c r="G38" s="71"/>
      <c r="H38" s="71"/>
      <c r="I38" s="56"/>
    </row>
    <row r="39" spans="2:9" x14ac:dyDescent="0.2">
      <c r="B39" s="34" t="s">
        <v>471</v>
      </c>
      <c r="C39" s="104">
        <f>Estadisticas!H133/100</f>
        <v>0.33140000000000003</v>
      </c>
      <c r="D39" s="104">
        <f>MAX(Estadisticas!H129:H131)/100</f>
        <v>0.34189999999999998</v>
      </c>
      <c r="E39" s="104">
        <f>MIN(Estadisticas!H129:H131)/100</f>
        <v>0.31719999999999998</v>
      </c>
      <c r="F39" s="55"/>
      <c r="G39" s="71"/>
      <c r="H39" s="71"/>
      <c r="I39" s="56"/>
    </row>
    <row r="40" spans="2:9" x14ac:dyDescent="0.2">
      <c r="B40" s="34"/>
      <c r="C40" s="54"/>
      <c r="D40" s="54"/>
      <c r="E40" s="54"/>
      <c r="F40" s="55"/>
      <c r="G40" s="71"/>
      <c r="H40" s="71"/>
      <c r="I40" s="56"/>
    </row>
    <row r="41" spans="2:9" x14ac:dyDescent="0.2">
      <c r="B41" s="34" t="s">
        <v>472</v>
      </c>
      <c r="C41" s="84">
        <v>193.12</v>
      </c>
      <c r="D41" s="72" t="s">
        <v>473</v>
      </c>
      <c r="E41" s="54"/>
      <c r="F41" s="55"/>
      <c r="G41" s="71"/>
      <c r="H41" s="71"/>
      <c r="I41" s="56"/>
    </row>
    <row r="42" spans="2:9" x14ac:dyDescent="0.2">
      <c r="B42" s="34" t="s">
        <v>474</v>
      </c>
      <c r="C42" s="54">
        <v>2650.4</v>
      </c>
      <c r="D42" s="54"/>
      <c r="E42" s="54"/>
      <c r="F42" s="55"/>
      <c r="G42" s="71"/>
      <c r="H42" s="71"/>
      <c r="I42" s="56"/>
    </row>
    <row r="43" spans="2:9" x14ac:dyDescent="0.2">
      <c r="B43" s="34" t="s">
        <v>475</v>
      </c>
      <c r="C43" s="54">
        <f>C41</f>
        <v>193.12</v>
      </c>
      <c r="D43" s="58">
        <f>C41+3*C42</f>
        <v>8144.3200000000006</v>
      </c>
      <c r="E43" s="59">
        <f>C41-3*C42</f>
        <v>-7758.0800000000008</v>
      </c>
      <c r="F43" s="55"/>
      <c r="G43" s="71"/>
      <c r="H43" s="71"/>
      <c r="I43" s="56"/>
    </row>
    <row r="44" spans="2:9" x14ac:dyDescent="0.2">
      <c r="B44" s="34"/>
      <c r="C44" s="54"/>
      <c r="D44" s="54"/>
      <c r="E44" s="54"/>
      <c r="F44" s="55"/>
      <c r="G44" s="71"/>
      <c r="H44" s="71"/>
      <c r="I44" s="56"/>
    </row>
    <row r="45" spans="2:9" x14ac:dyDescent="0.2">
      <c r="B45" s="34" t="s">
        <v>476</v>
      </c>
      <c r="C45" s="84">
        <v>29375</v>
      </c>
      <c r="D45" s="72"/>
      <c r="E45" s="54"/>
      <c r="F45" s="55"/>
      <c r="G45" s="71"/>
      <c r="H45" s="71"/>
      <c r="I45" s="56"/>
    </row>
    <row r="46" spans="2:9" x14ac:dyDescent="0.2">
      <c r="B46" s="34" t="s">
        <v>477</v>
      </c>
      <c r="C46" s="54">
        <v>2401.13</v>
      </c>
      <c r="D46" s="89"/>
      <c r="E46" s="54"/>
      <c r="F46" s="55"/>
      <c r="G46" s="71"/>
      <c r="H46" s="71"/>
      <c r="I46" s="56"/>
    </row>
    <row r="47" spans="2:9" x14ac:dyDescent="0.2">
      <c r="B47" s="38" t="s">
        <v>478</v>
      </c>
      <c r="C47" s="90">
        <v>7</v>
      </c>
      <c r="D47" s="89"/>
      <c r="E47" s="54"/>
      <c r="F47" s="55"/>
      <c r="G47" s="71"/>
      <c r="H47" s="71"/>
      <c r="I47" s="56"/>
    </row>
    <row r="48" spans="2:9" x14ac:dyDescent="0.2">
      <c r="B48" s="34"/>
      <c r="C48" s="54"/>
      <c r="D48" s="54"/>
      <c r="E48" s="54"/>
      <c r="F48" s="55"/>
      <c r="G48" s="71"/>
      <c r="H48" s="71"/>
      <c r="I48" s="56"/>
    </row>
    <row r="49" spans="2:10" x14ac:dyDescent="0.2">
      <c r="B49" s="34" t="s">
        <v>479</v>
      </c>
      <c r="C49" s="54">
        <v>-5250</v>
      </c>
      <c r="D49" s="72"/>
      <c r="E49" s="54"/>
      <c r="F49" s="55"/>
      <c r="G49" s="71"/>
      <c r="H49" s="71"/>
      <c r="I49" s="56"/>
    </row>
    <row r="50" spans="2:10" x14ac:dyDescent="0.2">
      <c r="B50" s="34" t="s">
        <v>480</v>
      </c>
      <c r="C50" s="54">
        <v>-899.11</v>
      </c>
      <c r="D50" s="89"/>
      <c r="E50" s="54"/>
      <c r="F50" s="55"/>
      <c r="G50" s="71"/>
      <c r="H50" s="71"/>
      <c r="I50" s="56"/>
    </row>
    <row r="51" spans="2:10" x14ac:dyDescent="0.2">
      <c r="B51" s="44" t="s">
        <v>481</v>
      </c>
      <c r="C51" s="91">
        <v>14</v>
      </c>
      <c r="D51" s="92"/>
      <c r="E51" s="79"/>
      <c r="F51" s="93"/>
      <c r="G51" s="71"/>
      <c r="H51" s="71"/>
      <c r="I51" s="56"/>
    </row>
    <row r="52" spans="2:10" x14ac:dyDescent="0.2">
      <c r="C52" s="56"/>
      <c r="D52" s="56"/>
      <c r="E52" s="56"/>
      <c r="F52" s="56"/>
      <c r="G52" s="71"/>
      <c r="H52" s="71"/>
      <c r="I52" s="56"/>
    </row>
    <row r="53" spans="2:10" x14ac:dyDescent="0.2">
      <c r="C53" s="56"/>
      <c r="D53" s="56"/>
      <c r="E53" s="56"/>
      <c r="F53" s="56"/>
      <c r="G53" s="71"/>
      <c r="H53" s="71"/>
      <c r="I53" s="56"/>
    </row>
    <row r="54" spans="2:10" ht="15" x14ac:dyDescent="0.25">
      <c r="B54" s="29" t="s">
        <v>482</v>
      </c>
      <c r="C54" s="94"/>
      <c r="D54" s="94"/>
      <c r="E54" s="94"/>
      <c r="F54" s="81"/>
      <c r="G54" s="71"/>
      <c r="H54" s="71"/>
      <c r="I54" s="56"/>
    </row>
    <row r="55" spans="2:10" x14ac:dyDescent="0.2">
      <c r="B55" s="34"/>
      <c r="C55" s="84" t="s">
        <v>468</v>
      </c>
      <c r="D55" s="84" t="s">
        <v>483</v>
      </c>
      <c r="E55" s="84" t="s">
        <v>484</v>
      </c>
      <c r="F55" s="55"/>
      <c r="G55" s="71"/>
      <c r="H55" s="71"/>
      <c r="I55" s="56"/>
    </row>
    <row r="56" spans="2:10" x14ac:dyDescent="0.2">
      <c r="B56" s="34" t="s">
        <v>485</v>
      </c>
      <c r="C56" s="54">
        <v>-9313.66</v>
      </c>
      <c r="D56" s="54">
        <v>-8889.59</v>
      </c>
      <c r="E56" s="54">
        <v>-8889.59</v>
      </c>
      <c r="F56" s="55"/>
      <c r="G56" s="56"/>
      <c r="H56" s="56"/>
      <c r="I56" s="56"/>
    </row>
    <row r="57" spans="2:10" x14ac:dyDescent="0.2">
      <c r="B57" s="34" t="s">
        <v>486</v>
      </c>
      <c r="C57" s="88">
        <v>2.2800000000000001E-2</v>
      </c>
      <c r="D57" s="88">
        <v>2.1000000000000001E-2</v>
      </c>
      <c r="E57" s="88">
        <v>2.1000000000000001E-2</v>
      </c>
      <c r="F57" s="55"/>
      <c r="G57" s="71"/>
      <c r="H57" s="71"/>
      <c r="I57" s="33"/>
    </row>
    <row r="58" spans="2:10" x14ac:dyDescent="0.2">
      <c r="B58" s="34" t="s">
        <v>487</v>
      </c>
      <c r="C58" s="54" t="s">
        <v>499</v>
      </c>
      <c r="D58" s="54" t="s">
        <v>499</v>
      </c>
      <c r="E58" s="54" t="s">
        <v>499</v>
      </c>
      <c r="F58" s="55"/>
      <c r="G58" s="71"/>
      <c r="H58" s="71"/>
      <c r="I58" s="33"/>
    </row>
    <row r="59" spans="2:10" x14ac:dyDescent="0.2">
      <c r="B59" s="34" t="s">
        <v>488</v>
      </c>
      <c r="C59" s="86">
        <v>218</v>
      </c>
      <c r="D59" s="86">
        <v>218</v>
      </c>
      <c r="E59" s="86">
        <v>218</v>
      </c>
      <c r="F59" s="55"/>
      <c r="G59" s="71"/>
      <c r="H59" s="71"/>
      <c r="I59" s="33"/>
    </row>
    <row r="60" spans="2:10" x14ac:dyDescent="0.2">
      <c r="B60" s="34"/>
      <c r="C60" s="86"/>
      <c r="D60" s="90"/>
      <c r="E60" s="90"/>
      <c r="F60" s="55"/>
      <c r="G60" s="71"/>
      <c r="H60" s="71"/>
      <c r="I60" s="33"/>
    </row>
    <row r="61" spans="2:10" x14ac:dyDescent="0.2">
      <c r="B61" s="38" t="s">
        <v>489</v>
      </c>
      <c r="C61" s="74">
        <v>-66898.710000000006</v>
      </c>
      <c r="D61" s="95">
        <v>0.1721</v>
      </c>
      <c r="E61" s="90"/>
      <c r="F61" s="55"/>
      <c r="G61" s="71"/>
      <c r="H61" s="71"/>
      <c r="I61" s="33"/>
    </row>
    <row r="62" spans="2:10" x14ac:dyDescent="0.2">
      <c r="B62" s="76"/>
      <c r="C62" s="96"/>
      <c r="D62" s="91"/>
      <c r="E62" s="91"/>
      <c r="F62" s="93"/>
      <c r="G62" s="71"/>
      <c r="H62" s="71"/>
      <c r="I62" s="33"/>
    </row>
    <row r="63" spans="2:10" x14ac:dyDescent="0.2">
      <c r="C63" s="56"/>
      <c r="D63" s="56"/>
      <c r="E63" s="56"/>
      <c r="F63" s="56"/>
      <c r="G63" s="71"/>
      <c r="H63" s="71"/>
      <c r="I63" s="33"/>
    </row>
    <row r="64" spans="2:10" ht="15" x14ac:dyDescent="0.25">
      <c r="B64" s="29" t="s">
        <v>490</v>
      </c>
      <c r="C64" s="81" t="s">
        <v>459</v>
      </c>
      <c r="D64" s="56"/>
      <c r="E64" s="56"/>
      <c r="F64" s="56"/>
      <c r="G64" s="56"/>
      <c r="H64" s="71"/>
      <c r="I64" s="71"/>
      <c r="J64" s="97"/>
    </row>
    <row r="65" spans="2:10" ht="15" x14ac:dyDescent="0.25">
      <c r="B65" s="82"/>
      <c r="C65" s="55"/>
      <c r="D65" s="56"/>
      <c r="E65" s="56"/>
      <c r="F65" s="56"/>
      <c r="G65" s="56"/>
      <c r="H65" s="71"/>
      <c r="I65" s="71"/>
      <c r="J65" s="97"/>
    </row>
    <row r="66" spans="2:10" x14ac:dyDescent="0.2">
      <c r="B66" s="38" t="s">
        <v>491</v>
      </c>
      <c r="C66" s="98">
        <f>C41*SQRT(C38)/C42</f>
        <v>2.5864322239183473</v>
      </c>
      <c r="D66" s="56"/>
      <c r="E66" s="56"/>
      <c r="F66" s="56"/>
      <c r="G66" s="56"/>
      <c r="H66" s="71"/>
      <c r="I66" s="71"/>
      <c r="J66" s="33"/>
    </row>
    <row r="67" spans="2:10" x14ac:dyDescent="0.2">
      <c r="B67" s="34" t="s">
        <v>492</v>
      </c>
      <c r="C67" s="98">
        <v>2.67</v>
      </c>
      <c r="D67" s="56"/>
      <c r="E67" s="56"/>
      <c r="F67" s="56"/>
    </row>
    <row r="68" spans="2:10" x14ac:dyDescent="0.2">
      <c r="B68" s="34" t="s">
        <v>493</v>
      </c>
      <c r="C68" s="98">
        <v>1.32</v>
      </c>
      <c r="D68" s="56"/>
      <c r="E68" s="56"/>
      <c r="F68" s="56"/>
      <c r="G68" s="71"/>
      <c r="H68" s="71"/>
      <c r="I68" s="33"/>
    </row>
    <row r="69" spans="2:10" x14ac:dyDescent="0.2">
      <c r="B69" s="38" t="s">
        <v>494</v>
      </c>
      <c r="C69" s="98">
        <v>0.43</v>
      </c>
      <c r="D69" s="56"/>
      <c r="E69" s="56"/>
      <c r="F69" s="56"/>
      <c r="G69" s="71"/>
      <c r="H69" s="71"/>
      <c r="I69" s="99"/>
    </row>
    <row r="70" spans="2:10" x14ac:dyDescent="0.2">
      <c r="B70" s="34" t="s">
        <v>495</v>
      </c>
      <c r="C70" s="98">
        <v>7.0000000000000007E-2</v>
      </c>
      <c r="D70" s="56"/>
      <c r="E70" s="56"/>
    </row>
    <row r="71" spans="2:10" x14ac:dyDescent="0.2">
      <c r="B71" s="44" t="s">
        <v>496</v>
      </c>
      <c r="C71" s="100">
        <f>C67*C39-(1-C39)</f>
        <v>0.21623800000000004</v>
      </c>
      <c r="D71" s="56"/>
      <c r="E71" s="56"/>
    </row>
  </sheetData>
  <mergeCells count="1">
    <mergeCell ref="C5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PortfolioConstructor</vt:lpstr>
      <vt:lpstr>EquityPortFolioArysa</vt:lpstr>
      <vt:lpstr>Estadisticas</vt:lpstr>
      <vt:lpstr>MonteCarlo PortFolio Arysa</vt:lpstr>
      <vt:lpstr>Esquema del PortFolio</vt:lpstr>
      <vt:lpstr>Test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Fernando García</cp:lastModifiedBy>
  <dcterms:created xsi:type="dcterms:W3CDTF">1996-11-27T10:00:04Z</dcterms:created>
  <dcterms:modified xsi:type="dcterms:W3CDTF">2022-08-31T12:26:45Z</dcterms:modified>
</cp:coreProperties>
</file>