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8 Gestión de la Operativa\Trabajo de referencia\"/>
    </mc:Choice>
  </mc:AlternateContent>
  <xr:revisionPtr revIDLastSave="0" documentId="8_{3602C46B-B030-4388-BB4A-DA68F13D46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ULO DE REGISTRO REAL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89" i="4" l="1"/>
  <c r="AW90" i="4"/>
  <c r="AW88" i="4"/>
  <c r="AY86" i="4"/>
  <c r="AF129" i="4"/>
  <c r="AG129" i="4" s="1"/>
  <c r="AH129" i="4" s="1"/>
  <c r="AK126" i="4"/>
  <c r="AJ126" i="4"/>
  <c r="AI125" i="4"/>
  <c r="AH125" i="4"/>
  <c r="AG125" i="4"/>
  <c r="AF125" i="4"/>
  <c r="AK124" i="4"/>
  <c r="AJ124" i="4"/>
  <c r="AW91" i="4" s="1"/>
  <c r="AK123" i="4"/>
  <c r="AJ123" i="4"/>
  <c r="AK122" i="4"/>
  <c r="AJ122" i="4"/>
  <c r="AK121" i="4"/>
  <c r="AJ121" i="4"/>
  <c r="AK120" i="4"/>
  <c r="AJ120" i="4"/>
  <c r="AJ119" i="4"/>
  <c r="AF118" i="4"/>
  <c r="AK117" i="4"/>
  <c r="AJ117" i="4"/>
  <c r="AW92" i="4" s="1"/>
  <c r="AF116" i="4"/>
  <c r="Q65" i="4"/>
  <c r="R65" i="4"/>
  <c r="AD125" i="4"/>
  <c r="AY87" i="4" s="1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I72" i="4" s="1"/>
  <c r="O72" i="4" s="1"/>
  <c r="AW86" i="4" s="1"/>
  <c r="F124" i="4"/>
  <c r="H112" i="4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G112" i="4"/>
  <c r="C81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L72" i="4"/>
  <c r="S3" i="4"/>
  <c r="N4" i="4"/>
  <c r="N5" i="4"/>
  <c r="N6" i="4"/>
  <c r="N7" i="4"/>
  <c r="R7" i="4" s="1"/>
  <c r="U7" i="4" s="1"/>
  <c r="N8" i="4"/>
  <c r="N9" i="4"/>
  <c r="N10" i="4"/>
  <c r="N11" i="4"/>
  <c r="R11" i="4" s="1"/>
  <c r="T11" i="4" s="1"/>
  <c r="N12" i="4"/>
  <c r="N13" i="4"/>
  <c r="N14" i="4"/>
  <c r="N15" i="4"/>
  <c r="R15" i="4" s="1"/>
  <c r="U15" i="4" s="1"/>
  <c r="N16" i="4"/>
  <c r="N17" i="4"/>
  <c r="N18" i="4"/>
  <c r="N19" i="4"/>
  <c r="R19" i="4" s="1"/>
  <c r="T19" i="4" s="1"/>
  <c r="N20" i="4"/>
  <c r="N21" i="4"/>
  <c r="N22" i="4"/>
  <c r="N23" i="4"/>
  <c r="R23" i="4" s="1"/>
  <c r="U23" i="4" s="1"/>
  <c r="N24" i="4"/>
  <c r="N25" i="4"/>
  <c r="N26" i="4"/>
  <c r="N27" i="4"/>
  <c r="R27" i="4" s="1"/>
  <c r="T27" i="4" s="1"/>
  <c r="N28" i="4"/>
  <c r="N29" i="4"/>
  <c r="N30" i="4"/>
  <c r="N31" i="4"/>
  <c r="R31" i="4" s="1"/>
  <c r="U31" i="4" s="1"/>
  <c r="N32" i="4"/>
  <c r="N33" i="4"/>
  <c r="N34" i="4"/>
  <c r="N35" i="4"/>
  <c r="R35" i="4" s="1"/>
  <c r="U35" i="4" s="1"/>
  <c r="N36" i="4"/>
  <c r="N37" i="4"/>
  <c r="N38" i="4"/>
  <c r="N39" i="4"/>
  <c r="R39" i="4" s="1"/>
  <c r="T39" i="4" s="1"/>
  <c r="N40" i="4"/>
  <c r="N41" i="4"/>
  <c r="N42" i="4"/>
  <c r="N43" i="4"/>
  <c r="R43" i="4" s="1"/>
  <c r="U43" i="4" s="1"/>
  <c r="N44" i="4"/>
  <c r="N45" i="4"/>
  <c r="N46" i="4"/>
  <c r="N47" i="4"/>
  <c r="R47" i="4" s="1"/>
  <c r="U47" i="4" s="1"/>
  <c r="N48" i="4"/>
  <c r="N49" i="4"/>
  <c r="N50" i="4"/>
  <c r="N51" i="4"/>
  <c r="R51" i="4" s="1"/>
  <c r="U51" i="4" s="1"/>
  <c r="N52" i="4"/>
  <c r="N53" i="4"/>
  <c r="N54" i="4"/>
  <c r="N55" i="4"/>
  <c r="R55" i="4" s="1"/>
  <c r="T55" i="4" s="1"/>
  <c r="N56" i="4"/>
  <c r="N57" i="4"/>
  <c r="N58" i="4"/>
  <c r="N59" i="4"/>
  <c r="R59" i="4" s="1"/>
  <c r="U59" i="4" s="1"/>
  <c r="N60" i="4"/>
  <c r="N61" i="4"/>
  <c r="N62" i="4"/>
  <c r="N63" i="4"/>
  <c r="R63" i="4" s="1"/>
  <c r="U63" i="4" s="1"/>
  <c r="N64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3" i="4"/>
  <c r="R3" i="4" s="1"/>
  <c r="T3" i="4" s="1"/>
  <c r="B6" i="4"/>
  <c r="B5" i="4"/>
  <c r="B4" i="4"/>
  <c r="O65" i="4" s="1"/>
  <c r="O4" i="4"/>
  <c r="O5" i="4"/>
  <c r="O6" i="4"/>
  <c r="O7" i="4"/>
  <c r="O8" i="4"/>
  <c r="AB76" i="4" s="1"/>
  <c r="AB78" i="4" s="1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3" i="4"/>
  <c r="Q4" i="4"/>
  <c r="Q5" i="4"/>
  <c r="S5" i="4" s="1"/>
  <c r="Q6" i="4"/>
  <c r="S6" i="4" s="1"/>
  <c r="Q7" i="4"/>
  <c r="S7" i="4" s="1"/>
  <c r="Q8" i="4"/>
  <c r="Q9" i="4"/>
  <c r="S9" i="4" s="1"/>
  <c r="Q10" i="4"/>
  <c r="S10" i="4" s="1"/>
  <c r="Q11" i="4"/>
  <c r="S11" i="4" s="1"/>
  <c r="Q12" i="4"/>
  <c r="Q13" i="4"/>
  <c r="S13" i="4" s="1"/>
  <c r="Q14" i="4"/>
  <c r="S14" i="4" s="1"/>
  <c r="Q15" i="4"/>
  <c r="S15" i="4" s="1"/>
  <c r="Q16" i="4"/>
  <c r="Q17" i="4"/>
  <c r="S17" i="4" s="1"/>
  <c r="Q18" i="4"/>
  <c r="S18" i="4" s="1"/>
  <c r="Q19" i="4"/>
  <c r="S19" i="4" s="1"/>
  <c r="Q20" i="4"/>
  <c r="Q21" i="4"/>
  <c r="S21" i="4" s="1"/>
  <c r="Q22" i="4"/>
  <c r="S22" i="4" s="1"/>
  <c r="Q23" i="4"/>
  <c r="S23" i="4" s="1"/>
  <c r="Q24" i="4"/>
  <c r="Q25" i="4"/>
  <c r="S25" i="4" s="1"/>
  <c r="Q26" i="4"/>
  <c r="S26" i="4" s="1"/>
  <c r="Q27" i="4"/>
  <c r="S27" i="4" s="1"/>
  <c r="Q28" i="4"/>
  <c r="Q29" i="4"/>
  <c r="S29" i="4" s="1"/>
  <c r="Q30" i="4"/>
  <c r="S30" i="4" s="1"/>
  <c r="Q31" i="4"/>
  <c r="S31" i="4" s="1"/>
  <c r="Q32" i="4"/>
  <c r="Q33" i="4"/>
  <c r="S33" i="4" s="1"/>
  <c r="Q34" i="4"/>
  <c r="S34" i="4" s="1"/>
  <c r="Q35" i="4"/>
  <c r="S35" i="4" s="1"/>
  <c r="Q36" i="4"/>
  <c r="Q37" i="4"/>
  <c r="S37" i="4" s="1"/>
  <c r="Q38" i="4"/>
  <c r="S38" i="4" s="1"/>
  <c r="Q39" i="4"/>
  <c r="S39" i="4" s="1"/>
  <c r="Q40" i="4"/>
  <c r="Q41" i="4"/>
  <c r="S41" i="4" s="1"/>
  <c r="Q42" i="4"/>
  <c r="S42" i="4" s="1"/>
  <c r="Q43" i="4"/>
  <c r="S43" i="4" s="1"/>
  <c r="Q44" i="4"/>
  <c r="Q45" i="4"/>
  <c r="S45" i="4" s="1"/>
  <c r="Q46" i="4"/>
  <c r="S46" i="4" s="1"/>
  <c r="Q47" i="4"/>
  <c r="S47" i="4" s="1"/>
  <c r="Q48" i="4"/>
  <c r="Q49" i="4"/>
  <c r="S49" i="4" s="1"/>
  <c r="Q50" i="4"/>
  <c r="S50" i="4" s="1"/>
  <c r="Q51" i="4"/>
  <c r="S51" i="4" s="1"/>
  <c r="Q52" i="4"/>
  <c r="Q53" i="4"/>
  <c r="S53" i="4" s="1"/>
  <c r="Q54" i="4"/>
  <c r="S54" i="4" s="1"/>
  <c r="Q55" i="4"/>
  <c r="S55" i="4" s="1"/>
  <c r="Q56" i="4"/>
  <c r="Q57" i="4"/>
  <c r="S57" i="4" s="1"/>
  <c r="Q58" i="4"/>
  <c r="S58" i="4" s="1"/>
  <c r="Q59" i="4"/>
  <c r="S59" i="4" s="1"/>
  <c r="Q60" i="4"/>
  <c r="Q61" i="4"/>
  <c r="S61" i="4" s="1"/>
  <c r="Q62" i="4"/>
  <c r="S62" i="4" s="1"/>
  <c r="Q63" i="4"/>
  <c r="S63" i="4" s="1"/>
  <c r="Q64" i="4"/>
  <c r="Q3" i="4"/>
  <c r="U3" i="4" l="1"/>
  <c r="AZ87" i="4"/>
  <c r="X72" i="4"/>
  <c r="AX87" i="4" s="1"/>
  <c r="I76" i="4"/>
  <c r="I78" i="4" s="1"/>
  <c r="M76" i="4"/>
  <c r="M78" i="4" s="1"/>
  <c r="Q76" i="4"/>
  <c r="Q78" i="4" s="1"/>
  <c r="U76" i="4"/>
  <c r="U78" i="4" s="1"/>
  <c r="Y76" i="4"/>
  <c r="Y78" i="4" s="1"/>
  <c r="AC76" i="4"/>
  <c r="AC78" i="4" s="1"/>
  <c r="R62" i="4"/>
  <c r="T62" i="4" s="1"/>
  <c r="R58" i="4"/>
  <c r="R54" i="4"/>
  <c r="R50" i="4"/>
  <c r="R46" i="4"/>
  <c r="U46" i="4" s="1"/>
  <c r="R42" i="4"/>
  <c r="R38" i="4"/>
  <c r="R34" i="4"/>
  <c r="R30" i="4"/>
  <c r="U30" i="4" s="1"/>
  <c r="R26" i="4"/>
  <c r="R22" i="4"/>
  <c r="R18" i="4"/>
  <c r="R14" i="4"/>
  <c r="U14" i="4" s="1"/>
  <c r="R10" i="4"/>
  <c r="R6" i="4"/>
  <c r="F76" i="4"/>
  <c r="F78" i="4" s="1"/>
  <c r="J76" i="4"/>
  <c r="J78" i="4" s="1"/>
  <c r="N76" i="4"/>
  <c r="N78" i="4" s="1"/>
  <c r="R76" i="4"/>
  <c r="R78" i="4" s="1"/>
  <c r="V76" i="4"/>
  <c r="V78" i="4" s="1"/>
  <c r="Z76" i="4"/>
  <c r="Z78" i="4" s="1"/>
  <c r="AD76" i="4"/>
  <c r="AD78" i="4" s="1"/>
  <c r="AG128" i="4"/>
  <c r="R61" i="4"/>
  <c r="R57" i="4"/>
  <c r="T57" i="4" s="1"/>
  <c r="R53" i="4"/>
  <c r="R49" i="4"/>
  <c r="R45" i="4"/>
  <c r="R41" i="4"/>
  <c r="U41" i="4" s="1"/>
  <c r="R37" i="4"/>
  <c r="R33" i="4"/>
  <c r="R29" i="4"/>
  <c r="R25" i="4"/>
  <c r="T25" i="4" s="1"/>
  <c r="R21" i="4"/>
  <c r="R17" i="4"/>
  <c r="R13" i="4"/>
  <c r="R9" i="4"/>
  <c r="T9" i="4" s="1"/>
  <c r="R5" i="4"/>
  <c r="G76" i="4"/>
  <c r="G78" i="4" s="1"/>
  <c r="K76" i="4"/>
  <c r="K78" i="4" s="1"/>
  <c r="O76" i="4"/>
  <c r="O78" i="4" s="1"/>
  <c r="S76" i="4"/>
  <c r="S78" i="4" s="1"/>
  <c r="W76" i="4"/>
  <c r="W78" i="4" s="1"/>
  <c r="AA76" i="4"/>
  <c r="AA78" i="4" s="1"/>
  <c r="T65" i="4"/>
  <c r="R64" i="4"/>
  <c r="R60" i="4"/>
  <c r="R56" i="4"/>
  <c r="R52" i="4"/>
  <c r="U52" i="4" s="1"/>
  <c r="R48" i="4"/>
  <c r="R44" i="4"/>
  <c r="R40" i="4"/>
  <c r="R36" i="4"/>
  <c r="U36" i="4" s="1"/>
  <c r="R32" i="4"/>
  <c r="R28" i="4"/>
  <c r="R24" i="4"/>
  <c r="U24" i="4" s="1"/>
  <c r="R20" i="4"/>
  <c r="U20" i="4" s="1"/>
  <c r="R16" i="4"/>
  <c r="R12" i="4"/>
  <c r="U12" i="4" s="1"/>
  <c r="R8" i="4"/>
  <c r="R97" i="4" s="1"/>
  <c r="R4" i="4"/>
  <c r="T4" i="4" s="1"/>
  <c r="H76" i="4"/>
  <c r="H78" i="4" s="1"/>
  <c r="L76" i="4"/>
  <c r="L78" i="4" s="1"/>
  <c r="P76" i="4"/>
  <c r="P78" i="4" s="1"/>
  <c r="T76" i="4"/>
  <c r="T78" i="4" s="1"/>
  <c r="X76" i="4"/>
  <c r="X78" i="4" s="1"/>
  <c r="S65" i="4"/>
  <c r="V65" i="4" s="1"/>
  <c r="W65" i="4" s="1"/>
  <c r="AK125" i="4"/>
  <c r="AI129" i="4"/>
  <c r="AI118" i="4" s="1"/>
  <c r="AI116" i="4" s="1"/>
  <c r="AI128" i="4"/>
  <c r="AJ125" i="4"/>
  <c r="AG118" i="4"/>
  <c r="AG116" i="4" s="1"/>
  <c r="AH128" i="4"/>
  <c r="AH118" i="4" s="1"/>
  <c r="AH116" i="4" s="1"/>
  <c r="AJ116" i="4" s="1"/>
  <c r="U65" i="4"/>
  <c r="T50" i="4"/>
  <c r="U50" i="4"/>
  <c r="T45" i="4"/>
  <c r="U45" i="4"/>
  <c r="T60" i="4"/>
  <c r="U60" i="4"/>
  <c r="T52" i="4"/>
  <c r="T44" i="4"/>
  <c r="U44" i="4"/>
  <c r="T36" i="4"/>
  <c r="T28" i="4"/>
  <c r="U28" i="4"/>
  <c r="T24" i="4"/>
  <c r="T16" i="4"/>
  <c r="U16" i="4"/>
  <c r="T12" i="4"/>
  <c r="U58" i="4"/>
  <c r="T58" i="4"/>
  <c r="T53" i="4"/>
  <c r="U53" i="4"/>
  <c r="T41" i="4"/>
  <c r="T64" i="4"/>
  <c r="U64" i="4"/>
  <c r="T56" i="4"/>
  <c r="U56" i="4"/>
  <c r="T48" i="4"/>
  <c r="U48" i="4"/>
  <c r="T40" i="4"/>
  <c r="U40" i="4"/>
  <c r="T32" i="4"/>
  <c r="U32" i="4"/>
  <c r="T20" i="4"/>
  <c r="AD97" i="4"/>
  <c r="Z97" i="4"/>
  <c r="V97" i="4"/>
  <c r="N97" i="4"/>
  <c r="J97" i="4"/>
  <c r="F97" i="4"/>
  <c r="Y97" i="4"/>
  <c r="U97" i="4"/>
  <c r="Q97" i="4"/>
  <c r="I97" i="4"/>
  <c r="T8" i="4"/>
  <c r="AB97" i="4"/>
  <c r="T97" i="4"/>
  <c r="P97" i="4"/>
  <c r="L97" i="4"/>
  <c r="U8" i="4"/>
  <c r="AA97" i="4"/>
  <c r="W97" i="4"/>
  <c r="O97" i="4"/>
  <c r="K97" i="4"/>
  <c r="G97" i="4"/>
  <c r="T46" i="4"/>
  <c r="T42" i="4"/>
  <c r="U42" i="4"/>
  <c r="U38" i="4"/>
  <c r="T38" i="4"/>
  <c r="U34" i="4"/>
  <c r="T34" i="4"/>
  <c r="T30" i="4"/>
  <c r="T26" i="4"/>
  <c r="U26" i="4"/>
  <c r="U22" i="4"/>
  <c r="T22" i="4"/>
  <c r="T18" i="4"/>
  <c r="U18" i="4"/>
  <c r="T14" i="4"/>
  <c r="T10" i="4"/>
  <c r="U10" i="4"/>
  <c r="U6" i="4"/>
  <c r="T6" i="4"/>
  <c r="U54" i="4"/>
  <c r="T54" i="4"/>
  <c r="T61" i="4"/>
  <c r="U61" i="4"/>
  <c r="T49" i="4"/>
  <c r="U49" i="4"/>
  <c r="T37" i="4"/>
  <c r="U37" i="4"/>
  <c r="T33" i="4"/>
  <c r="U33" i="4"/>
  <c r="T29" i="4"/>
  <c r="U29" i="4"/>
  <c r="T21" i="4"/>
  <c r="U21" i="4"/>
  <c r="T17" i="4"/>
  <c r="U17" i="4"/>
  <c r="T13" i="4"/>
  <c r="U13" i="4"/>
  <c r="T5" i="4"/>
  <c r="U5" i="4"/>
  <c r="T63" i="4"/>
  <c r="T47" i="4"/>
  <c r="T35" i="4"/>
  <c r="T15" i="4"/>
  <c r="T59" i="4"/>
  <c r="T51" i="4"/>
  <c r="T43" i="4"/>
  <c r="T31" i="4"/>
  <c r="T23" i="4"/>
  <c r="T7" i="4"/>
  <c r="U55" i="4"/>
  <c r="U39" i="4"/>
  <c r="U27" i="4"/>
  <c r="U19" i="4"/>
  <c r="U11" i="4"/>
  <c r="R72" i="4"/>
  <c r="AX86" i="4" s="1"/>
  <c r="AZ86" i="4" s="1"/>
  <c r="U72" i="4"/>
  <c r="AW87" i="4" s="1"/>
  <c r="V51" i="4"/>
  <c r="V35" i="4"/>
  <c r="V19" i="4"/>
  <c r="W19" i="4" s="1"/>
  <c r="S64" i="4"/>
  <c r="V64" i="4" s="1"/>
  <c r="W64" i="4" s="1"/>
  <c r="S60" i="4"/>
  <c r="V60" i="4" s="1"/>
  <c r="S56" i="4"/>
  <c r="V56" i="4" s="1"/>
  <c r="W56" i="4" s="1"/>
  <c r="S52" i="4"/>
  <c r="V52" i="4" s="1"/>
  <c r="S48" i="4"/>
  <c r="V48" i="4" s="1"/>
  <c r="S44" i="4"/>
  <c r="V44" i="4" s="1"/>
  <c r="W44" i="4" s="1"/>
  <c r="S40" i="4"/>
  <c r="V40" i="4" s="1"/>
  <c r="W40" i="4" s="1"/>
  <c r="S36" i="4"/>
  <c r="V36" i="4" s="1"/>
  <c r="S32" i="4"/>
  <c r="V32" i="4" s="1"/>
  <c r="S28" i="4"/>
  <c r="V28" i="4" s="1"/>
  <c r="W28" i="4" s="1"/>
  <c r="S24" i="4"/>
  <c r="V24" i="4" s="1"/>
  <c r="S20" i="4"/>
  <c r="V20" i="4" s="1"/>
  <c r="W20" i="4" s="1"/>
  <c r="S16" i="4"/>
  <c r="V16" i="4" s="1"/>
  <c r="S12" i="4"/>
  <c r="V12" i="4" s="1"/>
  <c r="W12" i="4" s="1"/>
  <c r="S8" i="4"/>
  <c r="V8" i="4" s="1"/>
  <c r="W8" i="4" s="1"/>
  <c r="S4" i="4"/>
  <c r="V50" i="4"/>
  <c r="W50" i="4" s="1"/>
  <c r="V14" i="4"/>
  <c r="W14" i="4" s="1"/>
  <c r="V61" i="4"/>
  <c r="V57" i="4"/>
  <c r="W57" i="4" s="1"/>
  <c r="V53" i="4"/>
  <c r="V49" i="4"/>
  <c r="W49" i="4" s="1"/>
  <c r="V45" i="4"/>
  <c r="V41" i="4"/>
  <c r="V37" i="4"/>
  <c r="V33" i="4"/>
  <c r="W33" i="4" s="1"/>
  <c r="V29" i="4"/>
  <c r="W29" i="4" s="1"/>
  <c r="V25" i="4"/>
  <c r="V21" i="4"/>
  <c r="W21" i="4" s="1"/>
  <c r="V17" i="4"/>
  <c r="V13" i="4"/>
  <c r="W13" i="4" s="1"/>
  <c r="V9" i="4"/>
  <c r="W9" i="4" s="1"/>
  <c r="V5" i="4"/>
  <c r="W5" i="4" s="1"/>
  <c r="V63" i="4"/>
  <c r="W63" i="4" s="1"/>
  <c r="V59" i="4"/>
  <c r="W59" i="4" s="1"/>
  <c r="V55" i="4"/>
  <c r="W55" i="4" s="1"/>
  <c r="V47" i="4"/>
  <c r="V43" i="4"/>
  <c r="W43" i="4" s="1"/>
  <c r="V39" i="4"/>
  <c r="W39" i="4" s="1"/>
  <c r="V31" i="4"/>
  <c r="W31" i="4" s="1"/>
  <c r="V27" i="4"/>
  <c r="W27" i="4" s="1"/>
  <c r="V23" i="4"/>
  <c r="W23" i="4" s="1"/>
  <c r="V15" i="4"/>
  <c r="W15" i="4" s="1"/>
  <c r="V11" i="4"/>
  <c r="V7" i="4"/>
  <c r="V3" i="4"/>
  <c r="W3" i="4" s="1"/>
  <c r="V62" i="4"/>
  <c r="V58" i="4"/>
  <c r="W58" i="4" s="1"/>
  <c r="V54" i="4"/>
  <c r="W54" i="4" s="1"/>
  <c r="V46" i="4"/>
  <c r="W46" i="4" s="1"/>
  <c r="V42" i="4"/>
  <c r="V38" i="4"/>
  <c r="V34" i="4"/>
  <c r="W34" i="4" s="1"/>
  <c r="V30" i="4"/>
  <c r="W30" i="4" s="1"/>
  <c r="V26" i="4"/>
  <c r="V22" i="4"/>
  <c r="W22" i="4" s="1"/>
  <c r="V18" i="4"/>
  <c r="V10" i="4"/>
  <c r="W10" i="4" s="1"/>
  <c r="V6" i="4"/>
  <c r="W6" i="4" s="1"/>
  <c r="Y3" i="4"/>
  <c r="U4" i="4" l="1"/>
  <c r="U57" i="4"/>
  <c r="U25" i="4"/>
  <c r="U62" i="4"/>
  <c r="V4" i="4"/>
  <c r="W4" i="4" s="1"/>
  <c r="AY91" i="4"/>
  <c r="AZ91" i="4" s="1"/>
  <c r="X3" i="4"/>
  <c r="U9" i="4"/>
  <c r="S97" i="4"/>
  <c r="H97" i="4"/>
  <c r="X97" i="4"/>
  <c r="M97" i="4"/>
  <c r="AC97" i="4"/>
  <c r="AY92" i="4"/>
  <c r="AZ92" i="4" s="1"/>
  <c r="AK116" i="4"/>
  <c r="AJ118" i="4"/>
  <c r="W96" i="4"/>
  <c r="O96" i="4"/>
  <c r="AD96" i="4"/>
  <c r="Z96" i="4"/>
  <c r="V96" i="4"/>
  <c r="R96" i="4"/>
  <c r="N96" i="4"/>
  <c r="J96" i="4"/>
  <c r="F96" i="4"/>
  <c r="AC96" i="4"/>
  <c r="Y96" i="4"/>
  <c r="U96" i="4"/>
  <c r="Q96" i="4"/>
  <c r="M96" i="4"/>
  <c r="I96" i="4"/>
  <c r="AB96" i="4"/>
  <c r="X96" i="4"/>
  <c r="T96" i="4"/>
  <c r="P96" i="4"/>
  <c r="L96" i="4"/>
  <c r="H96" i="4"/>
  <c r="AA96" i="4"/>
  <c r="S96" i="4"/>
  <c r="K96" i="4"/>
  <c r="G96" i="4"/>
  <c r="W51" i="4"/>
  <c r="W7" i="4"/>
  <c r="W52" i="4"/>
  <c r="Y4" i="4"/>
  <c r="Y5" i="4" s="1"/>
  <c r="Y6" i="4" s="1"/>
  <c r="Y7" i="4" s="1"/>
  <c r="Y8" i="4" s="1"/>
  <c r="W16" i="4"/>
  <c r="W45" i="4"/>
  <c r="W53" i="4"/>
  <c r="W60" i="4"/>
  <c r="W61" i="4"/>
  <c r="W62" i="4" s="1"/>
  <c r="W41" i="4"/>
  <c r="W42" i="4" s="1"/>
  <c r="W17" i="4"/>
  <c r="W18" i="4" s="1"/>
  <c r="W24" i="4"/>
  <c r="W25" i="4" s="1"/>
  <c r="W26" i="4" s="1"/>
  <c r="W32" i="4"/>
  <c r="W47" i="4"/>
  <c r="W48" i="4" s="1"/>
  <c r="Y9" i="4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AY90" i="4" s="1"/>
  <c r="AZ90" i="4" s="1"/>
  <c r="W11" i="4"/>
  <c r="W35" i="4"/>
  <c r="W36" i="4" s="1"/>
  <c r="W37" i="4" s="1"/>
  <c r="W38" i="4" s="1"/>
  <c r="X4" i="4" l="1"/>
  <c r="X5" i="4" s="1"/>
  <c r="X6" i="4" s="1"/>
  <c r="AY88" i="4"/>
  <c r="X7" i="4"/>
  <c r="X8" i="4" s="1"/>
  <c r="X9" i="4" s="1"/>
  <c r="X10" i="4" s="1"/>
  <c r="X11" i="4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AY89" i="4" l="1"/>
  <c r="AZ89" i="4" s="1"/>
  <c r="AZ88" i="4"/>
  <c r="AY9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CPM</author>
  </authors>
  <commentList>
    <comment ref="AF10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CPM:</t>
        </r>
        <r>
          <rPr>
            <sz val="9"/>
            <color indexed="81"/>
            <rFont val="Tahoma"/>
            <family val="2"/>
          </rPr>
          <t xml:space="preserve">
Se obtiene realizando la optimización In sample sobre el periodo superior</t>
        </r>
      </text>
    </comment>
    <comment ref="AF1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CPM:</t>
        </r>
        <r>
          <rPr>
            <sz val="9"/>
            <color indexed="81"/>
            <rFont val="Tahoma"/>
            <family val="2"/>
          </rPr>
          <t xml:space="preserve">
Ok. Es menor al 35%</t>
        </r>
      </text>
    </comment>
  </commentList>
</comments>
</file>

<file path=xl/sharedStrings.xml><?xml version="1.0" encoding="utf-8"?>
<sst xmlns="http://schemas.openxmlformats.org/spreadsheetml/2006/main" count="408" uniqueCount="142">
  <si>
    <t>TRADE</t>
  </si>
  <si>
    <t>SYMBOL</t>
  </si>
  <si>
    <t>TYPE</t>
  </si>
  <si>
    <t>ENTRY DATE</t>
  </si>
  <si>
    <t>ENTRY PRICE</t>
  </si>
  <si>
    <t>EXIT DATE</t>
  </si>
  <si>
    <t>EXIT PRICE</t>
  </si>
  <si>
    <t>CONTRACTS</t>
  </si>
  <si>
    <t>COSTS</t>
  </si>
  <si>
    <t>POS PL</t>
  </si>
  <si>
    <t>MARGIN</t>
  </si>
  <si>
    <t>DRAWDOWN</t>
  </si>
  <si>
    <t>EQUITY</t>
  </si>
  <si>
    <t>P&amp;L</t>
  </si>
  <si>
    <t>NET P&amp;L</t>
  </si>
  <si>
    <t>REAL ENTRY PRICE</t>
  </si>
  <si>
    <t>REAL EXIT PRICE</t>
  </si>
  <si>
    <t>REAL P&amp;L</t>
  </si>
  <si>
    <t>ES</t>
  </si>
  <si>
    <t>MAX DRAWDOWN</t>
  </si>
  <si>
    <t>LONG</t>
  </si>
  <si>
    <t>MDAX</t>
  </si>
  <si>
    <t>ROUND COMISSION</t>
  </si>
  <si>
    <t>FES</t>
  </si>
  <si>
    <t>MULTIPLICADOR</t>
  </si>
  <si>
    <t>THEORETICAL ENTRY PRICE</t>
  </si>
  <si>
    <t>THEORETICAL EXIT PRICE</t>
  </si>
  <si>
    <t>THEORETICAL P&amp;L</t>
  </si>
  <si>
    <t>THEORETICAL NET P&amp;L</t>
  </si>
  <si>
    <t>ACCUMULATED DRAWDOWN</t>
  </si>
  <si>
    <t>SLIPPAGE</t>
  </si>
  <si>
    <t xml:space="preserve">INCIDENCIAS </t>
  </si>
  <si>
    <t>Product</t>
  </si>
  <si>
    <t>Reference : CARTERA DE TRADING</t>
  </si>
  <si>
    <t>Name : MAG</t>
  </si>
  <si>
    <t>Customer : MAG</t>
  </si>
  <si>
    <t>Equipment</t>
  </si>
  <si>
    <t>Machine : ALGORITMO</t>
  </si>
  <si>
    <t>Operation : SELL&amp;BUY</t>
  </si>
  <si>
    <t>Line :</t>
  </si>
  <si>
    <t>CHART NUMBER</t>
  </si>
  <si>
    <t>Characteristic</t>
  </si>
  <si>
    <t>Characteristic monitored : P&amp;L</t>
  </si>
  <si>
    <t>Target :</t>
  </si>
  <si>
    <t>Sampling frequency : DIARIA</t>
  </si>
  <si>
    <t>SPC information</t>
  </si>
  <si>
    <t>Xbarbar :</t>
  </si>
  <si>
    <t xml:space="preserve">Rbar : </t>
  </si>
  <si>
    <r>
      <t>LCL</t>
    </r>
    <r>
      <rPr>
        <vertAlign val="subscript"/>
        <sz val="10"/>
        <color indexed="17"/>
        <rFont val="Arial"/>
        <family val="2"/>
      </rPr>
      <t xml:space="preserve">X </t>
    </r>
    <r>
      <rPr>
        <sz val="10"/>
        <color indexed="17"/>
        <rFont val="Arial"/>
        <family val="2"/>
      </rPr>
      <t>:</t>
    </r>
  </si>
  <si>
    <r>
      <t>UCL</t>
    </r>
    <r>
      <rPr>
        <vertAlign val="subscript"/>
        <sz val="10"/>
        <color indexed="17"/>
        <rFont val="Arial"/>
        <family val="2"/>
      </rPr>
      <t xml:space="preserve">X </t>
    </r>
    <r>
      <rPr>
        <sz val="10"/>
        <color indexed="17"/>
        <rFont val="Arial"/>
        <family val="2"/>
      </rPr>
      <t>:</t>
    </r>
  </si>
  <si>
    <r>
      <t>LCL</t>
    </r>
    <r>
      <rPr>
        <vertAlign val="subscript"/>
        <sz val="10"/>
        <color indexed="52"/>
        <rFont val="Arial"/>
        <family val="2"/>
      </rPr>
      <t xml:space="preserve">R </t>
    </r>
    <r>
      <rPr>
        <sz val="10"/>
        <color indexed="52"/>
        <rFont val="Arial"/>
        <family val="2"/>
      </rPr>
      <t>:</t>
    </r>
  </si>
  <si>
    <r>
      <t>UCL</t>
    </r>
    <r>
      <rPr>
        <vertAlign val="subscript"/>
        <sz val="10"/>
        <color indexed="52"/>
        <rFont val="Arial"/>
        <family val="2"/>
      </rPr>
      <t xml:space="preserve">R </t>
    </r>
    <r>
      <rPr>
        <sz val="10"/>
        <color indexed="52"/>
        <rFont val="Arial"/>
        <family val="2"/>
      </rPr>
      <t>:</t>
    </r>
  </si>
  <si>
    <t>MEAN CHART</t>
  </si>
  <si>
    <t>SPREAD CHART</t>
  </si>
  <si>
    <t>Date</t>
  </si>
  <si>
    <t>Hour</t>
  </si>
  <si>
    <t>Individual values</t>
  </si>
  <si>
    <t>Xbar</t>
  </si>
  <si>
    <t>R</t>
  </si>
  <si>
    <t>Log book</t>
  </si>
  <si>
    <t>Sample size calculation :</t>
  </si>
  <si>
    <t>MEAN SPREAD CHARTS : COEFFICIENTS</t>
  </si>
  <si>
    <t>Sample size</t>
  </si>
  <si>
    <t>A2</t>
  </si>
  <si>
    <t>D3</t>
  </si>
  <si>
    <t>D4</t>
  </si>
  <si>
    <t>NOMBRE DEL SISTEMA: SOPORTES Y RESISTENCIAS</t>
  </si>
  <si>
    <t>Concepto : Es un sistema que se basa en la creación de soportes y resistencias a partir de lo cual detecta tendencias alcistas, bajistas y laterales. Una vez detectada la tendencia, se posicionará a favor de la tendencia. Mientras la tendencia esté lateral no estará en el mercado. Los activos seleccionados deberán de ser activos con mucha liquidez con volatilidad media-alta para aprovechar los breakouts y generación de tendencias. Futuros sobre índices, futuros sobre materias primas.</t>
  </si>
  <si>
    <t>Tipo Sistema:</t>
  </si>
  <si>
    <t>Tendencial intradiario y medio plazo</t>
  </si>
  <si>
    <t>Resultados Previstos:</t>
  </si>
  <si>
    <t>Timing Previsto:</t>
  </si>
  <si>
    <t>Diario, 60 min,30 min, 15 min</t>
  </si>
  <si>
    <t>2)CONSTRUCCION DEL SISTEMA</t>
  </si>
  <si>
    <t>Setup</t>
  </si>
  <si>
    <r>
      <t>Se esperará a que se cree una tendencia alcista (bajista), lo cual obliga a que previamente haya un movimiento lateral. La tendencia alcista (bajista) aparecerá al crearse un soporte (resistencia) una vez se rompa un máximo (minimo) después de haberse roto el movimiento lateral.</t>
    </r>
    <r>
      <rPr>
        <b/>
        <sz val="12"/>
        <color theme="1"/>
        <rFont val="Calibri"/>
        <family val="2"/>
        <scheme val="minor"/>
      </rPr>
      <t xml:space="preserve"> </t>
    </r>
  </si>
  <si>
    <t>Ptos. Entrada</t>
  </si>
  <si>
    <t>Se entrará al alza (baja) en el momento que se rompa un período lateral y se cree una tendencia alcista (bajista) al crearse un soporte al romperse una máximo. Este soporte + filtro será a su vez stop loss del sistema</t>
  </si>
  <si>
    <t>Ptos. Salida</t>
  </si>
  <si>
    <t>Al romperse una tendencia alcista (bajista) se desharán las posiciones largas (cortas) entrando el sistema en un período de lateralidad. Durante la lateralidad nunca se entrará.</t>
  </si>
  <si>
    <t>Stop Loss</t>
  </si>
  <si>
    <t>El último soporte (resistencia) cuando estamos largos (cortos). En sistemas intradiarios, media hora antes de cerrar el mercado si hubiese alguna posición abierta.</t>
  </si>
  <si>
    <t>Money Management</t>
  </si>
  <si>
    <t>Dependiendo de si es un sistema de medio plazo o intradiario, se entrará con el 5% o 2 % respectivamente. La salida se gestionará con una stop loss dinámico moviéndose siempre al último soporte (resistencia) si estamos largos (cortos)</t>
  </si>
  <si>
    <t>Tipo de activos:</t>
  </si>
  <si>
    <t>Futuros sobre indices</t>
  </si>
  <si>
    <t>Drawdown Maximo esperado</t>
  </si>
  <si>
    <t>1) DESCRIPCION DEL SISTEMA:</t>
  </si>
  <si>
    <t>CUADRO DE MANDOS DEL SISTEMA</t>
  </si>
  <si>
    <t>ESPECIFICACION</t>
  </si>
  <si>
    <t>SPC Xbar</t>
  </si>
  <si>
    <t>SPC R</t>
  </si>
  <si>
    <t>MAXIMO DRAWDOWN RELATIVO</t>
  </si>
  <si>
    <t>MAXIMO DRAWDOWN RESPECTO EQUITY</t>
  </si>
  <si>
    <t>Periodo Opt In sample</t>
  </si>
  <si>
    <t>01/01/2011-31/12/2013</t>
  </si>
  <si>
    <t>01/01/12-31/12/14</t>
  </si>
  <si>
    <t>01/01/13-31/12/15</t>
  </si>
  <si>
    <t>01/01/14-31/12/16</t>
  </si>
  <si>
    <t xml:space="preserve">δ óptima </t>
  </si>
  <si>
    <r>
      <t xml:space="preserve">δ </t>
    </r>
    <r>
      <rPr>
        <b/>
        <sz val="10"/>
        <color theme="1"/>
        <rFont val="Calibri"/>
        <family val="2"/>
      </rPr>
      <t>seleccionada</t>
    </r>
  </si>
  <si>
    <t>Periodo Opt</t>
  </si>
  <si>
    <t>MEDIAS</t>
  </si>
  <si>
    <t>DesvTipica</t>
  </si>
  <si>
    <t>Periodo OS</t>
  </si>
  <si>
    <t>01/01/14-31/12/14</t>
  </si>
  <si>
    <t>01/01/15-31/12/15</t>
  </si>
  <si>
    <t>01/01/16-31/12/16</t>
  </si>
  <si>
    <t>01/01/17-31/12/17</t>
  </si>
  <si>
    <t>Ratio</t>
  </si>
  <si>
    <t>Net Profit</t>
  </si>
  <si>
    <t>Net Profit Porc.</t>
  </si>
  <si>
    <t>DD Porc. Ptos</t>
  </si>
  <si>
    <t>Peor Negocio</t>
  </si>
  <si>
    <t>Gan/Neg.</t>
  </si>
  <si>
    <t>Profit Factor</t>
  </si>
  <si>
    <t>Win/Loss</t>
  </si>
  <si>
    <t>Fiabilidad (%)</t>
  </si>
  <si>
    <t>ESM</t>
  </si>
  <si>
    <t>Nº Negocios</t>
  </si>
  <si>
    <t>Capital Inicial</t>
  </si>
  <si>
    <t>Capital Final</t>
  </si>
  <si>
    <t>WALK-FORWARD</t>
  </si>
  <si>
    <t>CARTERA</t>
  </si>
  <si>
    <t>CPBOUL-T6N</t>
  </si>
  <si>
    <t>Periodo</t>
  </si>
  <si>
    <t>2014-2017</t>
  </si>
  <si>
    <t>Tipo de WF</t>
  </si>
  <si>
    <t>WF : 3 años-1 meses</t>
  </si>
  <si>
    <t>Límite grarantías:</t>
  </si>
  <si>
    <t>CAPITAL INICIAL</t>
  </si>
  <si>
    <t>Riesgo Máximo Permitido</t>
  </si>
  <si>
    <t>INDICADOR</t>
  </si>
  <si>
    <t>REAL</t>
  </si>
  <si>
    <t>NET PROFIT ANUALIZADO</t>
  </si>
  <si>
    <t>FIABILIDAD</t>
  </si>
  <si>
    <t>Average trade</t>
  </si>
  <si>
    <t>ESTADO DEL SISTEMA</t>
  </si>
  <si>
    <t>&gt; 2  ROJO</t>
  </si>
  <si>
    <t>NOK</t>
  </si>
  <si>
    <t>1 O 2 ROJOS</t>
  </si>
  <si>
    <t>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</si>
</sst>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\ &quot;€&quot;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vertAlign val="subscript"/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52"/>
      <name val="Arial"/>
      <family val="2"/>
    </font>
    <font>
      <vertAlign val="subscript"/>
      <sz val="10"/>
      <color indexed="52"/>
      <name val="Arial"/>
      <family val="2"/>
    </font>
    <font>
      <b/>
      <sz val="10"/>
      <color indexed="5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/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double">
        <color rgb="FFFF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 style="thin">
        <color auto="1"/>
      </bottom>
      <diagonal/>
    </border>
    <border>
      <left/>
      <right/>
      <top style="double">
        <color rgb="FFFF0000"/>
      </top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 style="thin">
        <color auto="1"/>
      </bottom>
      <diagonal/>
    </border>
    <border>
      <left style="double">
        <color rgb="FFFF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/>
      <top style="thin">
        <color auto="1"/>
      </top>
      <bottom style="double">
        <color rgb="FFFF0000"/>
      </bottom>
      <diagonal/>
    </border>
    <border>
      <left/>
      <right/>
      <top style="thin">
        <color auto="1"/>
      </top>
      <bottom style="double">
        <color rgb="FFFF0000"/>
      </bottom>
      <diagonal/>
    </border>
    <border>
      <left/>
      <right style="double">
        <color rgb="FFFF0000"/>
      </right>
      <top style="thin">
        <color auto="1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/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/>
      <top style="double">
        <color rgb="FFFF0000"/>
      </top>
      <bottom/>
      <diagonal/>
    </border>
    <border>
      <left/>
      <right style="thin">
        <color indexed="64"/>
      </right>
      <top style="double">
        <color rgb="FFFF0000"/>
      </top>
      <bottom/>
      <diagonal/>
    </border>
    <border>
      <left/>
      <right style="double">
        <color rgb="FFFF0000"/>
      </right>
      <top style="thick">
        <color indexed="64"/>
      </top>
      <bottom style="thick">
        <color indexed="64"/>
      </bottom>
      <diagonal/>
    </border>
    <border>
      <left style="double">
        <color rgb="FFFF0000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rgb="FFFF0000"/>
      </right>
      <top style="thick">
        <color indexed="64"/>
      </top>
      <bottom style="thin">
        <color indexed="64"/>
      </bottom>
      <diagonal/>
    </border>
    <border>
      <left style="double">
        <color rgb="FFFF0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ck">
        <color indexed="64"/>
      </right>
      <top/>
      <bottom style="thin">
        <color indexed="64"/>
      </bottom>
      <diagonal/>
    </border>
    <border>
      <left style="double">
        <color rgb="FFFF0000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ck">
        <color indexed="64"/>
      </bottom>
      <diagonal/>
    </border>
    <border>
      <left style="double">
        <color rgb="FFFF00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ck">
        <color indexed="64"/>
      </top>
      <bottom style="thin">
        <color indexed="64"/>
      </bottom>
      <diagonal/>
    </border>
    <border>
      <left style="double">
        <color rgb="FFFF0000"/>
      </left>
      <right style="thick">
        <color indexed="64"/>
      </right>
      <top/>
      <bottom/>
      <diagonal/>
    </border>
    <border>
      <left style="thin">
        <color indexed="64"/>
      </left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thick">
        <color indexed="64"/>
      </right>
      <top/>
      <bottom style="double">
        <color rgb="FFFF0000"/>
      </bottom>
      <diagonal/>
    </border>
    <border>
      <left style="thick">
        <color indexed="64"/>
      </left>
      <right/>
      <top/>
      <bottom style="double">
        <color rgb="FFFF0000"/>
      </bottom>
      <diagonal/>
    </border>
    <border>
      <left style="medium">
        <color indexed="64"/>
      </left>
      <right/>
      <top/>
      <bottom/>
      <diagonal/>
    </border>
    <border>
      <left style="double">
        <color rgb="FFFF0000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 style="double">
        <color rgb="FFFF0000"/>
      </bottom>
      <diagonal/>
    </border>
    <border>
      <left/>
      <right/>
      <top style="medium">
        <color indexed="64"/>
      </top>
      <bottom style="double">
        <color rgb="FFFF0000"/>
      </bottom>
      <diagonal/>
    </border>
    <border>
      <left/>
      <right style="double">
        <color rgb="FFFF0000"/>
      </right>
      <top style="medium">
        <color indexed="64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thin">
        <color auto="1"/>
      </top>
      <bottom/>
      <diagonal/>
    </border>
    <border>
      <left/>
      <right style="double">
        <color rgb="FFFF0000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rgb="FFFF0000"/>
      </bottom>
      <diagonal/>
    </border>
    <border>
      <left style="medium">
        <color indexed="64"/>
      </left>
      <right/>
      <top/>
      <bottom style="double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3" fontId="0" fillId="12" borderId="4" xfId="0" applyNumberForma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/>
    </xf>
    <xf numFmtId="0" fontId="0" fillId="11" borderId="37" xfId="0" applyFill="1" applyBorder="1"/>
    <xf numFmtId="0" fontId="0" fillId="11" borderId="38" xfId="0" applyFill="1" applyBorder="1"/>
    <xf numFmtId="0" fontId="0" fillId="11" borderId="39" xfId="0" applyFill="1" applyBorder="1"/>
    <xf numFmtId="0" fontId="0" fillId="12" borderId="40" xfId="0" applyFill="1" applyBorder="1" applyAlignment="1">
      <alignment horizontal="center" vertical="center"/>
    </xf>
    <xf numFmtId="3" fontId="0" fillId="12" borderId="41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3" fontId="0" fillId="12" borderId="14" xfId="0" applyNumberForma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4" fontId="0" fillId="12" borderId="17" xfId="0" applyNumberFormat="1" applyFill="1" applyBorder="1" applyAlignment="1">
      <alignment horizontal="center" vertical="center"/>
    </xf>
    <xf numFmtId="3" fontId="0" fillId="12" borderId="17" xfId="0" applyNumberFormat="1" applyFill="1" applyBorder="1" applyAlignment="1">
      <alignment horizontal="center" vertical="center"/>
    </xf>
    <xf numFmtId="3" fontId="0" fillId="12" borderId="19" xfId="0" applyNumberForma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59" xfId="0" applyNumberFormat="1" applyBorder="1" applyProtection="1">
      <protection locked="0"/>
    </xf>
    <xf numFmtId="2" fontId="0" fillId="0" borderId="61" xfId="0" applyNumberFormat="1" applyBorder="1" applyProtection="1">
      <protection locked="0"/>
    </xf>
    <xf numFmtId="0" fontId="0" fillId="0" borderId="61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8" xfId="0" applyBorder="1" applyProtection="1">
      <protection locked="0"/>
    </xf>
    <xf numFmtId="2" fontId="0" fillId="0" borderId="64" xfId="0" applyNumberFormat="1" applyBorder="1" applyProtection="1">
      <protection locked="0"/>
    </xf>
    <xf numFmtId="0" fontId="0" fillId="0" borderId="65" xfId="0" applyBorder="1" applyProtection="1">
      <protection locked="0"/>
    </xf>
    <xf numFmtId="0" fontId="0" fillId="0" borderId="66" xfId="0" applyBorder="1" applyProtection="1">
      <protection locked="0"/>
    </xf>
    <xf numFmtId="0" fontId="0" fillId="0" borderId="67" xfId="0" applyBorder="1" applyProtection="1">
      <protection locked="0"/>
    </xf>
    <xf numFmtId="164" fontId="0" fillId="0" borderId="59" xfId="0" applyNumberFormat="1" applyBorder="1" applyAlignment="1" applyProtection="1">
      <alignment horizontal="center"/>
      <protection locked="0"/>
    </xf>
    <xf numFmtId="164" fontId="0" fillId="0" borderId="68" xfId="0" applyNumberForma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0" fontId="0" fillId="0" borderId="59" xfId="0" applyBorder="1" applyAlignment="1" applyProtection="1">
      <alignment horizontal="center"/>
      <protection locked="0"/>
    </xf>
    <xf numFmtId="0" fontId="0" fillId="0" borderId="68" xfId="0" applyBorder="1" applyAlignment="1" applyProtection="1">
      <alignment horizontal="center"/>
      <protection locked="0"/>
    </xf>
    <xf numFmtId="0" fontId="0" fillId="0" borderId="70" xfId="0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1" xfId="0" applyBorder="1" applyAlignment="1" applyProtection="1">
      <alignment horizontal="center"/>
      <protection locked="0"/>
    </xf>
    <xf numFmtId="0" fontId="0" fillId="0" borderId="72" xfId="0" applyBorder="1" applyAlignment="1" applyProtection="1">
      <alignment horizontal="center"/>
      <protection locked="0"/>
    </xf>
    <xf numFmtId="0" fontId="0" fillId="0" borderId="7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4" xfId="0" applyBorder="1" applyProtection="1">
      <protection locked="0"/>
    </xf>
    <xf numFmtId="0" fontId="19" fillId="0" borderId="1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20" fillId="0" borderId="60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8" fillId="0" borderId="77" xfId="0" applyFont="1" applyBorder="1" applyAlignment="1">
      <alignment horizontal="center"/>
    </xf>
    <xf numFmtId="0" fontId="0" fillId="0" borderId="0" xfId="0" applyBorder="1"/>
    <xf numFmtId="0" fontId="7" fillId="0" borderId="57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78" xfId="0" applyFont="1" applyBorder="1" applyAlignment="1">
      <alignment horizontal="center"/>
    </xf>
    <xf numFmtId="0" fontId="0" fillId="0" borderId="24" xfId="0" applyBorder="1" applyProtection="1">
      <protection locked="0"/>
    </xf>
    <xf numFmtId="0" fontId="0" fillId="0" borderId="23" xfId="0" applyBorder="1" applyAlignment="1" applyProtection="1">
      <protection locked="0"/>
    </xf>
    <xf numFmtId="0" fontId="16" fillId="0" borderId="86" xfId="0" applyFont="1" applyBorder="1" applyAlignment="1" applyProtection="1">
      <protection locked="0"/>
    </xf>
    <xf numFmtId="2" fontId="0" fillId="0" borderId="87" xfId="0" applyNumberFormat="1" applyBorder="1" applyProtection="1">
      <protection locked="0"/>
    </xf>
    <xf numFmtId="0" fontId="16" fillId="0" borderId="88" xfId="0" applyFont="1" applyBorder="1" applyAlignment="1" applyProtection="1">
      <protection locked="0"/>
    </xf>
    <xf numFmtId="2" fontId="0" fillId="0" borderId="89" xfId="0" applyNumberFormat="1" applyBorder="1" applyProtection="1">
      <protection locked="0"/>
    </xf>
    <xf numFmtId="0" fontId="16" fillId="0" borderId="90" xfId="0" applyFont="1" applyBorder="1" applyAlignment="1" applyProtection="1">
      <protection locked="0"/>
    </xf>
    <xf numFmtId="0" fontId="0" fillId="0" borderId="14" xfId="0" applyBorder="1" applyProtection="1">
      <protection locked="0"/>
    </xf>
    <xf numFmtId="0" fontId="16" fillId="0" borderId="91" xfId="0" applyFont="1" applyBorder="1" applyAlignment="1" applyProtection="1">
      <protection locked="0"/>
    </xf>
    <xf numFmtId="0" fontId="17" fillId="0" borderId="23" xfId="0" applyFont="1" applyBorder="1" applyAlignment="1" applyProtection="1">
      <protection locked="0"/>
    </xf>
    <xf numFmtId="2" fontId="0" fillId="0" borderId="92" xfId="0" applyNumberFormat="1" applyBorder="1" applyProtection="1">
      <protection locked="0"/>
    </xf>
    <xf numFmtId="0" fontId="16" fillId="0" borderId="91" xfId="0" applyFont="1" applyBorder="1" applyAlignment="1" applyProtection="1">
      <alignment horizontal="right"/>
      <protection locked="0"/>
    </xf>
    <xf numFmtId="0" fontId="0" fillId="0" borderId="93" xfId="0" applyBorder="1" applyProtection="1">
      <protection locked="0"/>
    </xf>
    <xf numFmtId="0" fontId="18" fillId="0" borderId="94" xfId="0" applyFont="1" applyBorder="1" applyAlignment="1" applyProtection="1">
      <alignment horizontal="center"/>
      <protection locked="0"/>
    </xf>
    <xf numFmtId="164" fontId="0" fillId="0" borderId="95" xfId="0" applyNumberFormat="1" applyBorder="1" applyAlignment="1" applyProtection="1">
      <alignment horizontal="center"/>
      <protection locked="0"/>
    </xf>
    <xf numFmtId="0" fontId="18" fillId="0" borderId="96" xfId="0" applyFont="1" applyBorder="1" applyAlignment="1" applyProtection="1">
      <alignment horizontal="center"/>
      <protection locked="0"/>
    </xf>
    <xf numFmtId="0" fontId="0" fillId="0" borderId="97" xfId="0" applyBorder="1" applyAlignment="1" applyProtection="1">
      <alignment horizontal="center"/>
      <protection locked="0"/>
    </xf>
    <xf numFmtId="0" fontId="0" fillId="0" borderId="9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8" xfId="0" applyBorder="1" applyAlignment="1" applyProtection="1">
      <alignment horizontal="center"/>
      <protection locked="0"/>
    </xf>
    <xf numFmtId="0" fontId="7" fillId="0" borderId="3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1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6" fillId="14" borderId="81" xfId="0" applyFont="1" applyFill="1" applyBorder="1" applyProtection="1">
      <protection locked="0"/>
    </xf>
    <xf numFmtId="0" fontId="0" fillId="14" borderId="43" xfId="0" applyFill="1" applyBorder="1" applyProtection="1">
      <protection locked="0"/>
    </xf>
    <xf numFmtId="0" fontId="6" fillId="14" borderId="43" xfId="0" applyFont="1" applyFill="1" applyBorder="1" applyProtection="1">
      <protection locked="0"/>
    </xf>
    <xf numFmtId="0" fontId="0" fillId="14" borderId="82" xfId="0" applyFill="1" applyBorder="1" applyProtection="1">
      <protection locked="0"/>
    </xf>
    <xf numFmtId="0" fontId="0" fillId="14" borderId="21" xfId="0" applyFill="1" applyBorder="1" applyProtection="1">
      <protection locked="0"/>
    </xf>
    <xf numFmtId="0" fontId="0" fillId="14" borderId="83" xfId="0" applyFill="1" applyBorder="1" applyProtection="1">
      <protection locked="0"/>
    </xf>
    <xf numFmtId="0" fontId="0" fillId="14" borderId="84" xfId="0" applyFill="1" applyBorder="1" applyProtection="1">
      <protection locked="0"/>
    </xf>
    <xf numFmtId="0" fontId="0" fillId="14" borderId="22" xfId="0" applyFill="1" applyBorder="1" applyProtection="1">
      <protection locked="0"/>
    </xf>
    <xf numFmtId="0" fontId="6" fillId="14" borderId="28" xfId="0" applyFont="1" applyFill="1" applyBorder="1" applyProtection="1">
      <protection locked="0"/>
    </xf>
    <xf numFmtId="0" fontId="0" fillId="14" borderId="46" xfId="0" applyFill="1" applyBorder="1" applyProtection="1">
      <protection locked="0"/>
    </xf>
    <xf numFmtId="0" fontId="6" fillId="14" borderId="46" xfId="0" applyFont="1" applyFill="1" applyBorder="1" applyProtection="1">
      <protection locked="0"/>
    </xf>
    <xf numFmtId="0" fontId="0" fillId="14" borderId="51" xfId="0" applyFill="1" applyBorder="1" applyProtection="1">
      <protection locked="0"/>
    </xf>
    <xf numFmtId="0" fontId="0" fillId="14" borderId="0" xfId="0" applyFill="1" applyBorder="1" applyProtection="1">
      <protection locked="0"/>
    </xf>
    <xf numFmtId="0" fontId="0" fillId="14" borderId="53" xfId="0" applyFill="1" applyBorder="1" applyProtection="1">
      <protection locked="0"/>
    </xf>
    <xf numFmtId="0" fontId="7" fillId="14" borderId="53" xfId="0" applyFont="1" applyFill="1" applyBorder="1" applyAlignment="1" applyProtection="1">
      <alignment horizontal="center"/>
      <protection locked="0"/>
    </xf>
    <xf numFmtId="0" fontId="0" fillId="14" borderId="54" xfId="0" applyFill="1" applyBorder="1" applyProtection="1">
      <protection locked="0"/>
    </xf>
    <xf numFmtId="0" fontId="0" fillId="14" borderId="24" xfId="0" applyFill="1" applyBorder="1" applyProtection="1">
      <protection locked="0"/>
    </xf>
    <xf numFmtId="0" fontId="8" fillId="14" borderId="28" xfId="0" applyFont="1" applyFill="1" applyBorder="1" applyAlignment="1">
      <alignment horizontal="left"/>
    </xf>
    <xf numFmtId="2" fontId="0" fillId="14" borderId="46" xfId="0" applyNumberFormat="1" applyFill="1" applyBorder="1" applyAlignment="1">
      <alignment horizontal="center"/>
    </xf>
    <xf numFmtId="0" fontId="0" fillId="14" borderId="46" xfId="0" applyFill="1" applyBorder="1"/>
    <xf numFmtId="0" fontId="9" fillId="14" borderId="46" xfId="0" applyFont="1" applyFill="1" applyBorder="1"/>
    <xf numFmtId="2" fontId="11" fillId="14" borderId="46" xfId="0" applyNumberFormat="1" applyFont="1" applyFill="1" applyBorder="1" applyAlignment="1">
      <alignment horizontal="center"/>
    </xf>
    <xf numFmtId="0" fontId="11" fillId="14" borderId="46" xfId="0" applyFont="1" applyFill="1" applyBorder="1"/>
    <xf numFmtId="0" fontId="12" fillId="14" borderId="46" xfId="0" applyFont="1" applyFill="1" applyBorder="1"/>
    <xf numFmtId="2" fontId="14" fillId="14" borderId="46" xfId="0" applyNumberFormat="1" applyFont="1" applyFill="1" applyBorder="1" applyAlignment="1">
      <alignment horizontal="center"/>
    </xf>
    <xf numFmtId="0" fontId="14" fillId="14" borderId="46" xfId="0" applyFont="1" applyFill="1" applyBorder="1"/>
    <xf numFmtId="0" fontId="14" fillId="14" borderId="51" xfId="0" applyFont="1" applyFill="1" applyBorder="1"/>
    <xf numFmtId="0" fontId="0" fillId="14" borderId="55" xfId="0" applyFill="1" applyBorder="1" applyProtection="1">
      <protection locked="0"/>
    </xf>
    <xf numFmtId="0" fontId="0" fillId="14" borderId="31" xfId="0" applyFill="1" applyBorder="1" applyProtection="1">
      <protection locked="0"/>
    </xf>
    <xf numFmtId="0" fontId="0" fillId="14" borderId="56" xfId="0" applyFill="1" applyBorder="1" applyProtection="1">
      <protection locked="0"/>
    </xf>
    <xf numFmtId="0" fontId="0" fillId="15" borderId="23" xfId="0" applyFill="1" applyBorder="1" applyProtection="1">
      <protection locked="0"/>
    </xf>
    <xf numFmtId="0" fontId="5" fillId="15" borderId="0" xfId="0" applyFont="1" applyFill="1" applyBorder="1" applyAlignment="1" applyProtection="1">
      <alignment horizontal="center" vertical="center"/>
      <protection locked="0"/>
    </xf>
    <xf numFmtId="0" fontId="0" fillId="15" borderId="0" xfId="0" applyFill="1" applyBorder="1" applyAlignment="1" applyProtection="1">
      <alignment horizontal="left"/>
      <protection locked="0"/>
    </xf>
    <xf numFmtId="0" fontId="0" fillId="15" borderId="0" xfId="0" applyFill="1" applyBorder="1" applyProtection="1">
      <protection locked="0"/>
    </xf>
    <xf numFmtId="0" fontId="9" fillId="15" borderId="0" xfId="0" applyFont="1" applyFill="1" applyBorder="1" applyProtection="1">
      <protection locked="0"/>
    </xf>
    <xf numFmtId="0" fontId="12" fillId="15" borderId="0" xfId="0" applyFont="1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21" fillId="6" borderId="20" xfId="0" applyFont="1" applyFill="1" applyBorder="1" applyAlignment="1">
      <alignment vertical="center"/>
    </xf>
    <xf numFmtId="0" fontId="0" fillId="6" borderId="21" xfId="0" applyFill="1" applyBorder="1"/>
    <xf numFmtId="0" fontId="0" fillId="6" borderId="22" xfId="0" applyFill="1" applyBorder="1"/>
    <xf numFmtId="0" fontId="21" fillId="5" borderId="23" xfId="0" applyFont="1" applyFill="1" applyBorder="1" applyAlignment="1">
      <alignment vertical="center"/>
    </xf>
    <xf numFmtId="0" fontId="0" fillId="5" borderId="0" xfId="0" applyFill="1" applyBorder="1"/>
    <xf numFmtId="0" fontId="0" fillId="5" borderId="24" xfId="0" applyFill="1" applyBorder="1"/>
    <xf numFmtId="0" fontId="2" fillId="0" borderId="103" xfId="0" applyFont="1" applyBorder="1" applyAlignment="1">
      <alignment vertical="center" wrapText="1"/>
    </xf>
    <xf numFmtId="0" fontId="2" fillId="0" borderId="105" xfId="0" applyFont="1" applyBorder="1" applyAlignment="1">
      <alignment vertical="center" wrapText="1"/>
    </xf>
    <xf numFmtId="0" fontId="22" fillId="0" borderId="105" xfId="0" applyFont="1" applyBorder="1" applyAlignment="1">
      <alignment vertical="center" wrapText="1"/>
    </xf>
    <xf numFmtId="0" fontId="22" fillId="0" borderId="103" xfId="0" applyFont="1" applyBorder="1" applyAlignment="1">
      <alignment vertical="center" wrapText="1"/>
    </xf>
    <xf numFmtId="0" fontId="1" fillId="0" borderId="107" xfId="0" applyFont="1" applyBorder="1" applyAlignment="1">
      <alignment vertical="center" wrapText="1"/>
    </xf>
    <xf numFmtId="0" fontId="0" fillId="2" borderId="72" xfId="0" applyFill="1" applyBorder="1" applyAlignment="1">
      <alignment horizontal="center" vertical="center"/>
    </xf>
    <xf numFmtId="14" fontId="0" fillId="2" borderId="72" xfId="0" applyNumberFormat="1" applyFill="1" applyBorder="1" applyAlignment="1">
      <alignment horizontal="center" vertical="center"/>
    </xf>
    <xf numFmtId="2" fontId="0" fillId="2" borderId="72" xfId="0" applyNumberFormat="1" applyFill="1" applyBorder="1" applyAlignment="1">
      <alignment horizontal="center" vertical="center"/>
    </xf>
    <xf numFmtId="0" fontId="0" fillId="12" borderId="111" xfId="0" applyFill="1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14" fontId="0" fillId="12" borderId="72" xfId="0" applyNumberFormat="1" applyFill="1" applyBorder="1" applyAlignment="1">
      <alignment horizontal="center" vertical="center"/>
    </xf>
    <xf numFmtId="3" fontId="0" fillId="12" borderId="72" xfId="0" applyNumberFormat="1" applyFill="1" applyBorder="1" applyAlignment="1">
      <alignment horizontal="center" vertical="center"/>
    </xf>
    <xf numFmtId="3" fontId="0" fillId="12" borderId="98" xfId="0" applyNumberFormat="1" applyFill="1" applyBorder="1" applyAlignment="1">
      <alignment horizontal="center" vertical="center"/>
    </xf>
    <xf numFmtId="0" fontId="0" fillId="0" borderId="112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13" xfId="0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16" fillId="0" borderId="3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51" xfId="0" applyFont="1" applyFill="1" applyBorder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4" fontId="8" fillId="3" borderId="63" xfId="0" applyNumberFormat="1" applyFont="1" applyFill="1" applyBorder="1" applyAlignment="1">
      <alignment horizontal="center"/>
    </xf>
    <xf numFmtId="4" fontId="0" fillId="16" borderId="51" xfId="0" applyNumberFormat="1" applyFill="1" applyBorder="1" applyAlignment="1">
      <alignment horizontal="center"/>
    </xf>
    <xf numFmtId="2" fontId="0" fillId="17" borderId="1" xfId="0" applyNumberForma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63" xfId="0" applyNumberFormat="1" applyFont="1" applyBorder="1" applyAlignment="1">
      <alignment horizontal="center"/>
    </xf>
    <xf numFmtId="3" fontId="7" fillId="2" borderId="51" xfId="0" applyNumberFormat="1" applyFont="1" applyFill="1" applyBorder="1" applyAlignment="1">
      <alignment horizontal="center"/>
    </xf>
    <xf numFmtId="10" fontId="8" fillId="18" borderId="1" xfId="0" applyNumberFormat="1" applyFont="1" applyFill="1" applyBorder="1" applyAlignment="1">
      <alignment horizontal="center"/>
    </xf>
    <xf numFmtId="10" fontId="8" fillId="18" borderId="63" xfId="0" applyNumberFormat="1" applyFont="1" applyFill="1" applyBorder="1" applyAlignment="1">
      <alignment horizontal="center"/>
    </xf>
    <xf numFmtId="10" fontId="7" fillId="12" borderId="51" xfId="0" applyNumberFormat="1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10" fontId="8" fillId="5" borderId="63" xfId="0" applyNumberFormat="1" applyFont="1" applyFill="1" applyBorder="1" applyAlignment="1">
      <alignment horizontal="center"/>
    </xf>
    <xf numFmtId="10" fontId="0" fillId="12" borderId="51" xfId="0" applyNumberForma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10" fontId="8" fillId="19" borderId="63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8" fillId="19" borderId="63" xfId="0" applyNumberFormat="1" applyFont="1" applyFill="1" applyBorder="1" applyAlignment="1">
      <alignment horizontal="center"/>
    </xf>
    <xf numFmtId="4" fontId="20" fillId="20" borderId="1" xfId="0" applyNumberFormat="1" applyFont="1" applyFill="1" applyBorder="1" applyAlignment="1">
      <alignment horizontal="center"/>
    </xf>
    <xf numFmtId="4" fontId="20" fillId="20" borderId="63" xfId="0" applyNumberFormat="1" applyFont="1" applyFill="1" applyBorder="1" applyAlignment="1">
      <alignment horizontal="center"/>
    </xf>
    <xf numFmtId="4" fontId="7" fillId="16" borderId="51" xfId="0" applyNumberFormat="1" applyFont="1" applyFill="1" applyBorder="1" applyAlignment="1">
      <alignment horizontal="center"/>
    </xf>
    <xf numFmtId="0" fontId="8" fillId="0" borderId="63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10" borderId="1" xfId="0" applyNumberFormat="1" applyFon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165" fontId="0" fillId="21" borderId="2" xfId="0" applyNumberForma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9" fontId="21" fillId="5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3" fontId="0" fillId="0" borderId="21" xfId="0" applyNumberForma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28" fillId="0" borderId="0" xfId="0" applyFont="1" applyBorder="1"/>
    <xf numFmtId="0" fontId="0" fillId="0" borderId="24" xfId="0" applyBorder="1"/>
    <xf numFmtId="0" fontId="7" fillId="0" borderId="0" xfId="0" applyFont="1" applyBorder="1"/>
    <xf numFmtId="14" fontId="0" fillId="0" borderId="0" xfId="0" applyNumberFormat="1" applyBorder="1" applyAlignment="1">
      <alignment wrapText="1"/>
    </xf>
    <xf numFmtId="14" fontId="0" fillId="0" borderId="0" xfId="0" applyNumberFormat="1" applyBorder="1"/>
    <xf numFmtId="0" fontId="6" fillId="0" borderId="0" xfId="0" applyFont="1" applyBorder="1"/>
    <xf numFmtId="0" fontId="0" fillId="0" borderId="0" xfId="0" applyBorder="1" applyAlignment="1">
      <alignment horizontal="left"/>
    </xf>
    <xf numFmtId="0" fontId="6" fillId="19" borderId="23" xfId="0" applyFont="1" applyFill="1" applyBorder="1"/>
    <xf numFmtId="0" fontId="2" fillId="0" borderId="0" xfId="0" applyFont="1" applyBorder="1"/>
    <xf numFmtId="0" fontId="6" fillId="0" borderId="23" xfId="0" applyFont="1" applyBorder="1"/>
    <xf numFmtId="0" fontId="7" fillId="0" borderId="0" xfId="0" applyFont="1" applyBorder="1" applyAlignment="1">
      <alignment horizontal="center"/>
    </xf>
    <xf numFmtId="0" fontId="23" fillId="0" borderId="23" xfId="0" applyFont="1" applyBorder="1" applyAlignment="1">
      <alignment horizontal="right"/>
    </xf>
    <xf numFmtId="0" fontId="24" fillId="0" borderId="23" xfId="0" applyFont="1" applyBorder="1" applyAlignment="1">
      <alignment horizontal="right"/>
    </xf>
    <xf numFmtId="0" fontId="6" fillId="0" borderId="15" xfId="0" applyFont="1" applyBorder="1"/>
    <xf numFmtId="0" fontId="6" fillId="0" borderId="4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2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16" xfId="0" applyBorder="1" applyAlignment="1"/>
    <xf numFmtId="0" fontId="0" fillId="6" borderId="115" xfId="0" applyFill="1" applyBorder="1"/>
    <xf numFmtId="0" fontId="0" fillId="0" borderId="102" xfId="0" quotePrefix="1" applyBorder="1" applyAlignment="1"/>
    <xf numFmtId="0" fontId="0" fillId="8" borderId="114" xfId="0" applyFill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2" fillId="0" borderId="36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106" xfId="0" applyFont="1" applyBorder="1" applyAlignment="1">
      <alignment horizontal="center" vertical="center" wrapText="1"/>
    </xf>
    <xf numFmtId="0" fontId="22" fillId="0" borderId="108" xfId="0" applyFont="1" applyBorder="1" applyAlignment="1">
      <alignment horizontal="center" vertical="center" wrapText="1"/>
    </xf>
    <xf numFmtId="0" fontId="22" fillId="0" borderId="109" xfId="0" applyFont="1" applyBorder="1" applyAlignment="1">
      <alignment horizontal="center" vertical="center" wrapText="1"/>
    </xf>
    <xf numFmtId="0" fontId="22" fillId="0" borderId="110" xfId="0" applyFont="1" applyBorder="1" applyAlignment="1">
      <alignment horizontal="center" vertical="center" wrapText="1"/>
    </xf>
    <xf numFmtId="0" fontId="0" fillId="6" borderId="2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5" fillId="0" borderId="86" xfId="0" applyFont="1" applyBorder="1" applyAlignment="1" applyProtection="1">
      <alignment horizontal="center" vertical="center" textRotation="90" wrapText="1"/>
      <protection locked="0"/>
    </xf>
    <xf numFmtId="0" fontId="15" fillId="0" borderId="96" xfId="0" applyFont="1" applyBorder="1" applyAlignment="1" applyProtection="1">
      <alignment horizontal="center" vertical="center" textRotation="90" wrapText="1"/>
      <protection locked="0"/>
    </xf>
    <xf numFmtId="0" fontId="7" fillId="0" borderId="96" xfId="0" applyFont="1" applyBorder="1" applyAlignment="1" applyProtection="1">
      <alignment horizontal="center" vertical="center" textRotation="90"/>
      <protection locked="0"/>
    </xf>
    <xf numFmtId="0" fontId="0" fillId="0" borderId="96" xfId="0" applyBorder="1" applyAlignment="1" applyProtection="1">
      <alignment horizontal="center" vertical="center"/>
      <protection locked="0"/>
    </xf>
    <xf numFmtId="0" fontId="0" fillId="0" borderId="100" xfId="0" applyBorder="1" applyAlignment="1" applyProtection="1">
      <alignment horizontal="center" vertical="center"/>
      <protection locked="0"/>
    </xf>
    <xf numFmtId="0" fontId="2" fillId="0" borderId="38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 wrapText="1"/>
    </xf>
    <xf numFmtId="9" fontId="2" fillId="0" borderId="36" xfId="0" applyNumberFormat="1" applyFont="1" applyBorder="1" applyAlignment="1">
      <alignment horizontal="center" vertical="center" wrapText="1"/>
    </xf>
    <xf numFmtId="9" fontId="2" fillId="0" borderId="37" xfId="0" applyNumberFormat="1" applyFont="1" applyBorder="1" applyAlignment="1">
      <alignment horizontal="center" vertical="center" wrapText="1"/>
    </xf>
    <xf numFmtId="9" fontId="2" fillId="0" borderId="39" xfId="0" applyNumberFormat="1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5" fillId="14" borderId="79" xfId="0" applyFont="1" applyFill="1" applyBorder="1" applyAlignment="1" applyProtection="1">
      <alignment horizontal="center" vertical="center"/>
      <protection locked="0"/>
    </xf>
    <xf numFmtId="0" fontId="0" fillId="14" borderId="80" xfId="0" applyFill="1" applyBorder="1" applyAlignment="1"/>
    <xf numFmtId="0" fontId="5" fillId="14" borderId="15" xfId="0" applyFont="1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/>
    <xf numFmtId="0" fontId="5" fillId="14" borderId="15" xfId="0" applyFont="1" applyFill="1" applyBorder="1" applyAlignment="1">
      <alignment horizontal="center" vertical="center"/>
    </xf>
    <xf numFmtId="0" fontId="15" fillId="13" borderId="57" xfId="0" applyFont="1" applyFill="1" applyBorder="1" applyAlignment="1" applyProtection="1">
      <alignment horizontal="center" vertical="center"/>
      <protection locked="0"/>
    </xf>
    <xf numFmtId="0" fontId="15" fillId="13" borderId="58" xfId="0" applyFont="1" applyFill="1" applyBorder="1" applyAlignment="1" applyProtection="1">
      <alignment horizontal="center" vertical="center"/>
      <protection locked="0"/>
    </xf>
    <xf numFmtId="0" fontId="15" fillId="13" borderId="85" xfId="0" applyFont="1" applyFill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'[1]Xbar_ R Chart'!$B$60</c:f>
              <c:strCache>
                <c:ptCount val="1"/>
                <c:pt idx="0">
                  <c:v>Xbar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Chart'!$C$60:$AA$60</c:f>
              <c:numCache>
                <c:formatCode>General</c:formatCode>
                <c:ptCount val="25"/>
                <c:pt idx="0">
                  <c:v>2201.1666666666665</c:v>
                </c:pt>
                <c:pt idx="1">
                  <c:v>347</c:v>
                </c:pt>
                <c:pt idx="2">
                  <c:v>138.66666666666666</c:v>
                </c:pt>
                <c:pt idx="3">
                  <c:v>263.66666666666669</c:v>
                </c:pt>
                <c:pt idx="4">
                  <c:v>342.83333333333331</c:v>
                </c:pt>
                <c:pt idx="5">
                  <c:v>597</c:v>
                </c:pt>
                <c:pt idx="6">
                  <c:v>459.5</c:v>
                </c:pt>
                <c:pt idx="7">
                  <c:v>-2311.3333333333335</c:v>
                </c:pt>
                <c:pt idx="8">
                  <c:v>-315.5</c:v>
                </c:pt>
                <c:pt idx="9">
                  <c:v>1697</c:v>
                </c:pt>
                <c:pt idx="10">
                  <c:v>409.5</c:v>
                </c:pt>
                <c:pt idx="11">
                  <c:v>380.33333333333331</c:v>
                </c:pt>
                <c:pt idx="12">
                  <c:v>34.5</c:v>
                </c:pt>
                <c:pt idx="13">
                  <c:v>-657.16666666666663</c:v>
                </c:pt>
                <c:pt idx="14">
                  <c:v>376.16666666666669</c:v>
                </c:pt>
                <c:pt idx="15">
                  <c:v>-57.166666666666664</c:v>
                </c:pt>
                <c:pt idx="16">
                  <c:v>509.5</c:v>
                </c:pt>
                <c:pt idx="17">
                  <c:v>951.16666666666663</c:v>
                </c:pt>
                <c:pt idx="18">
                  <c:v>-78</c:v>
                </c:pt>
                <c:pt idx="19">
                  <c:v>-69.666666666666671</c:v>
                </c:pt>
                <c:pt idx="20">
                  <c:v>438.66666666666669</c:v>
                </c:pt>
                <c:pt idx="21">
                  <c:v>-53</c:v>
                </c:pt>
                <c:pt idx="22">
                  <c:v>-357.16666666666669</c:v>
                </c:pt>
                <c:pt idx="23">
                  <c:v>-153</c:v>
                </c:pt>
                <c:pt idx="24">
                  <c:v>1959.5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7D8-96B7-FA35D3DA51D8}"/>
            </c:ext>
          </c:extLst>
        </c:ser>
        <c:ser>
          <c:idx val="1"/>
          <c:order val="1"/>
          <c:tx>
            <c:strRef>
              <c:f>'[1]Xbar_ R Chart'!$K$8</c:f>
              <c:strCache>
                <c:ptCount val="1"/>
                <c:pt idx="0">
                  <c:v>LCLX :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Chart'!$C$13:$AA$13</c:f>
              <c:numCache>
                <c:formatCode>General</c:formatCode>
                <c:ptCount val="25"/>
                <c:pt idx="0">
                  <c:v>-1606.8028333333332</c:v>
                </c:pt>
                <c:pt idx="1">
                  <c:v>-1606.8028333333332</c:v>
                </c:pt>
                <c:pt idx="2">
                  <c:v>-1606.8028333333332</c:v>
                </c:pt>
                <c:pt idx="3">
                  <c:v>-1606.8028333333332</c:v>
                </c:pt>
                <c:pt idx="4">
                  <c:v>-1606.8028333333332</c:v>
                </c:pt>
                <c:pt idx="5">
                  <c:v>-1606.8028333333332</c:v>
                </c:pt>
                <c:pt idx="6">
                  <c:v>-1606.8028333333332</c:v>
                </c:pt>
                <c:pt idx="7">
                  <c:v>-1606.8028333333332</c:v>
                </c:pt>
                <c:pt idx="8">
                  <c:v>-1606.8028333333332</c:v>
                </c:pt>
                <c:pt idx="9">
                  <c:v>-1606.8028333333332</c:v>
                </c:pt>
                <c:pt idx="10">
                  <c:v>-1606.8028333333332</c:v>
                </c:pt>
                <c:pt idx="11">
                  <c:v>-1606.8028333333332</c:v>
                </c:pt>
                <c:pt idx="12">
                  <c:v>-1606.8028333333332</c:v>
                </c:pt>
                <c:pt idx="13">
                  <c:v>-1606.8028333333332</c:v>
                </c:pt>
                <c:pt idx="14">
                  <c:v>-1606.8028333333332</c:v>
                </c:pt>
                <c:pt idx="15">
                  <c:v>-1606.8028333333332</c:v>
                </c:pt>
                <c:pt idx="16">
                  <c:v>-1606.8028333333332</c:v>
                </c:pt>
                <c:pt idx="17">
                  <c:v>-1606.8028333333332</c:v>
                </c:pt>
                <c:pt idx="18">
                  <c:v>-1606.8028333333332</c:v>
                </c:pt>
                <c:pt idx="19">
                  <c:v>-1606.8028333333332</c:v>
                </c:pt>
                <c:pt idx="20">
                  <c:v>-1606.8028333333332</c:v>
                </c:pt>
                <c:pt idx="21">
                  <c:v>-1606.8028333333332</c:v>
                </c:pt>
                <c:pt idx="22">
                  <c:v>-1606.8028333333332</c:v>
                </c:pt>
                <c:pt idx="23">
                  <c:v>-1606.8028333333332</c:v>
                </c:pt>
                <c:pt idx="24">
                  <c:v>-1606.8028333333332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7D8-96B7-FA35D3DA51D8}"/>
            </c:ext>
          </c:extLst>
        </c:ser>
        <c:ser>
          <c:idx val="2"/>
          <c:order val="2"/>
          <c:tx>
            <c:strRef>
              <c:f>'[1]Xbar_ R Chart'!$N$8</c:f>
              <c:strCache>
                <c:ptCount val="1"/>
                <c:pt idx="0">
                  <c:v>UCLX :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Chart'!$C$12:$AA$12</c:f>
              <c:numCache>
                <c:formatCode>General</c:formatCode>
                <c:ptCount val="25"/>
                <c:pt idx="0">
                  <c:v>2171.1361666666667</c:v>
                </c:pt>
                <c:pt idx="1">
                  <c:v>2171.1361666666667</c:v>
                </c:pt>
                <c:pt idx="2">
                  <c:v>2171.1361666666667</c:v>
                </c:pt>
                <c:pt idx="3">
                  <c:v>2171.1361666666667</c:v>
                </c:pt>
                <c:pt idx="4">
                  <c:v>2171.1361666666667</c:v>
                </c:pt>
                <c:pt idx="5">
                  <c:v>2171.1361666666667</c:v>
                </c:pt>
                <c:pt idx="6">
                  <c:v>2171.1361666666667</c:v>
                </c:pt>
                <c:pt idx="7">
                  <c:v>2171.1361666666667</c:v>
                </c:pt>
                <c:pt idx="8">
                  <c:v>2171.1361666666667</c:v>
                </c:pt>
                <c:pt idx="9">
                  <c:v>2171.1361666666667</c:v>
                </c:pt>
                <c:pt idx="10">
                  <c:v>2171.1361666666667</c:v>
                </c:pt>
                <c:pt idx="11">
                  <c:v>2171.1361666666667</c:v>
                </c:pt>
                <c:pt idx="12">
                  <c:v>2171.1361666666667</c:v>
                </c:pt>
                <c:pt idx="13">
                  <c:v>2171.1361666666667</c:v>
                </c:pt>
                <c:pt idx="14">
                  <c:v>2171.1361666666667</c:v>
                </c:pt>
                <c:pt idx="15">
                  <c:v>2171.1361666666667</c:v>
                </c:pt>
                <c:pt idx="16">
                  <c:v>2171.1361666666667</c:v>
                </c:pt>
                <c:pt idx="17">
                  <c:v>2171.1361666666667</c:v>
                </c:pt>
                <c:pt idx="18">
                  <c:v>2171.1361666666667</c:v>
                </c:pt>
                <c:pt idx="19">
                  <c:v>2171.1361666666667</c:v>
                </c:pt>
                <c:pt idx="20">
                  <c:v>2171.1361666666667</c:v>
                </c:pt>
                <c:pt idx="21">
                  <c:v>2171.1361666666667</c:v>
                </c:pt>
                <c:pt idx="22">
                  <c:v>2171.1361666666667</c:v>
                </c:pt>
                <c:pt idx="23">
                  <c:v>2171.1361666666667</c:v>
                </c:pt>
                <c:pt idx="24">
                  <c:v>2171.1361666666667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4-47D8-96B7-FA35D3DA51D8}"/>
            </c:ext>
          </c:extLst>
        </c:ser>
        <c:ser>
          <c:idx val="3"/>
          <c:order val="3"/>
          <c:tx>
            <c:strRef>
              <c:f>'[1]Xbar_ R Chart'!$E$8</c:f>
              <c:strCache>
                <c:ptCount val="1"/>
                <c:pt idx="0">
                  <c:v>Xbarbar :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Chart'!$C$14:$AA$14</c:f>
              <c:numCache>
                <c:formatCode>General</c:formatCode>
                <c:ptCount val="25"/>
                <c:pt idx="0">
                  <c:v>282.16666666666674</c:v>
                </c:pt>
                <c:pt idx="1">
                  <c:v>282.16666666666674</c:v>
                </c:pt>
                <c:pt idx="2">
                  <c:v>282.16666666666674</c:v>
                </c:pt>
                <c:pt idx="3">
                  <c:v>282.16666666666674</c:v>
                </c:pt>
                <c:pt idx="4">
                  <c:v>282.16666666666674</c:v>
                </c:pt>
                <c:pt idx="5">
                  <c:v>282.16666666666674</c:v>
                </c:pt>
                <c:pt idx="6">
                  <c:v>282.16666666666674</c:v>
                </c:pt>
                <c:pt idx="7">
                  <c:v>282.16666666666674</c:v>
                </c:pt>
                <c:pt idx="8">
                  <c:v>282.16666666666674</c:v>
                </c:pt>
                <c:pt idx="9">
                  <c:v>282.16666666666674</c:v>
                </c:pt>
                <c:pt idx="10">
                  <c:v>282.16666666666674</c:v>
                </c:pt>
                <c:pt idx="11">
                  <c:v>282.16666666666674</c:v>
                </c:pt>
                <c:pt idx="12">
                  <c:v>282.16666666666674</c:v>
                </c:pt>
                <c:pt idx="13">
                  <c:v>282.16666666666674</c:v>
                </c:pt>
                <c:pt idx="14">
                  <c:v>282.16666666666674</c:v>
                </c:pt>
                <c:pt idx="15">
                  <c:v>282.16666666666674</c:v>
                </c:pt>
                <c:pt idx="16">
                  <c:v>282.16666666666674</c:v>
                </c:pt>
                <c:pt idx="17">
                  <c:v>282.16666666666674</c:v>
                </c:pt>
                <c:pt idx="18">
                  <c:v>282.16666666666674</c:v>
                </c:pt>
                <c:pt idx="19">
                  <c:v>282.16666666666674</c:v>
                </c:pt>
                <c:pt idx="20">
                  <c:v>282.16666666666674</c:v>
                </c:pt>
                <c:pt idx="21">
                  <c:v>282.16666666666674</c:v>
                </c:pt>
                <c:pt idx="22">
                  <c:v>282.16666666666674</c:v>
                </c:pt>
                <c:pt idx="23">
                  <c:v>282.16666666666674</c:v>
                </c:pt>
                <c:pt idx="24">
                  <c:v>282.16666666666674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4-47D8-96B7-FA35D3DA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79072"/>
        <c:axId val="439806208"/>
      </c:lineChart>
      <c:catAx>
        <c:axId val="4377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39806208"/>
        <c:crosses val="autoZero"/>
        <c:auto val="1"/>
        <c:lblAlgn val="ctr"/>
        <c:lblOffset val="100"/>
        <c:noMultiLvlLbl val="1"/>
      </c:catAx>
      <c:valAx>
        <c:axId val="4398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7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'[1]Xbar_ R Chart'!$B$61</c:f>
              <c:strCache>
                <c:ptCount val="1"/>
                <c:pt idx="0">
                  <c:v>R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Chart'!$C$61:$AA$61</c:f>
              <c:numCache>
                <c:formatCode>General</c:formatCode>
                <c:ptCount val="25"/>
                <c:pt idx="0">
                  <c:v>6825</c:v>
                </c:pt>
                <c:pt idx="1">
                  <c:v>850</c:v>
                </c:pt>
                <c:pt idx="2">
                  <c:v>112.5</c:v>
                </c:pt>
                <c:pt idx="3">
                  <c:v>1150</c:v>
                </c:pt>
                <c:pt idx="4">
                  <c:v>1050</c:v>
                </c:pt>
                <c:pt idx="5">
                  <c:v>1562.5</c:v>
                </c:pt>
                <c:pt idx="6">
                  <c:v>1250</c:v>
                </c:pt>
                <c:pt idx="7">
                  <c:v>7500</c:v>
                </c:pt>
                <c:pt idx="8">
                  <c:v>650</c:v>
                </c:pt>
                <c:pt idx="9">
                  <c:v>5962.5</c:v>
                </c:pt>
                <c:pt idx="10">
                  <c:v>337.5</c:v>
                </c:pt>
                <c:pt idx="11">
                  <c:v>650</c:v>
                </c:pt>
                <c:pt idx="12">
                  <c:v>325</c:v>
                </c:pt>
                <c:pt idx="13">
                  <c:v>2000</c:v>
                </c:pt>
                <c:pt idx="14">
                  <c:v>712.5</c:v>
                </c:pt>
                <c:pt idx="15">
                  <c:v>275</c:v>
                </c:pt>
                <c:pt idx="16">
                  <c:v>1725</c:v>
                </c:pt>
                <c:pt idx="17">
                  <c:v>1912.5</c:v>
                </c:pt>
                <c:pt idx="18">
                  <c:v>1125</c:v>
                </c:pt>
                <c:pt idx="19">
                  <c:v>350</c:v>
                </c:pt>
                <c:pt idx="20">
                  <c:v>837.5</c:v>
                </c:pt>
                <c:pt idx="21">
                  <c:v>850</c:v>
                </c:pt>
                <c:pt idx="22">
                  <c:v>862.5</c:v>
                </c:pt>
                <c:pt idx="23">
                  <c:v>850</c:v>
                </c:pt>
                <c:pt idx="24">
                  <c:v>6437.5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C-4487-B9D6-721AF63CEF57}"/>
            </c:ext>
          </c:extLst>
        </c:ser>
        <c:ser>
          <c:idx val="1"/>
          <c:order val="1"/>
          <c:tx>
            <c:strRef>
              <c:f>'[1]Xbar_ R Chart'!$Q$8</c:f>
              <c:strCache>
                <c:ptCount val="1"/>
                <c:pt idx="0">
                  <c:v>LCLR :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Chart'!$C$33:$AA$33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C-4487-B9D6-721AF63CEF57}"/>
            </c:ext>
          </c:extLst>
        </c:ser>
        <c:ser>
          <c:idx val="2"/>
          <c:order val="2"/>
          <c:tx>
            <c:strRef>
              <c:f>'[1]Xbar_ R Chart'!$T$8</c:f>
              <c:strCache>
                <c:ptCount val="1"/>
                <c:pt idx="0">
                  <c:v>UCLR :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'[1]Xbar_ R Chart'!$C$48:$AA$48</c:f>
              <c:numCache>
                <c:formatCode>General</c:formatCode>
                <c:ptCount val="25"/>
                <c:pt idx="0">
                  <c:v>43102</c:v>
                </c:pt>
                <c:pt idx="1">
                  <c:v>43105</c:v>
                </c:pt>
                <c:pt idx="2">
                  <c:v>43108</c:v>
                </c:pt>
                <c:pt idx="3">
                  <c:v>43111</c:v>
                </c:pt>
                <c:pt idx="4">
                  <c:v>43114</c:v>
                </c:pt>
                <c:pt idx="5">
                  <c:v>43117</c:v>
                </c:pt>
                <c:pt idx="6">
                  <c:v>43120</c:v>
                </c:pt>
                <c:pt idx="7">
                  <c:v>43123</c:v>
                </c:pt>
                <c:pt idx="8">
                  <c:v>43126</c:v>
                </c:pt>
                <c:pt idx="9">
                  <c:v>43129</c:v>
                </c:pt>
                <c:pt idx="10">
                  <c:v>43132</c:v>
                </c:pt>
                <c:pt idx="11">
                  <c:v>43135</c:v>
                </c:pt>
                <c:pt idx="12">
                  <c:v>43138</c:v>
                </c:pt>
                <c:pt idx="13">
                  <c:v>43141</c:v>
                </c:pt>
                <c:pt idx="14">
                  <c:v>43144</c:v>
                </c:pt>
                <c:pt idx="15">
                  <c:v>43147</c:v>
                </c:pt>
                <c:pt idx="16">
                  <c:v>43150</c:v>
                </c:pt>
                <c:pt idx="17">
                  <c:v>43153</c:v>
                </c:pt>
                <c:pt idx="18">
                  <c:v>43156</c:v>
                </c:pt>
                <c:pt idx="19">
                  <c:v>43159</c:v>
                </c:pt>
                <c:pt idx="20">
                  <c:v>43162</c:v>
                </c:pt>
                <c:pt idx="21">
                  <c:v>43165</c:v>
                </c:pt>
                <c:pt idx="22">
                  <c:v>43168</c:v>
                </c:pt>
                <c:pt idx="23">
                  <c:v>43171</c:v>
                </c:pt>
                <c:pt idx="24">
                  <c:v>43174</c:v>
                </c:pt>
              </c:numCache>
            </c:numRef>
          </c:cat>
          <c:val>
            <c:numRef>
              <c:f>'[1]Xbar_ R Chart'!$C$32:$AA$32</c:f>
              <c:numCache>
                <c:formatCode>General</c:formatCode>
                <c:ptCount val="25"/>
                <c:pt idx="0">
                  <c:v>4752.8909999999996</c:v>
                </c:pt>
                <c:pt idx="1">
                  <c:v>4752.8909999999996</c:v>
                </c:pt>
                <c:pt idx="2">
                  <c:v>4752.8909999999996</c:v>
                </c:pt>
                <c:pt idx="3">
                  <c:v>4752.8909999999996</c:v>
                </c:pt>
                <c:pt idx="4">
                  <c:v>4752.8909999999996</c:v>
                </c:pt>
                <c:pt idx="5">
                  <c:v>4752.8909999999996</c:v>
                </c:pt>
                <c:pt idx="6">
                  <c:v>4752.8909999999996</c:v>
                </c:pt>
                <c:pt idx="7">
                  <c:v>4752.8909999999996</c:v>
                </c:pt>
                <c:pt idx="8">
                  <c:v>4752.8909999999996</c:v>
                </c:pt>
                <c:pt idx="9">
                  <c:v>4752.8909999999996</c:v>
                </c:pt>
                <c:pt idx="10">
                  <c:v>4752.8909999999996</c:v>
                </c:pt>
                <c:pt idx="11">
                  <c:v>4752.8909999999996</c:v>
                </c:pt>
                <c:pt idx="12">
                  <c:v>4752.8909999999996</c:v>
                </c:pt>
                <c:pt idx="13">
                  <c:v>4752.8909999999996</c:v>
                </c:pt>
                <c:pt idx="14">
                  <c:v>4752.8909999999996</c:v>
                </c:pt>
                <c:pt idx="15">
                  <c:v>4752.8909999999996</c:v>
                </c:pt>
                <c:pt idx="16">
                  <c:v>4752.8909999999996</c:v>
                </c:pt>
                <c:pt idx="17">
                  <c:v>4752.8909999999996</c:v>
                </c:pt>
                <c:pt idx="18">
                  <c:v>4752.8909999999996</c:v>
                </c:pt>
                <c:pt idx="19">
                  <c:v>4752.8909999999996</c:v>
                </c:pt>
                <c:pt idx="20">
                  <c:v>4752.8909999999996</c:v>
                </c:pt>
                <c:pt idx="21">
                  <c:v>4752.8909999999996</c:v>
                </c:pt>
                <c:pt idx="22">
                  <c:v>4752.8909999999996</c:v>
                </c:pt>
                <c:pt idx="23">
                  <c:v>4752.8909999999996</c:v>
                </c:pt>
                <c:pt idx="24">
                  <c:v>4752.8909999999996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C-4487-B9D6-721AF63CE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934976"/>
        <c:axId val="439952512"/>
      </c:lineChart>
      <c:catAx>
        <c:axId val="4399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952512"/>
        <c:crosses val="autoZero"/>
        <c:auto val="1"/>
        <c:lblAlgn val="ctr"/>
        <c:lblOffset val="100"/>
        <c:noMultiLvlLbl val="1"/>
      </c:catAx>
      <c:valAx>
        <c:axId val="4399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DE REGISTRO REAL'!$W$1</c:f>
              <c:strCache>
                <c:ptCount val="1"/>
                <c:pt idx="0">
                  <c:v>ACCUMULATED DRAWDOWN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'MODULO DE REGISTRO REAL'!$W$3:$W$66</c:f>
              <c:numCache>
                <c:formatCode>General</c:formatCode>
                <c:ptCount val="64"/>
                <c:pt idx="0">
                  <c:v>-240.5</c:v>
                </c:pt>
                <c:pt idx="1">
                  <c:v>-256</c:v>
                </c:pt>
                <c:pt idx="2">
                  <c:v>0</c:v>
                </c:pt>
                <c:pt idx="3">
                  <c:v>0</c:v>
                </c:pt>
                <c:pt idx="4">
                  <c:v>-140.5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-240.5</c:v>
                </c:pt>
                <c:pt idx="14">
                  <c:v>-331</c:v>
                </c:pt>
                <c:pt idx="15">
                  <c:v>-484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-603</c:v>
                </c:pt>
                <c:pt idx="22">
                  <c:v>-1106</c:v>
                </c:pt>
                <c:pt idx="23">
                  <c:v>-1734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-490.5</c:v>
                </c:pt>
                <c:pt idx="30">
                  <c:v>0</c:v>
                </c:pt>
                <c:pt idx="31">
                  <c:v>0</c:v>
                </c:pt>
                <c:pt idx="32">
                  <c:v>-65.5</c:v>
                </c:pt>
                <c:pt idx="33">
                  <c:v>-7243.5</c:v>
                </c:pt>
                <c:pt idx="34">
                  <c:v>-7934</c:v>
                </c:pt>
                <c:pt idx="35">
                  <c:v>-8424.5</c:v>
                </c:pt>
                <c:pt idx="36">
                  <c:v>0</c:v>
                </c:pt>
                <c:pt idx="37">
                  <c:v>0</c:v>
                </c:pt>
                <c:pt idx="38">
                  <c:v>-103</c:v>
                </c:pt>
                <c:pt idx="39">
                  <c:v>-1968.5</c:v>
                </c:pt>
                <c:pt idx="40">
                  <c:v>0</c:v>
                </c:pt>
                <c:pt idx="41">
                  <c:v>0</c:v>
                </c:pt>
                <c:pt idx="42">
                  <c:v>-140.5</c:v>
                </c:pt>
                <c:pt idx="43">
                  <c:v>0</c:v>
                </c:pt>
                <c:pt idx="44">
                  <c:v>-803</c:v>
                </c:pt>
                <c:pt idx="45">
                  <c:v>-931</c:v>
                </c:pt>
                <c:pt idx="46">
                  <c:v>0</c:v>
                </c:pt>
                <c:pt idx="47">
                  <c:v>0</c:v>
                </c:pt>
                <c:pt idx="48">
                  <c:v>-715.5</c:v>
                </c:pt>
                <c:pt idx="49">
                  <c:v>-768.5</c:v>
                </c:pt>
                <c:pt idx="50">
                  <c:v>-846.5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-78</c:v>
                </c:pt>
                <c:pt idx="59">
                  <c:v>-118.5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F-4AFB-8913-B07C1AC0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8768"/>
        <c:axId val="466930688"/>
      </c:lineChart>
      <c:catAx>
        <c:axId val="466928768"/>
        <c:scaling>
          <c:orientation val="minMax"/>
        </c:scaling>
        <c:delete val="0"/>
        <c:axPos val="b"/>
        <c:majorTickMark val="out"/>
        <c:minorTickMark val="none"/>
        <c:tickLblPos val="high"/>
        <c:crossAx val="466930688"/>
        <c:crosses val="autoZero"/>
        <c:auto val="1"/>
        <c:lblAlgn val="ctr"/>
        <c:lblOffset val="100"/>
        <c:noMultiLvlLbl val="0"/>
      </c:catAx>
      <c:valAx>
        <c:axId val="4669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9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650130568716674E-2"/>
          <c:y val="0.13826008533074335"/>
          <c:w val="0.95834603837312937"/>
          <c:h val="0.80285106432180564"/>
        </c:manualLayout>
      </c:layout>
      <c:lineChart>
        <c:grouping val="standard"/>
        <c:varyColors val="0"/>
        <c:ser>
          <c:idx val="0"/>
          <c:order val="0"/>
          <c:tx>
            <c:strRef>
              <c:f>'MODULO DE REGISTRO REAL'!$U$1</c:f>
              <c:strCache>
                <c:ptCount val="1"/>
                <c:pt idx="0">
                  <c:v>SLIPPAGE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'MODULO DE REGISTRO REAL'!$U$3:$U$66</c:f>
              <c:numCache>
                <c:formatCode>General</c:formatCode>
                <c:ptCount val="6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42E-B8B4-29F55341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8432"/>
        <c:axId val="385344640"/>
      </c:lineChart>
      <c:catAx>
        <c:axId val="385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5344640"/>
        <c:crosses val="autoZero"/>
        <c:auto val="1"/>
        <c:lblAlgn val="ctr"/>
        <c:lblOffset val="100"/>
        <c:noMultiLvlLbl val="0"/>
      </c:catAx>
      <c:valAx>
        <c:axId val="3853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21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6350</xdr:colOff>
      <xdr:row>0</xdr:row>
      <xdr:rowOff>31750</xdr:rowOff>
    </xdr:from>
    <xdr:to>
      <xdr:col>45</xdr:col>
      <xdr:colOff>736600</xdr:colOff>
      <xdr:row>66</xdr:row>
      <xdr:rowOff>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905450" y="31750"/>
          <a:ext cx="5302250" cy="12579350"/>
        </a:xfrm>
        <a:prstGeom prst="rect">
          <a:avLst/>
        </a:prstGeom>
        <a:solidFill>
          <a:schemeClr val="lt1"/>
        </a:solidFill>
        <a:ln w="34925" cmpd="dbl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400"/>
            <a:t>CODIGO DE PROGRAMA</a:t>
          </a:r>
        </a:p>
      </xdr:txBody>
    </xdr:sp>
    <xdr:clientData/>
  </xdr:twoCellAnchor>
  <xdr:twoCellAnchor>
    <xdr:from>
      <xdr:col>4</xdr:col>
      <xdr:colOff>21165</xdr:colOff>
      <xdr:row>74</xdr:row>
      <xdr:rowOff>342901</xdr:rowOff>
    </xdr:from>
    <xdr:to>
      <xdr:col>30</xdr:col>
      <xdr:colOff>0</xdr:colOff>
      <xdr:row>93</xdr:row>
      <xdr:rowOff>171451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35719</xdr:colOff>
      <xdr:row>95</xdr:row>
      <xdr:rowOff>0</xdr:rowOff>
    </xdr:from>
    <xdr:to>
      <xdr:col>29</xdr:col>
      <xdr:colOff>635000</xdr:colOff>
      <xdr:row>110</xdr:row>
      <xdr:rowOff>190499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57150</xdr:colOff>
      <xdr:row>68</xdr:row>
      <xdr:rowOff>1</xdr:rowOff>
    </xdr:from>
    <xdr:to>
      <xdr:col>44</xdr:col>
      <xdr:colOff>742951</xdr:colOff>
      <xdr:row>93</xdr:row>
      <xdr:rowOff>170656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31150" y="13215939"/>
          <a:ext cx="11734801" cy="7119936"/>
        </a:xfrm>
        <a:prstGeom prst="rect">
          <a:avLst/>
        </a:prstGeom>
      </xdr:spPr>
    </xdr:pic>
    <xdr:clientData/>
  </xdr:twoCellAnchor>
  <xdr:twoCellAnchor>
    <xdr:from>
      <xdr:col>38</xdr:col>
      <xdr:colOff>95250</xdr:colOff>
      <xdr:row>94</xdr:row>
      <xdr:rowOff>120650</xdr:rowOff>
    </xdr:from>
    <xdr:to>
      <xdr:col>50</xdr:col>
      <xdr:colOff>1190625</xdr:colOff>
      <xdr:row>112</xdr:row>
      <xdr:rowOff>127000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31749</xdr:colOff>
      <xdr:row>113</xdr:row>
      <xdr:rowOff>73024</xdr:rowOff>
    </xdr:from>
    <xdr:to>
      <xdr:col>50</xdr:col>
      <xdr:colOff>1158875</xdr:colOff>
      <xdr:row>135</xdr:row>
      <xdr:rowOff>158749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QM/CURSO%20EXPERTO%20TRADING%20DE%20SISTEMAS/TEMA8/CALCULO%20ESTADISTICO/Mean%20Range%20Control%20Chart_FAU-F-PSG-0293-en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Xbar_ R Chart"/>
      <sheetName val="p Chart"/>
    </sheetNames>
    <sheetDataSet>
      <sheetData sheetId="0"/>
      <sheetData sheetId="1">
        <row r="8">
          <cell r="E8" t="str">
            <v>Xbarbar :</v>
          </cell>
          <cell r="K8" t="str">
            <v>LCLX :</v>
          </cell>
          <cell r="N8" t="str">
            <v>UCLX :</v>
          </cell>
          <cell r="Q8" t="str">
            <v>LCLR :</v>
          </cell>
          <cell r="T8" t="str">
            <v>UCLR :</v>
          </cell>
        </row>
        <row r="12">
          <cell r="C12">
            <v>2171.1361666666667</v>
          </cell>
          <cell r="D12">
            <v>2171.1361666666667</v>
          </cell>
          <cell r="E12">
            <v>2171.1361666666667</v>
          </cell>
          <cell r="F12">
            <v>2171.1361666666667</v>
          </cell>
          <cell r="G12">
            <v>2171.1361666666667</v>
          </cell>
          <cell r="H12">
            <v>2171.1361666666667</v>
          </cell>
          <cell r="I12">
            <v>2171.1361666666667</v>
          </cell>
          <cell r="J12">
            <v>2171.1361666666667</v>
          </cell>
          <cell r="K12">
            <v>2171.1361666666667</v>
          </cell>
          <cell r="L12">
            <v>2171.1361666666667</v>
          </cell>
          <cell r="M12">
            <v>2171.1361666666667</v>
          </cell>
          <cell r="N12">
            <v>2171.1361666666667</v>
          </cell>
          <cell r="O12">
            <v>2171.1361666666667</v>
          </cell>
          <cell r="P12">
            <v>2171.1361666666667</v>
          </cell>
          <cell r="Q12">
            <v>2171.1361666666667</v>
          </cell>
          <cell r="R12">
            <v>2171.1361666666667</v>
          </cell>
          <cell r="S12">
            <v>2171.1361666666667</v>
          </cell>
          <cell r="T12">
            <v>2171.1361666666667</v>
          </cell>
          <cell r="U12">
            <v>2171.1361666666667</v>
          </cell>
          <cell r="V12">
            <v>2171.1361666666667</v>
          </cell>
          <cell r="W12">
            <v>2171.1361666666667</v>
          </cell>
          <cell r="X12">
            <v>2171.1361666666667</v>
          </cell>
          <cell r="Y12">
            <v>2171.1361666666667</v>
          </cell>
          <cell r="Z12">
            <v>2171.1361666666667</v>
          </cell>
          <cell r="AA12">
            <v>2171.1361666666667</v>
          </cell>
        </row>
        <row r="13">
          <cell r="C13">
            <v>-1606.8028333333332</v>
          </cell>
          <cell r="D13">
            <v>-1606.8028333333332</v>
          </cell>
          <cell r="E13">
            <v>-1606.8028333333332</v>
          </cell>
          <cell r="F13">
            <v>-1606.8028333333332</v>
          </cell>
          <cell r="G13">
            <v>-1606.8028333333332</v>
          </cell>
          <cell r="H13">
            <v>-1606.8028333333332</v>
          </cell>
          <cell r="I13">
            <v>-1606.8028333333332</v>
          </cell>
          <cell r="J13">
            <v>-1606.8028333333332</v>
          </cell>
          <cell r="K13">
            <v>-1606.8028333333332</v>
          </cell>
          <cell r="L13">
            <v>-1606.8028333333332</v>
          </cell>
          <cell r="M13">
            <v>-1606.8028333333332</v>
          </cell>
          <cell r="N13">
            <v>-1606.8028333333332</v>
          </cell>
          <cell r="O13">
            <v>-1606.8028333333332</v>
          </cell>
          <cell r="P13">
            <v>-1606.8028333333332</v>
          </cell>
          <cell r="Q13">
            <v>-1606.8028333333332</v>
          </cell>
          <cell r="R13">
            <v>-1606.8028333333332</v>
          </cell>
          <cell r="S13">
            <v>-1606.8028333333332</v>
          </cell>
          <cell r="T13">
            <v>-1606.8028333333332</v>
          </cell>
          <cell r="U13">
            <v>-1606.8028333333332</v>
          </cell>
          <cell r="V13">
            <v>-1606.8028333333332</v>
          </cell>
          <cell r="W13">
            <v>-1606.8028333333332</v>
          </cell>
          <cell r="X13">
            <v>-1606.8028333333332</v>
          </cell>
          <cell r="Y13">
            <v>-1606.8028333333332</v>
          </cell>
          <cell r="Z13">
            <v>-1606.8028333333332</v>
          </cell>
          <cell r="AA13">
            <v>-1606.8028333333332</v>
          </cell>
        </row>
        <row r="14">
          <cell r="C14">
            <v>282.16666666666674</v>
          </cell>
          <cell r="D14">
            <v>282.16666666666674</v>
          </cell>
          <cell r="E14">
            <v>282.16666666666674</v>
          </cell>
          <cell r="F14">
            <v>282.16666666666674</v>
          </cell>
          <cell r="G14">
            <v>282.16666666666674</v>
          </cell>
          <cell r="H14">
            <v>282.16666666666674</v>
          </cell>
          <cell r="I14">
            <v>282.16666666666674</v>
          </cell>
          <cell r="J14">
            <v>282.16666666666674</v>
          </cell>
          <cell r="K14">
            <v>282.16666666666674</v>
          </cell>
          <cell r="L14">
            <v>282.16666666666674</v>
          </cell>
          <cell r="M14">
            <v>282.16666666666674</v>
          </cell>
          <cell r="N14">
            <v>282.16666666666674</v>
          </cell>
          <cell r="O14">
            <v>282.16666666666674</v>
          </cell>
          <cell r="P14">
            <v>282.16666666666674</v>
          </cell>
          <cell r="Q14">
            <v>282.16666666666674</v>
          </cell>
          <cell r="R14">
            <v>282.16666666666674</v>
          </cell>
          <cell r="S14">
            <v>282.16666666666674</v>
          </cell>
          <cell r="T14">
            <v>282.16666666666674</v>
          </cell>
          <cell r="U14">
            <v>282.16666666666674</v>
          </cell>
          <cell r="V14">
            <v>282.16666666666674</v>
          </cell>
          <cell r="W14">
            <v>282.16666666666674</v>
          </cell>
          <cell r="X14">
            <v>282.16666666666674</v>
          </cell>
          <cell r="Y14">
            <v>282.16666666666674</v>
          </cell>
          <cell r="Z14">
            <v>282.16666666666674</v>
          </cell>
          <cell r="AA14">
            <v>282.16666666666674</v>
          </cell>
        </row>
        <row r="32">
          <cell r="C32">
            <v>4752.8909999999996</v>
          </cell>
          <cell r="D32">
            <v>4752.8909999999996</v>
          </cell>
          <cell r="E32">
            <v>4752.8909999999996</v>
          </cell>
          <cell r="F32">
            <v>4752.8909999999996</v>
          </cell>
          <cell r="G32">
            <v>4752.8909999999996</v>
          </cell>
          <cell r="H32">
            <v>4752.8909999999996</v>
          </cell>
          <cell r="I32">
            <v>4752.8909999999996</v>
          </cell>
          <cell r="J32">
            <v>4752.8909999999996</v>
          </cell>
          <cell r="K32">
            <v>4752.8909999999996</v>
          </cell>
          <cell r="L32">
            <v>4752.8909999999996</v>
          </cell>
          <cell r="M32">
            <v>4752.8909999999996</v>
          </cell>
          <cell r="N32">
            <v>4752.8909999999996</v>
          </cell>
          <cell r="O32">
            <v>4752.8909999999996</v>
          </cell>
          <cell r="P32">
            <v>4752.8909999999996</v>
          </cell>
          <cell r="Q32">
            <v>4752.8909999999996</v>
          </cell>
          <cell r="R32">
            <v>4752.8909999999996</v>
          </cell>
          <cell r="S32">
            <v>4752.8909999999996</v>
          </cell>
          <cell r="T32">
            <v>4752.8909999999996</v>
          </cell>
          <cell r="U32">
            <v>4752.8909999999996</v>
          </cell>
          <cell r="V32">
            <v>4752.8909999999996</v>
          </cell>
          <cell r="W32">
            <v>4752.8909999999996</v>
          </cell>
          <cell r="X32">
            <v>4752.8909999999996</v>
          </cell>
          <cell r="Y32">
            <v>4752.8909999999996</v>
          </cell>
          <cell r="Z32">
            <v>4752.8909999999996</v>
          </cell>
          <cell r="AA32">
            <v>4752.8909999999996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48">
          <cell r="C48">
            <v>43102</v>
          </cell>
          <cell r="D48">
            <v>43105</v>
          </cell>
          <cell r="E48">
            <v>43108</v>
          </cell>
          <cell r="F48">
            <v>43111</v>
          </cell>
          <cell r="G48">
            <v>43114</v>
          </cell>
          <cell r="H48">
            <v>43117</v>
          </cell>
          <cell r="I48">
            <v>43120</v>
          </cell>
          <cell r="J48">
            <v>43123</v>
          </cell>
          <cell r="K48">
            <v>43126</v>
          </cell>
          <cell r="L48">
            <v>43129</v>
          </cell>
          <cell r="M48">
            <v>43132</v>
          </cell>
          <cell r="N48">
            <v>43135</v>
          </cell>
          <cell r="O48">
            <v>43138</v>
          </cell>
          <cell r="P48">
            <v>43141</v>
          </cell>
          <cell r="Q48">
            <v>43144</v>
          </cell>
          <cell r="R48">
            <v>43147</v>
          </cell>
          <cell r="S48">
            <v>43150</v>
          </cell>
          <cell r="T48">
            <v>43153</v>
          </cell>
          <cell r="U48">
            <v>43156</v>
          </cell>
          <cell r="V48">
            <v>43159</v>
          </cell>
          <cell r="W48">
            <v>43162</v>
          </cell>
          <cell r="X48">
            <v>43165</v>
          </cell>
          <cell r="Y48">
            <v>43168</v>
          </cell>
          <cell r="Z48">
            <v>43171</v>
          </cell>
          <cell r="AA48">
            <v>43174</v>
          </cell>
        </row>
        <row r="60">
          <cell r="B60" t="str">
            <v>Xbar</v>
          </cell>
          <cell r="C60">
            <v>2201.1666666666665</v>
          </cell>
          <cell r="D60">
            <v>347</v>
          </cell>
          <cell r="E60">
            <v>138.66666666666666</v>
          </cell>
          <cell r="F60">
            <v>263.66666666666669</v>
          </cell>
          <cell r="G60">
            <v>342.83333333333331</v>
          </cell>
          <cell r="H60">
            <v>597</v>
          </cell>
          <cell r="I60">
            <v>459.5</v>
          </cell>
          <cell r="J60">
            <v>-2311.3333333333335</v>
          </cell>
          <cell r="K60">
            <v>-315.5</v>
          </cell>
          <cell r="L60">
            <v>1697</v>
          </cell>
          <cell r="M60">
            <v>409.5</v>
          </cell>
          <cell r="N60">
            <v>380.33333333333331</v>
          </cell>
          <cell r="O60">
            <v>34.5</v>
          </cell>
          <cell r="P60">
            <v>-657.16666666666663</v>
          </cell>
          <cell r="Q60">
            <v>376.16666666666669</v>
          </cell>
          <cell r="R60">
            <v>-57.166666666666664</v>
          </cell>
          <cell r="S60">
            <v>509.5</v>
          </cell>
          <cell r="T60">
            <v>951.16666666666663</v>
          </cell>
          <cell r="U60">
            <v>-78</v>
          </cell>
          <cell r="V60">
            <v>-69.666666666666671</v>
          </cell>
          <cell r="W60">
            <v>438.66666666666669</v>
          </cell>
          <cell r="X60">
            <v>-53</v>
          </cell>
          <cell r="Y60">
            <v>-357.16666666666669</v>
          </cell>
          <cell r="Z60">
            <v>-153</v>
          </cell>
          <cell r="AA60">
            <v>1959.5</v>
          </cell>
        </row>
        <row r="61">
          <cell r="B61" t="str">
            <v>R</v>
          </cell>
          <cell r="C61">
            <v>6825</v>
          </cell>
          <cell r="D61">
            <v>850</v>
          </cell>
          <cell r="E61">
            <v>112.5</v>
          </cell>
          <cell r="F61">
            <v>1150</v>
          </cell>
          <cell r="G61">
            <v>1050</v>
          </cell>
          <cell r="H61">
            <v>1562.5</v>
          </cell>
          <cell r="I61">
            <v>1250</v>
          </cell>
          <cell r="J61">
            <v>7500</v>
          </cell>
          <cell r="K61">
            <v>650</v>
          </cell>
          <cell r="L61">
            <v>5962.5</v>
          </cell>
          <cell r="M61">
            <v>337.5</v>
          </cell>
          <cell r="N61">
            <v>650</v>
          </cell>
          <cell r="O61">
            <v>325</v>
          </cell>
          <cell r="P61">
            <v>2000</v>
          </cell>
          <cell r="Q61">
            <v>712.5</v>
          </cell>
          <cell r="R61">
            <v>275</v>
          </cell>
          <cell r="S61">
            <v>1725</v>
          </cell>
          <cell r="T61">
            <v>1912.5</v>
          </cell>
          <cell r="U61">
            <v>1125</v>
          </cell>
          <cell r="V61">
            <v>350</v>
          </cell>
          <cell r="W61">
            <v>837.5</v>
          </cell>
          <cell r="X61">
            <v>850</v>
          </cell>
          <cell r="Y61">
            <v>862.5</v>
          </cell>
          <cell r="Z61">
            <v>850</v>
          </cell>
          <cell r="AA61">
            <v>6437.5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22"/>
  <sheetViews>
    <sheetView tabSelected="1" topLeftCell="E1" zoomScale="30" zoomScaleNormal="30" workbookViewId="0">
      <selection activeCell="BB24" sqref="BB24"/>
    </sheetView>
  </sheetViews>
  <sheetFormatPr baseColWidth="10" defaultRowHeight="15" x14ac:dyDescent="0.25"/>
  <cols>
    <col min="1" max="1" width="0" hidden="1" customWidth="1"/>
    <col min="2" max="3" width="18.42578125" hidden="1" customWidth="1"/>
    <col min="4" max="4" width="0" hidden="1" customWidth="1"/>
    <col min="9" max="9" width="13.140625" customWidth="1"/>
    <col min="10" max="10" width="12" customWidth="1"/>
    <col min="11" max="11" width="12.28515625" customWidth="1"/>
    <col min="12" max="12" width="11.5703125" customWidth="1"/>
    <col min="13" max="14" width="13.7109375" customWidth="1"/>
    <col min="15" max="15" width="12.7109375" customWidth="1"/>
    <col min="16" max="16" width="8.42578125" bestFit="1" customWidth="1"/>
    <col min="17" max="17" width="7.7109375" bestFit="1" customWidth="1"/>
    <col min="18" max="18" width="13" customWidth="1"/>
    <col min="19" max="19" width="8.28515625" bestFit="1" customWidth="1"/>
    <col min="20" max="20" width="12.42578125" customWidth="1"/>
    <col min="21" max="21" width="14.140625" customWidth="1"/>
    <col min="22" max="22" width="12.5703125" bestFit="1" customWidth="1"/>
    <col min="23" max="23" width="16.140625" customWidth="1"/>
    <col min="24" max="24" width="12.5703125" customWidth="1"/>
    <col min="25" max="25" width="11.42578125" customWidth="1"/>
    <col min="31" max="31" width="17.140625" customWidth="1"/>
    <col min="47" max="48" width="14.7109375" customWidth="1"/>
    <col min="49" max="49" width="13.42578125" customWidth="1"/>
    <col min="50" max="50" width="17.5703125" customWidth="1"/>
    <col min="51" max="51" width="18.42578125" customWidth="1"/>
    <col min="52" max="52" width="0" hidden="1" customWidth="1"/>
  </cols>
  <sheetData>
    <row r="1" spans="1:51" ht="31.5" thickTop="1" thickBot="1" x14ac:dyDescent="0.3">
      <c r="E1" s="15" t="s">
        <v>0</v>
      </c>
      <c r="F1" s="16" t="s">
        <v>1</v>
      </c>
      <c r="G1" s="16" t="s">
        <v>2</v>
      </c>
      <c r="H1" s="16" t="s">
        <v>7</v>
      </c>
      <c r="I1" s="16" t="s">
        <v>3</v>
      </c>
      <c r="J1" s="16" t="s">
        <v>5</v>
      </c>
      <c r="K1" s="16" t="s">
        <v>15</v>
      </c>
      <c r="L1" s="16" t="s">
        <v>16</v>
      </c>
      <c r="M1" s="16" t="s">
        <v>25</v>
      </c>
      <c r="N1" s="16" t="s">
        <v>26</v>
      </c>
      <c r="O1" s="16" t="s">
        <v>8</v>
      </c>
      <c r="P1" s="16" t="s">
        <v>10</v>
      </c>
      <c r="Q1" s="16" t="s">
        <v>17</v>
      </c>
      <c r="R1" s="16" t="s">
        <v>27</v>
      </c>
      <c r="S1" s="16" t="s">
        <v>14</v>
      </c>
      <c r="T1" s="16" t="s">
        <v>28</v>
      </c>
      <c r="U1" s="16" t="s">
        <v>30</v>
      </c>
      <c r="V1" s="16" t="s">
        <v>11</v>
      </c>
      <c r="W1" s="16" t="s">
        <v>29</v>
      </c>
      <c r="X1" s="16" t="s">
        <v>19</v>
      </c>
      <c r="Y1" s="48" t="s">
        <v>12</v>
      </c>
      <c r="Z1" s="37" t="s">
        <v>0</v>
      </c>
      <c r="AA1" s="38" t="s">
        <v>1</v>
      </c>
      <c r="AB1" s="38" t="s">
        <v>2</v>
      </c>
      <c r="AC1" s="38" t="s">
        <v>3</v>
      </c>
      <c r="AD1" s="38" t="s">
        <v>4</v>
      </c>
      <c r="AE1" s="38" t="s">
        <v>5</v>
      </c>
      <c r="AF1" s="38" t="s">
        <v>6</v>
      </c>
      <c r="AG1" s="38" t="s">
        <v>13</v>
      </c>
      <c r="AH1" s="38" t="s">
        <v>7</v>
      </c>
      <c r="AI1" s="38" t="s">
        <v>8</v>
      </c>
      <c r="AJ1" s="38" t="s">
        <v>9</v>
      </c>
      <c r="AK1" s="38" t="s">
        <v>10</v>
      </c>
      <c r="AL1" s="38" t="s">
        <v>11</v>
      </c>
      <c r="AM1" s="39" t="s">
        <v>12</v>
      </c>
      <c r="AU1" s="325" t="s">
        <v>31</v>
      </c>
      <c r="AV1" s="326"/>
      <c r="AW1" s="326"/>
      <c r="AX1" s="326"/>
      <c r="AY1" s="327"/>
    </row>
    <row r="2" spans="1:51" ht="15.75" thickBot="1" x14ac:dyDescent="0.3">
      <c r="E2" s="17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/>
      <c r="N2" s="12"/>
      <c r="O2" s="12">
        <v>0</v>
      </c>
      <c r="P2" s="12">
        <v>0</v>
      </c>
      <c r="Q2" s="12"/>
      <c r="R2" s="12"/>
      <c r="S2" s="12">
        <v>0</v>
      </c>
      <c r="T2" s="12"/>
      <c r="U2" s="12"/>
      <c r="V2" s="12">
        <v>0</v>
      </c>
      <c r="W2" s="12">
        <v>0</v>
      </c>
      <c r="X2" s="13">
        <v>0</v>
      </c>
      <c r="Y2" s="49">
        <v>180000</v>
      </c>
      <c r="Z2" s="51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2"/>
      <c r="AU2" s="319"/>
      <c r="AV2" s="320"/>
      <c r="AW2" s="320"/>
      <c r="AX2" s="320"/>
      <c r="AY2" s="321"/>
    </row>
    <row r="3" spans="1:51" x14ac:dyDescent="0.25">
      <c r="A3" t="s">
        <v>1</v>
      </c>
      <c r="B3" t="s">
        <v>22</v>
      </c>
      <c r="C3" t="s">
        <v>24</v>
      </c>
      <c r="E3" s="18">
        <v>1</v>
      </c>
      <c r="F3" s="8" t="s">
        <v>18</v>
      </c>
      <c r="G3" s="8" t="s">
        <v>20</v>
      </c>
      <c r="H3" s="8">
        <v>1</v>
      </c>
      <c r="I3" s="9">
        <v>43102</v>
      </c>
      <c r="J3" s="9">
        <v>43102</v>
      </c>
      <c r="K3" s="8">
        <v>2696.25</v>
      </c>
      <c r="L3" s="14">
        <v>2691.5</v>
      </c>
      <c r="M3" s="8">
        <f>K3+0.25</f>
        <v>2696.5</v>
      </c>
      <c r="N3" s="14">
        <f>L3-0.25</f>
        <v>2691.25</v>
      </c>
      <c r="O3" s="10">
        <f t="shared" ref="O3:O34" si="0">VLOOKUP(F3,$A$3:$B$6,2,0)</f>
        <v>-3</v>
      </c>
      <c r="P3" s="11">
        <v>6380</v>
      </c>
      <c r="Q3" s="10">
        <f t="shared" ref="Q3:Q34" si="1">IF(G3="LONG",(L3-K3)*VLOOKUP(F3,$A$3:$C$6,3,0),(K3-L3)*VLOOKUP(F3,$A$3:$C$6,3,0))</f>
        <v>-237.5</v>
      </c>
      <c r="R3" s="10">
        <f>IF(G3="LONG",(N3-M3)*VLOOKUP(F3,$A$3:$C$6,3,0),(M3-N3)*VLOOKUP(F3,$A$3:$C$6,3,0))</f>
        <v>-262.5</v>
      </c>
      <c r="S3" s="10">
        <f t="shared" ref="S3:S34" si="2">Q3+O3</f>
        <v>-240.5</v>
      </c>
      <c r="T3" s="10">
        <f>R3+O3</f>
        <v>-265.5</v>
      </c>
      <c r="U3" s="10">
        <f>Q3-R3</f>
        <v>25</v>
      </c>
      <c r="V3" s="10">
        <f t="shared" ref="V3:V34" si="3">IF(S3&lt;0,S3,0)</f>
        <v>-240.5</v>
      </c>
      <c r="W3" s="10">
        <f>IF(V3&lt;0,V3+IF(V2&lt;0,W2,0),0)</f>
        <v>-240.5</v>
      </c>
      <c r="X3" s="10">
        <f>IF(W3&lt;X2,W3,X2)</f>
        <v>-240.5</v>
      </c>
      <c r="Y3" s="40">
        <f t="shared" ref="Y3:Y34" si="4">Y2+S3</f>
        <v>179759.5</v>
      </c>
      <c r="Z3" s="53">
        <v>1</v>
      </c>
      <c r="AA3" s="45" t="s">
        <v>18</v>
      </c>
      <c r="AB3" s="45" t="s">
        <v>20</v>
      </c>
      <c r="AC3" s="46">
        <v>42006</v>
      </c>
      <c r="AD3" s="45"/>
      <c r="AE3" s="46">
        <v>42006</v>
      </c>
      <c r="AF3" s="45"/>
      <c r="AG3" s="47">
        <v>1072</v>
      </c>
      <c r="AH3" s="45">
        <v>2</v>
      </c>
      <c r="AI3" s="45">
        <v>0</v>
      </c>
      <c r="AJ3" s="47">
        <v>2144</v>
      </c>
      <c r="AK3" s="47">
        <v>181000</v>
      </c>
      <c r="AL3" s="45">
        <v>0</v>
      </c>
      <c r="AM3" s="54">
        <v>233031</v>
      </c>
      <c r="AU3" s="319"/>
      <c r="AV3" s="320"/>
      <c r="AW3" s="320"/>
      <c r="AX3" s="320"/>
      <c r="AY3" s="321"/>
    </row>
    <row r="4" spans="1:51" x14ac:dyDescent="0.25">
      <c r="A4" t="s">
        <v>18</v>
      </c>
      <c r="B4">
        <f>-3</f>
        <v>-3</v>
      </c>
      <c r="C4">
        <v>50</v>
      </c>
      <c r="E4" s="19">
        <v>2</v>
      </c>
      <c r="F4" s="4" t="s">
        <v>18</v>
      </c>
      <c r="G4" s="4" t="s">
        <v>20</v>
      </c>
      <c r="H4" s="4">
        <v>1</v>
      </c>
      <c r="I4" s="5">
        <v>43103</v>
      </c>
      <c r="J4" s="5">
        <v>43103</v>
      </c>
      <c r="K4" s="7">
        <v>2537.5</v>
      </c>
      <c r="L4" s="7">
        <v>2537.25</v>
      </c>
      <c r="M4" s="8">
        <f t="shared" ref="M4:M64" si="5">K4+0.25</f>
        <v>2537.75</v>
      </c>
      <c r="N4" s="14">
        <f t="shared" ref="N4:N64" si="6">L4-0.25</f>
        <v>2537</v>
      </c>
      <c r="O4" s="3">
        <f t="shared" si="0"/>
        <v>-3</v>
      </c>
      <c r="P4" s="6">
        <v>6380</v>
      </c>
      <c r="Q4" s="3">
        <f t="shared" si="1"/>
        <v>-12.5</v>
      </c>
      <c r="R4" s="10">
        <f t="shared" ref="R4:R64" si="7">IF(G4="LONG",(N4-M4)*VLOOKUP(F4,$A$3:$C$6,3,0),(M4-N4)*VLOOKUP(F4,$A$3:$C$6,3,0))</f>
        <v>-37.5</v>
      </c>
      <c r="S4" s="3">
        <f t="shared" si="2"/>
        <v>-15.5</v>
      </c>
      <c r="T4" s="10">
        <f t="shared" ref="T4:T64" si="8">R4+O4</f>
        <v>-40.5</v>
      </c>
      <c r="U4" s="10">
        <f t="shared" ref="U4:U64" si="9">Q4-R4</f>
        <v>25</v>
      </c>
      <c r="V4" s="3">
        <f t="shared" si="3"/>
        <v>-15.5</v>
      </c>
      <c r="W4" s="3">
        <f t="shared" ref="W4:W64" si="10">IF(V4&lt;0,V4+IF(V3&lt;0,W3,0),0)</f>
        <v>-256</v>
      </c>
      <c r="X4" s="3">
        <f t="shared" ref="X4:X64" si="11">IF(W4&lt;X3,W4,X3)</f>
        <v>-256</v>
      </c>
      <c r="Y4" s="40">
        <f t="shared" si="4"/>
        <v>179744</v>
      </c>
      <c r="Z4" s="55">
        <v>2</v>
      </c>
      <c r="AA4" s="42" t="s">
        <v>18</v>
      </c>
      <c r="AB4" s="42" t="s">
        <v>20</v>
      </c>
      <c r="AC4" s="43">
        <v>42006</v>
      </c>
      <c r="AD4" s="42"/>
      <c r="AE4" s="43">
        <v>42006</v>
      </c>
      <c r="AF4" s="42"/>
      <c r="AG4" s="42">
        <v>119</v>
      </c>
      <c r="AH4" s="42">
        <v>2</v>
      </c>
      <c r="AI4" s="42">
        <v>0</v>
      </c>
      <c r="AJ4" s="42">
        <v>238</v>
      </c>
      <c r="AK4" s="44">
        <v>181000</v>
      </c>
      <c r="AL4" s="42">
        <v>0</v>
      </c>
      <c r="AM4" s="56">
        <v>233269</v>
      </c>
      <c r="AU4" s="319"/>
      <c r="AV4" s="320"/>
      <c r="AW4" s="320"/>
      <c r="AX4" s="320"/>
      <c r="AY4" s="321"/>
    </row>
    <row r="5" spans="1:51" x14ac:dyDescent="0.25">
      <c r="A5" t="s">
        <v>21</v>
      </c>
      <c r="B5">
        <f>-4.5</f>
        <v>-4.5</v>
      </c>
      <c r="C5">
        <v>5</v>
      </c>
      <c r="E5" s="19">
        <v>3</v>
      </c>
      <c r="F5" s="4" t="s">
        <v>18</v>
      </c>
      <c r="G5" s="4" t="s">
        <v>20</v>
      </c>
      <c r="H5" s="4">
        <v>1</v>
      </c>
      <c r="I5" s="5">
        <v>43103</v>
      </c>
      <c r="J5" s="5">
        <v>43103</v>
      </c>
      <c r="K5" s="7">
        <v>2684.75</v>
      </c>
      <c r="L5" s="7">
        <v>2687.5</v>
      </c>
      <c r="M5" s="8">
        <f t="shared" si="5"/>
        <v>2685</v>
      </c>
      <c r="N5" s="14">
        <f t="shared" si="6"/>
        <v>2687.25</v>
      </c>
      <c r="O5" s="3">
        <f t="shared" si="0"/>
        <v>-3</v>
      </c>
      <c r="P5" s="6">
        <v>6380</v>
      </c>
      <c r="Q5" s="3">
        <f t="shared" si="1"/>
        <v>137.5</v>
      </c>
      <c r="R5" s="10">
        <f t="shared" si="7"/>
        <v>112.5</v>
      </c>
      <c r="S5" s="3">
        <f t="shared" si="2"/>
        <v>134.5</v>
      </c>
      <c r="T5" s="10">
        <f t="shared" si="8"/>
        <v>109.5</v>
      </c>
      <c r="U5" s="10">
        <f t="shared" si="9"/>
        <v>25</v>
      </c>
      <c r="V5" s="3">
        <f t="shared" si="3"/>
        <v>0</v>
      </c>
      <c r="W5" s="3">
        <f t="shared" si="10"/>
        <v>0</v>
      </c>
      <c r="X5" s="3">
        <f t="shared" si="11"/>
        <v>-256</v>
      </c>
      <c r="Y5" s="40">
        <f t="shared" si="4"/>
        <v>179878.5</v>
      </c>
      <c r="Z5" s="55">
        <v>3</v>
      </c>
      <c r="AA5" s="42" t="s">
        <v>18</v>
      </c>
      <c r="AB5" s="42" t="s">
        <v>20</v>
      </c>
      <c r="AC5" s="43">
        <v>42009</v>
      </c>
      <c r="AD5" s="42"/>
      <c r="AE5" s="43">
        <v>42009</v>
      </c>
      <c r="AF5" s="42"/>
      <c r="AG5" s="44">
        <v>1521</v>
      </c>
      <c r="AH5" s="42">
        <v>2</v>
      </c>
      <c r="AI5" s="42">
        <v>0</v>
      </c>
      <c r="AJ5" s="44">
        <v>3042</v>
      </c>
      <c r="AK5" s="44">
        <v>181000</v>
      </c>
      <c r="AL5" s="42">
        <v>0</v>
      </c>
      <c r="AM5" s="56">
        <v>236311</v>
      </c>
      <c r="AU5" s="319"/>
      <c r="AV5" s="320"/>
      <c r="AW5" s="320"/>
      <c r="AX5" s="320"/>
      <c r="AY5" s="321"/>
    </row>
    <row r="6" spans="1:51" x14ac:dyDescent="0.25">
      <c r="A6" t="s">
        <v>23</v>
      </c>
      <c r="B6">
        <f>-5</f>
        <v>-5</v>
      </c>
      <c r="C6">
        <v>10</v>
      </c>
      <c r="E6" s="19">
        <v>4</v>
      </c>
      <c r="F6" s="4" t="s">
        <v>18</v>
      </c>
      <c r="G6" s="4" t="s">
        <v>20</v>
      </c>
      <c r="H6" s="4">
        <v>1</v>
      </c>
      <c r="I6" s="5">
        <v>43106</v>
      </c>
      <c r="J6" s="5">
        <v>43106</v>
      </c>
      <c r="K6" s="7">
        <v>2861.25</v>
      </c>
      <c r="L6" s="7">
        <v>2873.75</v>
      </c>
      <c r="M6" s="8">
        <f t="shared" si="5"/>
        <v>2861.5</v>
      </c>
      <c r="N6" s="14">
        <f t="shared" si="6"/>
        <v>2873.5</v>
      </c>
      <c r="O6" s="3">
        <f t="shared" si="0"/>
        <v>-3</v>
      </c>
      <c r="P6" s="6">
        <v>6380</v>
      </c>
      <c r="Q6" s="3">
        <f t="shared" si="1"/>
        <v>625</v>
      </c>
      <c r="R6" s="10">
        <f t="shared" si="7"/>
        <v>600</v>
      </c>
      <c r="S6" s="3">
        <f t="shared" si="2"/>
        <v>622</v>
      </c>
      <c r="T6" s="10">
        <f t="shared" si="8"/>
        <v>597</v>
      </c>
      <c r="U6" s="10">
        <f t="shared" si="9"/>
        <v>25</v>
      </c>
      <c r="V6" s="3">
        <f t="shared" si="3"/>
        <v>0</v>
      </c>
      <c r="W6" s="3">
        <f t="shared" si="10"/>
        <v>0</v>
      </c>
      <c r="X6" s="3">
        <f t="shared" si="11"/>
        <v>-256</v>
      </c>
      <c r="Y6" s="40">
        <f t="shared" si="4"/>
        <v>180500.5</v>
      </c>
      <c r="Z6" s="55">
        <v>4</v>
      </c>
      <c r="AA6" s="42" t="s">
        <v>18</v>
      </c>
      <c r="AB6" s="42" t="s">
        <v>20</v>
      </c>
      <c r="AC6" s="43">
        <v>42009</v>
      </c>
      <c r="AD6" s="42"/>
      <c r="AE6" s="43">
        <v>42009</v>
      </c>
      <c r="AF6" s="42"/>
      <c r="AG6" s="42">
        <v>-225</v>
      </c>
      <c r="AH6" s="42">
        <v>2</v>
      </c>
      <c r="AI6" s="42">
        <v>0</v>
      </c>
      <c r="AJ6" s="42">
        <v>-450</v>
      </c>
      <c r="AK6" s="44">
        <v>181000</v>
      </c>
      <c r="AL6" s="42">
        <v>450</v>
      </c>
      <c r="AM6" s="56">
        <v>235861</v>
      </c>
      <c r="AU6" s="319"/>
      <c r="AV6" s="320"/>
      <c r="AW6" s="320"/>
      <c r="AX6" s="320"/>
      <c r="AY6" s="321"/>
    </row>
    <row r="7" spans="1:51" x14ac:dyDescent="0.25">
      <c r="E7" s="19">
        <v>5</v>
      </c>
      <c r="F7" s="4" t="s">
        <v>18</v>
      </c>
      <c r="G7" s="4" t="s">
        <v>20</v>
      </c>
      <c r="H7" s="4">
        <v>1</v>
      </c>
      <c r="I7" s="5">
        <v>43106</v>
      </c>
      <c r="J7" s="5">
        <v>43106</v>
      </c>
      <c r="K7" s="7">
        <v>2843.75</v>
      </c>
      <c r="L7" s="7">
        <v>2841</v>
      </c>
      <c r="M7" s="8">
        <f t="shared" si="5"/>
        <v>2844</v>
      </c>
      <c r="N7" s="14">
        <f t="shared" si="6"/>
        <v>2840.75</v>
      </c>
      <c r="O7" s="3">
        <f t="shared" si="0"/>
        <v>-3</v>
      </c>
      <c r="P7" s="6">
        <v>6380</v>
      </c>
      <c r="Q7" s="3">
        <f t="shared" si="1"/>
        <v>-137.5</v>
      </c>
      <c r="R7" s="10">
        <f t="shared" si="7"/>
        <v>-162.5</v>
      </c>
      <c r="S7" s="3">
        <f t="shared" si="2"/>
        <v>-140.5</v>
      </c>
      <c r="T7" s="10">
        <f t="shared" si="8"/>
        <v>-165.5</v>
      </c>
      <c r="U7" s="10">
        <f t="shared" si="9"/>
        <v>25</v>
      </c>
      <c r="V7" s="3">
        <f t="shared" si="3"/>
        <v>-140.5</v>
      </c>
      <c r="W7" s="3">
        <f t="shared" si="10"/>
        <v>-140.5</v>
      </c>
      <c r="X7" s="3">
        <f t="shared" si="11"/>
        <v>-256</v>
      </c>
      <c r="Y7" s="40">
        <f t="shared" si="4"/>
        <v>180360</v>
      </c>
      <c r="Z7" s="55">
        <v>5</v>
      </c>
      <c r="AA7" s="42" t="s">
        <v>18</v>
      </c>
      <c r="AB7" s="42" t="s">
        <v>20</v>
      </c>
      <c r="AC7" s="43">
        <v>42010</v>
      </c>
      <c r="AD7" s="42"/>
      <c r="AE7" s="43">
        <v>42010</v>
      </c>
      <c r="AF7" s="42"/>
      <c r="AG7" s="42">
        <v>-267</v>
      </c>
      <c r="AH7" s="42">
        <v>2</v>
      </c>
      <c r="AI7" s="42">
        <v>0</v>
      </c>
      <c r="AJ7" s="42">
        <v>-533</v>
      </c>
      <c r="AK7" s="44">
        <v>181000</v>
      </c>
      <c r="AL7" s="42">
        <v>983</v>
      </c>
      <c r="AM7" s="56">
        <v>235328</v>
      </c>
      <c r="AU7" s="319"/>
      <c r="AV7" s="320"/>
      <c r="AW7" s="320"/>
      <c r="AX7" s="320"/>
      <c r="AY7" s="321"/>
    </row>
    <row r="8" spans="1:51" x14ac:dyDescent="0.25">
      <c r="E8" s="19">
        <v>6</v>
      </c>
      <c r="F8" s="4" t="s">
        <v>18</v>
      </c>
      <c r="G8" s="4" t="s">
        <v>20</v>
      </c>
      <c r="H8" s="4">
        <v>1</v>
      </c>
      <c r="I8" s="5">
        <v>43107</v>
      </c>
      <c r="J8" s="5">
        <v>43107</v>
      </c>
      <c r="K8" s="7">
        <v>2607.5</v>
      </c>
      <c r="L8" s="7">
        <v>2639.25</v>
      </c>
      <c r="M8" s="8">
        <f t="shared" si="5"/>
        <v>2607.75</v>
      </c>
      <c r="N8" s="14">
        <f t="shared" si="6"/>
        <v>2639</v>
      </c>
      <c r="O8" s="3">
        <f t="shared" si="0"/>
        <v>-3</v>
      </c>
      <c r="P8" s="6">
        <v>6380</v>
      </c>
      <c r="Q8" s="3">
        <f t="shared" si="1"/>
        <v>1587.5</v>
      </c>
      <c r="R8" s="10">
        <f t="shared" si="7"/>
        <v>1562.5</v>
      </c>
      <c r="S8" s="3">
        <f t="shared" si="2"/>
        <v>1584.5</v>
      </c>
      <c r="T8" s="10">
        <f t="shared" si="8"/>
        <v>1559.5</v>
      </c>
      <c r="U8" s="10">
        <f t="shared" si="9"/>
        <v>25</v>
      </c>
      <c r="V8" s="3">
        <f t="shared" si="3"/>
        <v>0</v>
      </c>
      <c r="W8" s="3">
        <f t="shared" si="10"/>
        <v>0</v>
      </c>
      <c r="X8" s="3">
        <f t="shared" si="11"/>
        <v>-256</v>
      </c>
      <c r="Y8" s="40">
        <f t="shared" si="4"/>
        <v>181944.5</v>
      </c>
      <c r="Z8" s="55">
        <v>6</v>
      </c>
      <c r="AA8" s="42" t="s">
        <v>18</v>
      </c>
      <c r="AB8" s="42" t="s">
        <v>20</v>
      </c>
      <c r="AC8" s="43">
        <v>42010</v>
      </c>
      <c r="AD8" s="42"/>
      <c r="AE8" s="43">
        <v>42010</v>
      </c>
      <c r="AF8" s="42"/>
      <c r="AG8" s="42">
        <v>-59</v>
      </c>
      <c r="AH8" s="42">
        <v>2</v>
      </c>
      <c r="AI8" s="42">
        <v>0</v>
      </c>
      <c r="AJ8" s="42">
        <v>-117</v>
      </c>
      <c r="AK8" s="44">
        <v>181000</v>
      </c>
      <c r="AL8" s="44">
        <v>1100</v>
      </c>
      <c r="AM8" s="56">
        <v>235211</v>
      </c>
      <c r="AU8" s="319"/>
      <c r="AV8" s="320"/>
      <c r="AW8" s="320"/>
      <c r="AX8" s="320"/>
      <c r="AY8" s="321"/>
    </row>
    <row r="9" spans="1:51" x14ac:dyDescent="0.25">
      <c r="E9" s="19">
        <v>7</v>
      </c>
      <c r="F9" s="4" t="s">
        <v>18</v>
      </c>
      <c r="G9" s="4" t="s">
        <v>20</v>
      </c>
      <c r="H9" s="4">
        <v>1</v>
      </c>
      <c r="I9" s="5">
        <v>43107</v>
      </c>
      <c r="J9" s="5">
        <v>43107</v>
      </c>
      <c r="K9" s="7">
        <v>2550</v>
      </c>
      <c r="L9" s="7">
        <v>2555.25</v>
      </c>
      <c r="M9" s="8">
        <f t="shared" si="5"/>
        <v>2550.25</v>
      </c>
      <c r="N9" s="14">
        <f t="shared" si="6"/>
        <v>2555</v>
      </c>
      <c r="O9" s="3">
        <f t="shared" si="0"/>
        <v>-3</v>
      </c>
      <c r="P9" s="6">
        <v>6380</v>
      </c>
      <c r="Q9" s="3">
        <f t="shared" si="1"/>
        <v>262.5</v>
      </c>
      <c r="R9" s="10">
        <f t="shared" si="7"/>
        <v>237.5</v>
      </c>
      <c r="S9" s="3">
        <f t="shared" si="2"/>
        <v>259.5</v>
      </c>
      <c r="T9" s="10">
        <f t="shared" si="8"/>
        <v>234.5</v>
      </c>
      <c r="U9" s="10">
        <f t="shared" si="9"/>
        <v>25</v>
      </c>
      <c r="V9" s="3">
        <f t="shared" si="3"/>
        <v>0</v>
      </c>
      <c r="W9" s="3">
        <f t="shared" si="10"/>
        <v>0</v>
      </c>
      <c r="X9" s="3">
        <f t="shared" si="11"/>
        <v>-256</v>
      </c>
      <c r="Y9" s="40">
        <f t="shared" si="4"/>
        <v>182204</v>
      </c>
      <c r="Z9" s="55">
        <v>7</v>
      </c>
      <c r="AA9" s="42" t="s">
        <v>18</v>
      </c>
      <c r="AB9" s="42" t="s">
        <v>20</v>
      </c>
      <c r="AC9" s="43">
        <v>42010</v>
      </c>
      <c r="AD9" s="42"/>
      <c r="AE9" s="43">
        <v>42010</v>
      </c>
      <c r="AF9" s="42"/>
      <c r="AG9" s="42">
        <v>-79</v>
      </c>
      <c r="AH9" s="42">
        <v>2</v>
      </c>
      <c r="AI9" s="42">
        <v>0</v>
      </c>
      <c r="AJ9" s="42">
        <v>-157</v>
      </c>
      <c r="AK9" s="44">
        <v>181000</v>
      </c>
      <c r="AL9" s="44">
        <v>1257</v>
      </c>
      <c r="AM9" s="56">
        <v>235054</v>
      </c>
      <c r="AU9" s="319"/>
      <c r="AV9" s="320"/>
      <c r="AW9" s="320"/>
      <c r="AX9" s="320"/>
      <c r="AY9" s="321"/>
    </row>
    <row r="10" spans="1:51" x14ac:dyDescent="0.25">
      <c r="E10" s="19">
        <v>8</v>
      </c>
      <c r="F10" s="4" t="s">
        <v>18</v>
      </c>
      <c r="G10" s="4" t="s">
        <v>20</v>
      </c>
      <c r="H10" s="4">
        <v>1</v>
      </c>
      <c r="I10" s="5">
        <v>43107</v>
      </c>
      <c r="J10" s="5">
        <v>43107</v>
      </c>
      <c r="K10" s="7">
        <v>2577.25</v>
      </c>
      <c r="L10" s="7">
        <v>2583.75</v>
      </c>
      <c r="M10" s="8">
        <f t="shared" si="5"/>
        <v>2577.5</v>
      </c>
      <c r="N10" s="14">
        <f t="shared" si="6"/>
        <v>2583.5</v>
      </c>
      <c r="O10" s="3">
        <f t="shared" si="0"/>
        <v>-3</v>
      </c>
      <c r="P10" s="6">
        <v>6380</v>
      </c>
      <c r="Q10" s="3">
        <f t="shared" si="1"/>
        <v>325</v>
      </c>
      <c r="R10" s="10">
        <f t="shared" si="7"/>
        <v>300</v>
      </c>
      <c r="S10" s="3">
        <f t="shared" si="2"/>
        <v>322</v>
      </c>
      <c r="T10" s="10">
        <f t="shared" si="8"/>
        <v>297</v>
      </c>
      <c r="U10" s="10">
        <f t="shared" si="9"/>
        <v>25</v>
      </c>
      <c r="V10" s="3">
        <f t="shared" si="3"/>
        <v>0</v>
      </c>
      <c r="W10" s="3">
        <f t="shared" si="10"/>
        <v>0</v>
      </c>
      <c r="X10" s="3">
        <f t="shared" si="11"/>
        <v>-256</v>
      </c>
      <c r="Y10" s="40">
        <f t="shared" si="4"/>
        <v>182526</v>
      </c>
      <c r="Z10" s="55">
        <v>8</v>
      </c>
      <c r="AA10" s="42" t="s">
        <v>18</v>
      </c>
      <c r="AB10" s="42" t="s">
        <v>20</v>
      </c>
      <c r="AC10" s="43">
        <v>42011</v>
      </c>
      <c r="AD10" s="42"/>
      <c r="AE10" s="43">
        <v>42011</v>
      </c>
      <c r="AF10" s="42"/>
      <c r="AG10" s="42">
        <v>182</v>
      </c>
      <c r="AH10" s="42">
        <v>2</v>
      </c>
      <c r="AI10" s="42">
        <v>0</v>
      </c>
      <c r="AJ10" s="42">
        <v>364</v>
      </c>
      <c r="AK10" s="44">
        <v>181000</v>
      </c>
      <c r="AL10" s="42">
        <v>893</v>
      </c>
      <c r="AM10" s="56">
        <v>235418</v>
      </c>
      <c r="AU10" s="319"/>
      <c r="AV10" s="320"/>
      <c r="AW10" s="320"/>
      <c r="AX10" s="320"/>
      <c r="AY10" s="321"/>
    </row>
    <row r="11" spans="1:51" x14ac:dyDescent="0.25">
      <c r="E11" s="19">
        <v>9</v>
      </c>
      <c r="F11" s="4" t="s">
        <v>18</v>
      </c>
      <c r="G11" s="4" t="s">
        <v>20</v>
      </c>
      <c r="H11" s="4">
        <v>1</v>
      </c>
      <c r="I11" s="5">
        <v>43108</v>
      </c>
      <c r="J11" s="5">
        <v>43108</v>
      </c>
      <c r="K11" s="7">
        <v>2854.5</v>
      </c>
      <c r="L11" s="7">
        <v>2850.25</v>
      </c>
      <c r="M11" s="8">
        <f t="shared" si="5"/>
        <v>2854.75</v>
      </c>
      <c r="N11" s="14">
        <f t="shared" si="6"/>
        <v>2850</v>
      </c>
      <c r="O11" s="3">
        <f t="shared" si="0"/>
        <v>-3</v>
      </c>
      <c r="P11" s="6">
        <v>6380</v>
      </c>
      <c r="Q11" s="3">
        <f t="shared" si="1"/>
        <v>-212.5</v>
      </c>
      <c r="R11" s="10">
        <f t="shared" si="7"/>
        <v>-237.5</v>
      </c>
      <c r="S11" s="3">
        <f t="shared" si="2"/>
        <v>-215.5</v>
      </c>
      <c r="T11" s="10">
        <f t="shared" si="8"/>
        <v>-240.5</v>
      </c>
      <c r="U11" s="10">
        <f t="shared" si="9"/>
        <v>25</v>
      </c>
      <c r="V11" s="3">
        <f t="shared" si="3"/>
        <v>-215.5</v>
      </c>
      <c r="W11" s="3">
        <f t="shared" si="10"/>
        <v>-215.5</v>
      </c>
      <c r="X11" s="3">
        <f t="shared" si="11"/>
        <v>-256</v>
      </c>
      <c r="Y11" s="40">
        <f t="shared" si="4"/>
        <v>182310.5</v>
      </c>
      <c r="Z11" s="55">
        <v>9</v>
      </c>
      <c r="AA11" s="42" t="s">
        <v>18</v>
      </c>
      <c r="AB11" s="42" t="s">
        <v>20</v>
      </c>
      <c r="AC11" s="43">
        <v>42011</v>
      </c>
      <c r="AD11" s="42"/>
      <c r="AE11" s="43">
        <v>42011</v>
      </c>
      <c r="AF11" s="42"/>
      <c r="AG11" s="42">
        <v>183</v>
      </c>
      <c r="AH11" s="42">
        <v>2</v>
      </c>
      <c r="AI11" s="42">
        <v>0</v>
      </c>
      <c r="AJ11" s="42">
        <v>366</v>
      </c>
      <c r="AK11" s="44">
        <v>181000</v>
      </c>
      <c r="AL11" s="42">
        <v>527</v>
      </c>
      <c r="AM11" s="56">
        <v>235784</v>
      </c>
      <c r="AU11" s="319"/>
      <c r="AV11" s="320"/>
      <c r="AW11" s="320"/>
      <c r="AX11" s="320"/>
      <c r="AY11" s="321"/>
    </row>
    <row r="12" spans="1:51" x14ac:dyDescent="0.25">
      <c r="E12" s="19">
        <v>10</v>
      </c>
      <c r="F12" s="4" t="s">
        <v>18</v>
      </c>
      <c r="G12" s="4" t="s">
        <v>20</v>
      </c>
      <c r="H12" s="4">
        <v>1</v>
      </c>
      <c r="I12" s="5">
        <v>43110</v>
      </c>
      <c r="J12" s="5">
        <v>43110</v>
      </c>
      <c r="K12" s="7">
        <v>2808</v>
      </c>
      <c r="L12" s="7">
        <v>2810.25</v>
      </c>
      <c r="M12" s="8">
        <f t="shared" si="5"/>
        <v>2808.25</v>
      </c>
      <c r="N12" s="14">
        <f t="shared" si="6"/>
        <v>2810</v>
      </c>
      <c r="O12" s="3">
        <f t="shared" si="0"/>
        <v>-3</v>
      </c>
      <c r="P12" s="6">
        <v>6380</v>
      </c>
      <c r="Q12" s="3">
        <f t="shared" si="1"/>
        <v>112.5</v>
      </c>
      <c r="R12" s="10">
        <f t="shared" si="7"/>
        <v>87.5</v>
      </c>
      <c r="S12" s="3">
        <f t="shared" si="2"/>
        <v>109.5</v>
      </c>
      <c r="T12" s="10">
        <f t="shared" si="8"/>
        <v>84.5</v>
      </c>
      <c r="U12" s="10">
        <f t="shared" si="9"/>
        <v>25</v>
      </c>
      <c r="V12" s="3">
        <f t="shared" si="3"/>
        <v>0</v>
      </c>
      <c r="W12" s="3">
        <f t="shared" si="10"/>
        <v>0</v>
      </c>
      <c r="X12" s="3">
        <f t="shared" si="11"/>
        <v>-256</v>
      </c>
      <c r="Y12" s="40">
        <f t="shared" si="4"/>
        <v>182420</v>
      </c>
      <c r="Z12" s="55">
        <v>10</v>
      </c>
      <c r="AA12" s="42" t="s">
        <v>18</v>
      </c>
      <c r="AB12" s="42" t="s">
        <v>20</v>
      </c>
      <c r="AC12" s="43">
        <v>42011</v>
      </c>
      <c r="AD12" s="42"/>
      <c r="AE12" s="43">
        <v>42011</v>
      </c>
      <c r="AF12" s="42"/>
      <c r="AG12" s="42">
        <v>221</v>
      </c>
      <c r="AH12" s="42">
        <v>2</v>
      </c>
      <c r="AI12" s="42">
        <v>0</v>
      </c>
      <c r="AJ12" s="42">
        <v>441</v>
      </c>
      <c r="AK12" s="44">
        <v>181000</v>
      </c>
      <c r="AL12" s="42">
        <v>86</v>
      </c>
      <c r="AM12" s="56">
        <v>236225</v>
      </c>
      <c r="AU12" s="319"/>
      <c r="AV12" s="320"/>
      <c r="AW12" s="320"/>
      <c r="AX12" s="320"/>
      <c r="AY12" s="321"/>
    </row>
    <row r="13" spans="1:51" x14ac:dyDescent="0.25">
      <c r="E13" s="19">
        <v>11</v>
      </c>
      <c r="F13" s="4" t="s">
        <v>18</v>
      </c>
      <c r="G13" s="4" t="s">
        <v>20</v>
      </c>
      <c r="H13" s="4">
        <v>1</v>
      </c>
      <c r="I13" s="5">
        <v>43114</v>
      </c>
      <c r="J13" s="5">
        <v>43114</v>
      </c>
      <c r="K13" s="7">
        <v>2635.75</v>
      </c>
      <c r="L13" s="7">
        <v>2640.75</v>
      </c>
      <c r="M13" s="8">
        <f t="shared" si="5"/>
        <v>2636</v>
      </c>
      <c r="N13" s="14">
        <f t="shared" si="6"/>
        <v>2640.5</v>
      </c>
      <c r="O13" s="3">
        <f t="shared" si="0"/>
        <v>-3</v>
      </c>
      <c r="P13" s="6">
        <v>6380</v>
      </c>
      <c r="Q13" s="3">
        <f t="shared" si="1"/>
        <v>250</v>
      </c>
      <c r="R13" s="10">
        <f t="shared" si="7"/>
        <v>225</v>
      </c>
      <c r="S13" s="3">
        <f t="shared" si="2"/>
        <v>247</v>
      </c>
      <c r="T13" s="10">
        <f t="shared" si="8"/>
        <v>222</v>
      </c>
      <c r="U13" s="10">
        <f t="shared" si="9"/>
        <v>25</v>
      </c>
      <c r="V13" s="3">
        <f t="shared" si="3"/>
        <v>0</v>
      </c>
      <c r="W13" s="3">
        <f t="shared" si="10"/>
        <v>0</v>
      </c>
      <c r="X13" s="3">
        <f t="shared" si="11"/>
        <v>-256</v>
      </c>
      <c r="Y13" s="40">
        <f t="shared" si="4"/>
        <v>182667</v>
      </c>
      <c r="Z13" s="55">
        <v>11</v>
      </c>
      <c r="AA13" s="42" t="s">
        <v>18</v>
      </c>
      <c r="AB13" s="42" t="s">
        <v>20</v>
      </c>
      <c r="AC13" s="43">
        <v>42016</v>
      </c>
      <c r="AD13" s="42"/>
      <c r="AE13" s="43">
        <v>42016</v>
      </c>
      <c r="AF13" s="42"/>
      <c r="AG13" s="44">
        <v>2263</v>
      </c>
      <c r="AH13" s="42">
        <v>2</v>
      </c>
      <c r="AI13" s="42">
        <v>0</v>
      </c>
      <c r="AJ13" s="44">
        <v>4526</v>
      </c>
      <c r="AK13" s="44">
        <v>181000</v>
      </c>
      <c r="AL13" s="42">
        <v>0</v>
      </c>
      <c r="AM13" s="56">
        <v>240751</v>
      </c>
      <c r="AU13" s="319"/>
      <c r="AV13" s="320"/>
      <c r="AW13" s="320"/>
      <c r="AX13" s="320"/>
      <c r="AY13" s="321"/>
    </row>
    <row r="14" spans="1:51" x14ac:dyDescent="0.25">
      <c r="E14" s="19">
        <v>12</v>
      </c>
      <c r="F14" s="4" t="s">
        <v>18</v>
      </c>
      <c r="G14" s="4" t="s">
        <v>20</v>
      </c>
      <c r="H14" s="4">
        <v>1</v>
      </c>
      <c r="I14" s="5">
        <v>43114</v>
      </c>
      <c r="J14" s="5">
        <v>43114</v>
      </c>
      <c r="K14" s="7">
        <v>2802.75</v>
      </c>
      <c r="L14" s="7">
        <v>2805.75</v>
      </c>
      <c r="M14" s="8">
        <f t="shared" si="5"/>
        <v>2803</v>
      </c>
      <c r="N14" s="14">
        <f t="shared" si="6"/>
        <v>2805.5</v>
      </c>
      <c r="O14" s="3">
        <f t="shared" si="0"/>
        <v>-3</v>
      </c>
      <c r="P14" s="6">
        <v>6380</v>
      </c>
      <c r="Q14" s="3">
        <f t="shared" si="1"/>
        <v>150</v>
      </c>
      <c r="R14" s="10">
        <f t="shared" si="7"/>
        <v>125</v>
      </c>
      <c r="S14" s="3">
        <f t="shared" si="2"/>
        <v>147</v>
      </c>
      <c r="T14" s="10">
        <f t="shared" si="8"/>
        <v>122</v>
      </c>
      <c r="U14" s="10">
        <f t="shared" si="9"/>
        <v>25</v>
      </c>
      <c r="V14" s="3">
        <f t="shared" si="3"/>
        <v>0</v>
      </c>
      <c r="W14" s="3">
        <f t="shared" si="10"/>
        <v>0</v>
      </c>
      <c r="X14" s="3">
        <f t="shared" si="11"/>
        <v>-256</v>
      </c>
      <c r="Y14" s="40">
        <f t="shared" si="4"/>
        <v>182814</v>
      </c>
      <c r="Z14" s="55">
        <v>12</v>
      </c>
      <c r="AA14" s="42" t="s">
        <v>18</v>
      </c>
      <c r="AB14" s="42" t="s">
        <v>20</v>
      </c>
      <c r="AC14" s="43">
        <v>42016</v>
      </c>
      <c r="AD14" s="42"/>
      <c r="AE14" s="43">
        <v>42016</v>
      </c>
      <c r="AF14" s="42"/>
      <c r="AG14" s="42">
        <v>85</v>
      </c>
      <c r="AH14" s="42">
        <v>2</v>
      </c>
      <c r="AI14" s="42">
        <v>0</v>
      </c>
      <c r="AJ14" s="42">
        <v>169</v>
      </c>
      <c r="AK14" s="44">
        <v>181000</v>
      </c>
      <c r="AL14" s="42">
        <v>0</v>
      </c>
      <c r="AM14" s="56">
        <v>240920</v>
      </c>
      <c r="AU14" s="319"/>
      <c r="AV14" s="320"/>
      <c r="AW14" s="320"/>
      <c r="AX14" s="320"/>
      <c r="AY14" s="321"/>
    </row>
    <row r="15" spans="1:51" x14ac:dyDescent="0.25">
      <c r="E15" s="19">
        <v>13</v>
      </c>
      <c r="F15" s="4" t="s">
        <v>18</v>
      </c>
      <c r="G15" s="4" t="s">
        <v>20</v>
      </c>
      <c r="H15" s="4">
        <v>1</v>
      </c>
      <c r="I15" s="5">
        <v>43114</v>
      </c>
      <c r="J15" s="5">
        <v>43114</v>
      </c>
      <c r="K15" s="7">
        <v>2747.75</v>
      </c>
      <c r="L15" s="7">
        <v>2752.25</v>
      </c>
      <c r="M15" s="8">
        <f t="shared" si="5"/>
        <v>2748</v>
      </c>
      <c r="N15" s="14">
        <f t="shared" si="6"/>
        <v>2752</v>
      </c>
      <c r="O15" s="3">
        <f t="shared" si="0"/>
        <v>-3</v>
      </c>
      <c r="P15" s="6">
        <v>6380</v>
      </c>
      <c r="Q15" s="3">
        <f t="shared" si="1"/>
        <v>225</v>
      </c>
      <c r="R15" s="10">
        <f t="shared" si="7"/>
        <v>200</v>
      </c>
      <c r="S15" s="3">
        <f t="shared" si="2"/>
        <v>222</v>
      </c>
      <c r="T15" s="10">
        <f t="shared" si="8"/>
        <v>197</v>
      </c>
      <c r="U15" s="10">
        <f t="shared" si="9"/>
        <v>25</v>
      </c>
      <c r="V15" s="3">
        <f t="shared" si="3"/>
        <v>0</v>
      </c>
      <c r="W15" s="3">
        <f t="shared" si="10"/>
        <v>0</v>
      </c>
      <c r="X15" s="3">
        <f t="shared" si="11"/>
        <v>-256</v>
      </c>
      <c r="Y15" s="40">
        <f t="shared" si="4"/>
        <v>183036</v>
      </c>
      <c r="Z15" s="55">
        <v>13</v>
      </c>
      <c r="AA15" s="42" t="s">
        <v>18</v>
      </c>
      <c r="AB15" s="42" t="s">
        <v>20</v>
      </c>
      <c r="AC15" s="43">
        <v>42016</v>
      </c>
      <c r="AD15" s="42"/>
      <c r="AE15" s="43">
        <v>42016</v>
      </c>
      <c r="AF15" s="42"/>
      <c r="AG15" s="42">
        <v>3</v>
      </c>
      <c r="AH15" s="42">
        <v>2</v>
      </c>
      <c r="AI15" s="42">
        <v>0</v>
      </c>
      <c r="AJ15" s="42">
        <v>5</v>
      </c>
      <c r="AK15" s="44">
        <v>181000</v>
      </c>
      <c r="AL15" s="42">
        <v>0</v>
      </c>
      <c r="AM15" s="56">
        <v>240925</v>
      </c>
      <c r="AU15" s="319"/>
      <c r="AV15" s="320"/>
      <c r="AW15" s="320"/>
      <c r="AX15" s="320"/>
      <c r="AY15" s="321"/>
    </row>
    <row r="16" spans="1:51" x14ac:dyDescent="0.25">
      <c r="E16" s="19">
        <v>14</v>
      </c>
      <c r="F16" s="4" t="s">
        <v>18</v>
      </c>
      <c r="G16" s="4" t="s">
        <v>20</v>
      </c>
      <c r="H16" s="4">
        <v>1</v>
      </c>
      <c r="I16" s="5">
        <v>43116</v>
      </c>
      <c r="J16" s="5">
        <v>43116</v>
      </c>
      <c r="K16" s="7">
        <v>2751.75</v>
      </c>
      <c r="L16" s="7">
        <v>2747</v>
      </c>
      <c r="M16" s="8">
        <f t="shared" si="5"/>
        <v>2752</v>
      </c>
      <c r="N16" s="14">
        <f t="shared" si="6"/>
        <v>2746.75</v>
      </c>
      <c r="O16" s="3">
        <f t="shared" si="0"/>
        <v>-3</v>
      </c>
      <c r="P16" s="6">
        <v>6380</v>
      </c>
      <c r="Q16" s="3">
        <f t="shared" si="1"/>
        <v>-237.5</v>
      </c>
      <c r="R16" s="10">
        <f t="shared" si="7"/>
        <v>-262.5</v>
      </c>
      <c r="S16" s="3">
        <f t="shared" si="2"/>
        <v>-240.5</v>
      </c>
      <c r="T16" s="10">
        <f t="shared" si="8"/>
        <v>-265.5</v>
      </c>
      <c r="U16" s="10">
        <f t="shared" si="9"/>
        <v>25</v>
      </c>
      <c r="V16" s="3">
        <f t="shared" si="3"/>
        <v>-240.5</v>
      </c>
      <c r="W16" s="3">
        <f t="shared" si="10"/>
        <v>-240.5</v>
      </c>
      <c r="X16" s="3">
        <f t="shared" si="11"/>
        <v>-256</v>
      </c>
      <c r="Y16" s="40">
        <f t="shared" si="4"/>
        <v>182795.5</v>
      </c>
      <c r="Z16" s="55">
        <v>14</v>
      </c>
      <c r="AA16" s="42" t="s">
        <v>18</v>
      </c>
      <c r="AB16" s="42" t="s">
        <v>20</v>
      </c>
      <c r="AC16" s="43">
        <v>42017</v>
      </c>
      <c r="AD16" s="42"/>
      <c r="AE16" s="43">
        <v>42017</v>
      </c>
      <c r="AF16" s="42"/>
      <c r="AG16" s="42">
        <v>11</v>
      </c>
      <c r="AH16" s="42">
        <v>2</v>
      </c>
      <c r="AI16" s="42">
        <v>0</v>
      </c>
      <c r="AJ16" s="42">
        <v>22</v>
      </c>
      <c r="AK16" s="44">
        <v>181000</v>
      </c>
      <c r="AL16" s="42">
        <v>0</v>
      </c>
      <c r="AM16" s="56">
        <v>240947</v>
      </c>
      <c r="AU16" s="319"/>
      <c r="AV16" s="320"/>
      <c r="AW16" s="320"/>
      <c r="AX16" s="320"/>
      <c r="AY16" s="321"/>
    </row>
    <row r="17" spans="5:51" x14ac:dyDescent="0.25">
      <c r="E17" s="19">
        <v>15</v>
      </c>
      <c r="F17" s="4" t="s">
        <v>18</v>
      </c>
      <c r="G17" s="4" t="s">
        <v>20</v>
      </c>
      <c r="H17" s="4">
        <v>1</v>
      </c>
      <c r="I17" s="5">
        <v>43117</v>
      </c>
      <c r="J17" s="5">
        <v>43117</v>
      </c>
      <c r="K17" s="7">
        <v>2836</v>
      </c>
      <c r="L17" s="7">
        <v>2834.25</v>
      </c>
      <c r="M17" s="8">
        <f t="shared" si="5"/>
        <v>2836.25</v>
      </c>
      <c r="N17" s="14">
        <f t="shared" si="6"/>
        <v>2834</v>
      </c>
      <c r="O17" s="3">
        <f t="shared" si="0"/>
        <v>-3</v>
      </c>
      <c r="P17" s="6">
        <v>6380</v>
      </c>
      <c r="Q17" s="3">
        <f t="shared" si="1"/>
        <v>-87.5</v>
      </c>
      <c r="R17" s="10">
        <f t="shared" si="7"/>
        <v>-112.5</v>
      </c>
      <c r="S17" s="3">
        <f t="shared" si="2"/>
        <v>-90.5</v>
      </c>
      <c r="T17" s="10">
        <f t="shared" si="8"/>
        <v>-115.5</v>
      </c>
      <c r="U17" s="10">
        <f t="shared" si="9"/>
        <v>25</v>
      </c>
      <c r="V17" s="3">
        <f t="shared" si="3"/>
        <v>-90.5</v>
      </c>
      <c r="W17" s="3">
        <f t="shared" si="10"/>
        <v>-331</v>
      </c>
      <c r="X17" s="3">
        <f t="shared" si="11"/>
        <v>-331</v>
      </c>
      <c r="Y17" s="40">
        <f t="shared" si="4"/>
        <v>182705</v>
      </c>
      <c r="Z17" s="55">
        <v>15</v>
      </c>
      <c r="AA17" s="42" t="s">
        <v>18</v>
      </c>
      <c r="AB17" s="42" t="s">
        <v>20</v>
      </c>
      <c r="AC17" s="43">
        <v>42017</v>
      </c>
      <c r="AD17" s="42"/>
      <c r="AE17" s="43">
        <v>42017</v>
      </c>
      <c r="AF17" s="42"/>
      <c r="AG17" s="42">
        <v>183</v>
      </c>
      <c r="AH17" s="42">
        <v>2</v>
      </c>
      <c r="AI17" s="42">
        <v>0</v>
      </c>
      <c r="AJ17" s="42">
        <v>366</v>
      </c>
      <c r="AK17" s="44">
        <v>181000</v>
      </c>
      <c r="AL17" s="42">
        <v>0</v>
      </c>
      <c r="AM17" s="56">
        <v>241313</v>
      </c>
      <c r="AU17" s="319"/>
      <c r="AV17" s="320"/>
      <c r="AW17" s="320"/>
      <c r="AX17" s="320"/>
      <c r="AY17" s="321"/>
    </row>
    <row r="18" spans="5:51" x14ac:dyDescent="0.25">
      <c r="E18" s="19">
        <v>16</v>
      </c>
      <c r="F18" s="4" t="s">
        <v>18</v>
      </c>
      <c r="G18" s="4" t="s">
        <v>20</v>
      </c>
      <c r="H18" s="4">
        <v>1</v>
      </c>
      <c r="I18" s="5">
        <v>43120</v>
      </c>
      <c r="J18" s="5">
        <v>43120</v>
      </c>
      <c r="K18" s="7">
        <v>2542</v>
      </c>
      <c r="L18" s="7">
        <v>2539</v>
      </c>
      <c r="M18" s="8">
        <f t="shared" si="5"/>
        <v>2542.25</v>
      </c>
      <c r="N18" s="14">
        <f t="shared" si="6"/>
        <v>2538.75</v>
      </c>
      <c r="O18" s="3">
        <f t="shared" si="0"/>
        <v>-3</v>
      </c>
      <c r="P18" s="6">
        <v>6380</v>
      </c>
      <c r="Q18" s="3">
        <f t="shared" si="1"/>
        <v>-150</v>
      </c>
      <c r="R18" s="10">
        <f t="shared" si="7"/>
        <v>-175</v>
      </c>
      <c r="S18" s="3">
        <f t="shared" si="2"/>
        <v>-153</v>
      </c>
      <c r="T18" s="10">
        <f t="shared" si="8"/>
        <v>-178</v>
      </c>
      <c r="U18" s="10">
        <f t="shared" si="9"/>
        <v>25</v>
      </c>
      <c r="V18" s="3">
        <f t="shared" si="3"/>
        <v>-153</v>
      </c>
      <c r="W18" s="3">
        <f t="shared" si="10"/>
        <v>-484</v>
      </c>
      <c r="X18" s="3">
        <f t="shared" si="11"/>
        <v>-484</v>
      </c>
      <c r="Y18" s="40">
        <f t="shared" si="4"/>
        <v>182552</v>
      </c>
      <c r="Z18" s="55">
        <v>16</v>
      </c>
      <c r="AA18" s="42" t="s">
        <v>18</v>
      </c>
      <c r="AB18" s="42" t="s">
        <v>20</v>
      </c>
      <c r="AC18" s="43">
        <v>42017</v>
      </c>
      <c r="AD18" s="42"/>
      <c r="AE18" s="43">
        <v>42017</v>
      </c>
      <c r="AF18" s="42"/>
      <c r="AG18" s="42">
        <v>221</v>
      </c>
      <c r="AH18" s="42">
        <v>2</v>
      </c>
      <c r="AI18" s="42">
        <v>0</v>
      </c>
      <c r="AJ18" s="42">
        <v>441</v>
      </c>
      <c r="AK18" s="44">
        <v>181000</v>
      </c>
      <c r="AL18" s="42">
        <v>0</v>
      </c>
      <c r="AM18" s="56">
        <v>241754</v>
      </c>
      <c r="AU18" s="319"/>
      <c r="AV18" s="320"/>
      <c r="AW18" s="320"/>
      <c r="AX18" s="320"/>
      <c r="AY18" s="321"/>
    </row>
    <row r="19" spans="5:51" x14ac:dyDescent="0.25">
      <c r="E19" s="19">
        <v>17</v>
      </c>
      <c r="F19" s="4" t="s">
        <v>18</v>
      </c>
      <c r="G19" s="4" t="s">
        <v>20</v>
      </c>
      <c r="H19" s="4">
        <v>1</v>
      </c>
      <c r="I19" s="5">
        <v>43120</v>
      </c>
      <c r="J19" s="5">
        <v>43120</v>
      </c>
      <c r="K19" s="7">
        <v>2679</v>
      </c>
      <c r="L19" s="7">
        <v>2680.75</v>
      </c>
      <c r="M19" s="8">
        <f t="shared" si="5"/>
        <v>2679.25</v>
      </c>
      <c r="N19" s="14">
        <f t="shared" si="6"/>
        <v>2680.5</v>
      </c>
      <c r="O19" s="3">
        <f t="shared" si="0"/>
        <v>-3</v>
      </c>
      <c r="P19" s="6">
        <v>6380</v>
      </c>
      <c r="Q19" s="3">
        <f t="shared" si="1"/>
        <v>87.5</v>
      </c>
      <c r="R19" s="10">
        <f t="shared" si="7"/>
        <v>62.5</v>
      </c>
      <c r="S19" s="3">
        <f t="shared" si="2"/>
        <v>84.5</v>
      </c>
      <c r="T19" s="10">
        <f t="shared" si="8"/>
        <v>59.5</v>
      </c>
      <c r="U19" s="10">
        <f t="shared" si="9"/>
        <v>25</v>
      </c>
      <c r="V19" s="3">
        <f t="shared" si="3"/>
        <v>0</v>
      </c>
      <c r="W19" s="3">
        <f t="shared" si="10"/>
        <v>0</v>
      </c>
      <c r="X19" s="3">
        <f t="shared" si="11"/>
        <v>-484</v>
      </c>
      <c r="Y19" s="40">
        <f t="shared" si="4"/>
        <v>182636.5</v>
      </c>
      <c r="Z19" s="55">
        <v>17</v>
      </c>
      <c r="AA19" s="42" t="s">
        <v>18</v>
      </c>
      <c r="AB19" s="42" t="s">
        <v>20</v>
      </c>
      <c r="AC19" s="43">
        <v>42018</v>
      </c>
      <c r="AD19" s="42"/>
      <c r="AE19" s="43">
        <v>42018</v>
      </c>
      <c r="AF19" s="42"/>
      <c r="AG19" s="44">
        <v>-1450</v>
      </c>
      <c r="AH19" s="42">
        <v>2</v>
      </c>
      <c r="AI19" s="42">
        <v>0</v>
      </c>
      <c r="AJ19" s="44">
        <v>-2900</v>
      </c>
      <c r="AK19" s="44">
        <v>181000</v>
      </c>
      <c r="AL19" s="44">
        <v>2900</v>
      </c>
      <c r="AM19" s="56">
        <v>238854</v>
      </c>
      <c r="AU19" s="319"/>
      <c r="AV19" s="320"/>
      <c r="AW19" s="320"/>
      <c r="AX19" s="320"/>
      <c r="AY19" s="321"/>
    </row>
    <row r="20" spans="5:51" x14ac:dyDescent="0.25">
      <c r="E20" s="19">
        <v>18</v>
      </c>
      <c r="F20" s="4" t="s">
        <v>18</v>
      </c>
      <c r="G20" s="4" t="s">
        <v>20</v>
      </c>
      <c r="H20" s="4">
        <v>1</v>
      </c>
      <c r="I20" s="5">
        <v>43121</v>
      </c>
      <c r="J20" s="5">
        <v>43121</v>
      </c>
      <c r="K20" s="7">
        <v>2611.75</v>
      </c>
      <c r="L20" s="7">
        <v>2620.25</v>
      </c>
      <c r="M20" s="8">
        <f t="shared" si="5"/>
        <v>2612</v>
      </c>
      <c r="N20" s="14">
        <f t="shared" si="6"/>
        <v>2620</v>
      </c>
      <c r="O20" s="3">
        <f t="shared" si="0"/>
        <v>-3</v>
      </c>
      <c r="P20" s="6">
        <v>6380</v>
      </c>
      <c r="Q20" s="3">
        <f t="shared" si="1"/>
        <v>425</v>
      </c>
      <c r="R20" s="10">
        <f t="shared" si="7"/>
        <v>400</v>
      </c>
      <c r="S20" s="3">
        <f t="shared" si="2"/>
        <v>422</v>
      </c>
      <c r="T20" s="10">
        <f t="shared" si="8"/>
        <v>397</v>
      </c>
      <c r="U20" s="10">
        <f t="shared" si="9"/>
        <v>25</v>
      </c>
      <c r="V20" s="3">
        <f t="shared" si="3"/>
        <v>0</v>
      </c>
      <c r="W20" s="3">
        <f t="shared" si="10"/>
        <v>0</v>
      </c>
      <c r="X20" s="3">
        <f t="shared" si="11"/>
        <v>-484</v>
      </c>
      <c r="Y20" s="40">
        <f t="shared" si="4"/>
        <v>183058.5</v>
      </c>
      <c r="Z20" s="55">
        <v>18</v>
      </c>
      <c r="AA20" s="42" t="s">
        <v>18</v>
      </c>
      <c r="AB20" s="42" t="s">
        <v>20</v>
      </c>
      <c r="AC20" s="43">
        <v>42018</v>
      </c>
      <c r="AD20" s="42"/>
      <c r="AE20" s="43">
        <v>42018</v>
      </c>
      <c r="AF20" s="42"/>
      <c r="AG20" s="42">
        <v>-307</v>
      </c>
      <c r="AH20" s="42">
        <v>2</v>
      </c>
      <c r="AI20" s="42">
        <v>0</v>
      </c>
      <c r="AJ20" s="42">
        <v>-613</v>
      </c>
      <c r="AK20" s="44">
        <v>181000</v>
      </c>
      <c r="AL20" s="44">
        <v>3513</v>
      </c>
      <c r="AM20" s="56">
        <v>238241</v>
      </c>
      <c r="AU20" s="319"/>
      <c r="AV20" s="320"/>
      <c r="AW20" s="320"/>
      <c r="AX20" s="320"/>
      <c r="AY20" s="321"/>
    </row>
    <row r="21" spans="5:51" x14ac:dyDescent="0.25">
      <c r="E21" s="19">
        <v>19</v>
      </c>
      <c r="F21" s="4" t="s">
        <v>18</v>
      </c>
      <c r="G21" s="4" t="s">
        <v>20</v>
      </c>
      <c r="H21" s="4">
        <v>1</v>
      </c>
      <c r="I21" s="5">
        <v>43121</v>
      </c>
      <c r="J21" s="5">
        <v>43121</v>
      </c>
      <c r="K21" s="7">
        <v>2789.75</v>
      </c>
      <c r="L21" s="7">
        <v>2794.75</v>
      </c>
      <c r="M21" s="8">
        <f t="shared" si="5"/>
        <v>2790</v>
      </c>
      <c r="N21" s="14">
        <f t="shared" si="6"/>
        <v>2794.5</v>
      </c>
      <c r="O21" s="3">
        <f t="shared" si="0"/>
        <v>-3</v>
      </c>
      <c r="P21" s="6">
        <v>6380</v>
      </c>
      <c r="Q21" s="3">
        <f t="shared" si="1"/>
        <v>250</v>
      </c>
      <c r="R21" s="10">
        <f t="shared" si="7"/>
        <v>225</v>
      </c>
      <c r="S21" s="3">
        <f t="shared" si="2"/>
        <v>247</v>
      </c>
      <c r="T21" s="10">
        <f t="shared" si="8"/>
        <v>222</v>
      </c>
      <c r="U21" s="10">
        <f t="shared" si="9"/>
        <v>25</v>
      </c>
      <c r="V21" s="3">
        <f t="shared" si="3"/>
        <v>0</v>
      </c>
      <c r="W21" s="3">
        <f t="shared" si="10"/>
        <v>0</v>
      </c>
      <c r="X21" s="3">
        <f t="shared" si="11"/>
        <v>-484</v>
      </c>
      <c r="Y21" s="40">
        <f t="shared" si="4"/>
        <v>183305.5</v>
      </c>
      <c r="Z21" s="55">
        <v>19</v>
      </c>
      <c r="AA21" s="42" t="s">
        <v>18</v>
      </c>
      <c r="AB21" s="42" t="s">
        <v>20</v>
      </c>
      <c r="AC21" s="43">
        <v>42019</v>
      </c>
      <c r="AD21" s="42"/>
      <c r="AE21" s="43">
        <v>42019</v>
      </c>
      <c r="AF21" s="42"/>
      <c r="AG21" s="42">
        <v>460</v>
      </c>
      <c r="AH21" s="42">
        <v>2</v>
      </c>
      <c r="AI21" s="42">
        <v>0</v>
      </c>
      <c r="AJ21" s="42">
        <v>920</v>
      </c>
      <c r="AK21" s="44">
        <v>181000</v>
      </c>
      <c r="AL21" s="44">
        <v>2593</v>
      </c>
      <c r="AM21" s="56">
        <v>239161</v>
      </c>
      <c r="AU21" s="319"/>
      <c r="AV21" s="320"/>
      <c r="AW21" s="320"/>
      <c r="AX21" s="320"/>
      <c r="AY21" s="321"/>
    </row>
    <row r="22" spans="5:51" x14ac:dyDescent="0.25">
      <c r="E22" s="19">
        <v>20</v>
      </c>
      <c r="F22" s="4" t="s">
        <v>18</v>
      </c>
      <c r="G22" s="4" t="s">
        <v>20</v>
      </c>
      <c r="H22" s="4">
        <v>1</v>
      </c>
      <c r="I22" s="5">
        <v>43121</v>
      </c>
      <c r="J22" s="5">
        <v>43121</v>
      </c>
      <c r="K22" s="7">
        <v>2756</v>
      </c>
      <c r="L22" s="7">
        <v>2758.75</v>
      </c>
      <c r="M22" s="8">
        <f t="shared" si="5"/>
        <v>2756.25</v>
      </c>
      <c r="N22" s="14">
        <f t="shared" si="6"/>
        <v>2758.5</v>
      </c>
      <c r="O22" s="3">
        <f t="shared" si="0"/>
        <v>-3</v>
      </c>
      <c r="P22" s="6">
        <v>6380</v>
      </c>
      <c r="Q22" s="3">
        <f t="shared" si="1"/>
        <v>137.5</v>
      </c>
      <c r="R22" s="10">
        <f t="shared" si="7"/>
        <v>112.5</v>
      </c>
      <c r="S22" s="3">
        <f t="shared" si="2"/>
        <v>134.5</v>
      </c>
      <c r="T22" s="10">
        <f t="shared" si="8"/>
        <v>109.5</v>
      </c>
      <c r="U22" s="10">
        <f t="shared" si="9"/>
        <v>25</v>
      </c>
      <c r="V22" s="3">
        <f t="shared" si="3"/>
        <v>0</v>
      </c>
      <c r="W22" s="3">
        <f t="shared" si="10"/>
        <v>0</v>
      </c>
      <c r="X22" s="3">
        <f t="shared" si="11"/>
        <v>-484</v>
      </c>
      <c r="Y22" s="40">
        <f t="shared" si="4"/>
        <v>183440</v>
      </c>
      <c r="Z22" s="55">
        <v>20</v>
      </c>
      <c r="AA22" s="42" t="s">
        <v>18</v>
      </c>
      <c r="AB22" s="42" t="s">
        <v>20</v>
      </c>
      <c r="AC22" s="43">
        <v>42019</v>
      </c>
      <c r="AD22" s="42"/>
      <c r="AE22" s="43">
        <v>42019</v>
      </c>
      <c r="AF22" s="42"/>
      <c r="AG22" s="42">
        <v>-307</v>
      </c>
      <c r="AH22" s="42">
        <v>2</v>
      </c>
      <c r="AI22" s="42">
        <v>0</v>
      </c>
      <c r="AJ22" s="42">
        <v>-613</v>
      </c>
      <c r="AK22" s="44">
        <v>181000</v>
      </c>
      <c r="AL22" s="44">
        <v>3206</v>
      </c>
      <c r="AM22" s="56">
        <v>238548</v>
      </c>
      <c r="AU22" s="319"/>
      <c r="AV22" s="320"/>
      <c r="AW22" s="320"/>
      <c r="AX22" s="320"/>
      <c r="AY22" s="321"/>
    </row>
    <row r="23" spans="5:51" x14ac:dyDescent="0.25">
      <c r="E23" s="19">
        <v>21</v>
      </c>
      <c r="F23" s="4" t="s">
        <v>18</v>
      </c>
      <c r="G23" s="4" t="s">
        <v>20</v>
      </c>
      <c r="H23" s="4">
        <v>1</v>
      </c>
      <c r="I23" s="5">
        <v>43122</v>
      </c>
      <c r="J23" s="5">
        <v>43122</v>
      </c>
      <c r="K23" s="7">
        <v>2703.5</v>
      </c>
      <c r="L23" s="7">
        <v>2708.75</v>
      </c>
      <c r="M23" s="8">
        <f t="shared" si="5"/>
        <v>2703.75</v>
      </c>
      <c r="N23" s="14">
        <f t="shared" si="6"/>
        <v>2708.5</v>
      </c>
      <c r="O23" s="3">
        <f t="shared" si="0"/>
        <v>-3</v>
      </c>
      <c r="P23" s="6">
        <v>6380</v>
      </c>
      <c r="Q23" s="3">
        <f t="shared" si="1"/>
        <v>262.5</v>
      </c>
      <c r="R23" s="10">
        <f t="shared" si="7"/>
        <v>237.5</v>
      </c>
      <c r="S23" s="3">
        <f t="shared" si="2"/>
        <v>259.5</v>
      </c>
      <c r="T23" s="10">
        <f t="shared" si="8"/>
        <v>234.5</v>
      </c>
      <c r="U23" s="10">
        <f t="shared" si="9"/>
        <v>25</v>
      </c>
      <c r="V23" s="3">
        <f t="shared" si="3"/>
        <v>0</v>
      </c>
      <c r="W23" s="3">
        <f t="shared" si="10"/>
        <v>0</v>
      </c>
      <c r="X23" s="3">
        <f t="shared" si="11"/>
        <v>-484</v>
      </c>
      <c r="Y23" s="40">
        <f t="shared" si="4"/>
        <v>183699.5</v>
      </c>
      <c r="Z23" s="55">
        <v>21</v>
      </c>
      <c r="AA23" s="42" t="s">
        <v>18</v>
      </c>
      <c r="AB23" s="42" t="s">
        <v>20</v>
      </c>
      <c r="AC23" s="43">
        <v>42019</v>
      </c>
      <c r="AD23" s="42"/>
      <c r="AE23" s="43">
        <v>42019</v>
      </c>
      <c r="AF23" s="42"/>
      <c r="AG23" s="42">
        <v>-639</v>
      </c>
      <c r="AH23" s="42">
        <v>2</v>
      </c>
      <c r="AI23" s="42">
        <v>0</v>
      </c>
      <c r="AJ23" s="44">
        <v>-1277</v>
      </c>
      <c r="AK23" s="44">
        <v>181000</v>
      </c>
      <c r="AL23" s="44">
        <v>4483</v>
      </c>
      <c r="AM23" s="56">
        <v>237271</v>
      </c>
      <c r="AU23" s="319"/>
      <c r="AV23" s="320"/>
      <c r="AW23" s="320"/>
      <c r="AX23" s="320"/>
      <c r="AY23" s="321"/>
    </row>
    <row r="24" spans="5:51" x14ac:dyDescent="0.25">
      <c r="E24" s="19">
        <v>22</v>
      </c>
      <c r="F24" s="4" t="s">
        <v>18</v>
      </c>
      <c r="G24" s="4" t="s">
        <v>20</v>
      </c>
      <c r="H24" s="4">
        <v>1</v>
      </c>
      <c r="I24" s="5">
        <v>43124</v>
      </c>
      <c r="J24" s="5">
        <v>43124</v>
      </c>
      <c r="K24" s="7">
        <v>2623</v>
      </c>
      <c r="L24" s="7">
        <v>2611</v>
      </c>
      <c r="M24" s="8">
        <f t="shared" si="5"/>
        <v>2623.25</v>
      </c>
      <c r="N24" s="14">
        <f t="shared" si="6"/>
        <v>2610.75</v>
      </c>
      <c r="O24" s="3">
        <f t="shared" si="0"/>
        <v>-3</v>
      </c>
      <c r="P24" s="6">
        <v>6380</v>
      </c>
      <c r="Q24" s="3">
        <f t="shared" si="1"/>
        <v>-600</v>
      </c>
      <c r="R24" s="10">
        <f t="shared" si="7"/>
        <v>-625</v>
      </c>
      <c r="S24" s="3">
        <f t="shared" si="2"/>
        <v>-603</v>
      </c>
      <c r="T24" s="10">
        <f t="shared" si="8"/>
        <v>-628</v>
      </c>
      <c r="U24" s="10">
        <f t="shared" si="9"/>
        <v>25</v>
      </c>
      <c r="V24" s="3">
        <f t="shared" si="3"/>
        <v>-603</v>
      </c>
      <c r="W24" s="3">
        <f t="shared" si="10"/>
        <v>-603</v>
      </c>
      <c r="X24" s="3">
        <f t="shared" si="11"/>
        <v>-603</v>
      </c>
      <c r="Y24" s="40">
        <f t="shared" si="4"/>
        <v>183096.5</v>
      </c>
      <c r="Z24" s="55">
        <v>22</v>
      </c>
      <c r="AA24" s="42" t="s">
        <v>18</v>
      </c>
      <c r="AB24" s="42" t="s">
        <v>20</v>
      </c>
      <c r="AC24" s="43">
        <v>42020</v>
      </c>
      <c r="AD24" s="42"/>
      <c r="AE24" s="43">
        <v>42020</v>
      </c>
      <c r="AF24" s="42"/>
      <c r="AG24" s="42">
        <v>199</v>
      </c>
      <c r="AH24" s="42">
        <v>2</v>
      </c>
      <c r="AI24" s="42">
        <v>0</v>
      </c>
      <c r="AJ24" s="42">
        <v>397</v>
      </c>
      <c r="AK24" s="44">
        <v>181000</v>
      </c>
      <c r="AL24" s="44">
        <v>4086</v>
      </c>
      <c r="AM24" s="56">
        <v>237668</v>
      </c>
      <c r="AU24" s="319"/>
      <c r="AV24" s="320"/>
      <c r="AW24" s="320"/>
      <c r="AX24" s="320"/>
      <c r="AY24" s="321"/>
    </row>
    <row r="25" spans="5:51" x14ac:dyDescent="0.25">
      <c r="E25" s="19">
        <v>23</v>
      </c>
      <c r="F25" s="4" t="s">
        <v>18</v>
      </c>
      <c r="G25" s="4" t="s">
        <v>20</v>
      </c>
      <c r="H25" s="4">
        <v>1</v>
      </c>
      <c r="I25" s="5">
        <v>43124</v>
      </c>
      <c r="J25" s="5">
        <v>43124</v>
      </c>
      <c r="K25" s="7">
        <v>2851.25</v>
      </c>
      <c r="L25" s="7">
        <v>2841.25</v>
      </c>
      <c r="M25" s="8">
        <f t="shared" si="5"/>
        <v>2851.5</v>
      </c>
      <c r="N25" s="14">
        <f t="shared" si="6"/>
        <v>2841</v>
      </c>
      <c r="O25" s="3">
        <f t="shared" si="0"/>
        <v>-3</v>
      </c>
      <c r="P25" s="6">
        <v>6380</v>
      </c>
      <c r="Q25" s="3">
        <f t="shared" si="1"/>
        <v>-500</v>
      </c>
      <c r="R25" s="10">
        <f t="shared" si="7"/>
        <v>-525</v>
      </c>
      <c r="S25" s="3">
        <f t="shared" si="2"/>
        <v>-503</v>
      </c>
      <c r="T25" s="10">
        <f t="shared" si="8"/>
        <v>-528</v>
      </c>
      <c r="U25" s="10">
        <f t="shared" si="9"/>
        <v>25</v>
      </c>
      <c r="V25" s="3">
        <f t="shared" si="3"/>
        <v>-503</v>
      </c>
      <c r="W25" s="3">
        <f t="shared" si="10"/>
        <v>-1106</v>
      </c>
      <c r="X25" s="3">
        <f t="shared" si="11"/>
        <v>-1106</v>
      </c>
      <c r="Y25" s="40">
        <f t="shared" si="4"/>
        <v>182593.5</v>
      </c>
      <c r="Z25" s="55">
        <v>23</v>
      </c>
      <c r="AA25" s="42" t="s">
        <v>18</v>
      </c>
      <c r="AB25" s="42" t="s">
        <v>20</v>
      </c>
      <c r="AC25" s="43">
        <v>42020</v>
      </c>
      <c r="AD25" s="42"/>
      <c r="AE25" s="43">
        <v>42020</v>
      </c>
      <c r="AF25" s="42"/>
      <c r="AG25" s="42">
        <v>27</v>
      </c>
      <c r="AH25" s="42">
        <v>2</v>
      </c>
      <c r="AI25" s="42">
        <v>0</v>
      </c>
      <c r="AJ25" s="42">
        <v>54</v>
      </c>
      <c r="AK25" s="44">
        <v>181000</v>
      </c>
      <c r="AL25" s="44">
        <v>4032</v>
      </c>
      <c r="AM25" s="56">
        <v>237722</v>
      </c>
      <c r="AU25" s="319"/>
      <c r="AV25" s="320"/>
      <c r="AW25" s="320"/>
      <c r="AX25" s="320"/>
      <c r="AY25" s="321"/>
    </row>
    <row r="26" spans="5:51" x14ac:dyDescent="0.25">
      <c r="E26" s="19">
        <v>24</v>
      </c>
      <c r="F26" s="4" t="s">
        <v>18</v>
      </c>
      <c r="G26" s="4" t="s">
        <v>20</v>
      </c>
      <c r="H26" s="4">
        <v>1</v>
      </c>
      <c r="I26" s="5">
        <v>43124</v>
      </c>
      <c r="J26" s="5">
        <v>43124</v>
      </c>
      <c r="K26" s="7">
        <v>2713.75</v>
      </c>
      <c r="L26" s="7">
        <v>2701.25</v>
      </c>
      <c r="M26" s="8">
        <f t="shared" si="5"/>
        <v>2714</v>
      </c>
      <c r="N26" s="14">
        <f t="shared" si="6"/>
        <v>2701</v>
      </c>
      <c r="O26" s="3">
        <f t="shared" si="0"/>
        <v>-3</v>
      </c>
      <c r="P26" s="6">
        <v>6380</v>
      </c>
      <c r="Q26" s="3">
        <f t="shared" si="1"/>
        <v>-625</v>
      </c>
      <c r="R26" s="10">
        <f t="shared" si="7"/>
        <v>-650</v>
      </c>
      <c r="S26" s="3">
        <f t="shared" si="2"/>
        <v>-628</v>
      </c>
      <c r="T26" s="10">
        <f t="shared" si="8"/>
        <v>-653</v>
      </c>
      <c r="U26" s="10">
        <f t="shared" si="9"/>
        <v>25</v>
      </c>
      <c r="V26" s="3">
        <f t="shared" si="3"/>
        <v>-628</v>
      </c>
      <c r="W26" s="3">
        <f t="shared" si="10"/>
        <v>-1734</v>
      </c>
      <c r="X26" s="3">
        <f t="shared" si="11"/>
        <v>-1734</v>
      </c>
      <c r="Y26" s="40">
        <f t="shared" si="4"/>
        <v>181965.5</v>
      </c>
      <c r="Z26" s="55">
        <v>24</v>
      </c>
      <c r="AA26" s="42" t="s">
        <v>18</v>
      </c>
      <c r="AB26" s="42" t="s">
        <v>20</v>
      </c>
      <c r="AC26" s="43">
        <v>42020</v>
      </c>
      <c r="AD26" s="42"/>
      <c r="AE26" s="43">
        <v>42020</v>
      </c>
      <c r="AF26" s="42"/>
      <c r="AG26" s="42">
        <v>302</v>
      </c>
      <c r="AH26" s="42">
        <v>2</v>
      </c>
      <c r="AI26" s="42">
        <v>0</v>
      </c>
      <c r="AJ26" s="42">
        <v>603</v>
      </c>
      <c r="AK26" s="44">
        <v>181000</v>
      </c>
      <c r="AL26" s="44">
        <v>3429</v>
      </c>
      <c r="AM26" s="56">
        <v>238325</v>
      </c>
      <c r="AU26" s="319"/>
      <c r="AV26" s="320"/>
      <c r="AW26" s="320"/>
      <c r="AX26" s="320"/>
      <c r="AY26" s="321"/>
    </row>
    <row r="27" spans="5:51" x14ac:dyDescent="0.25">
      <c r="E27" s="19">
        <v>25</v>
      </c>
      <c r="F27" s="4" t="s">
        <v>18</v>
      </c>
      <c r="G27" s="4" t="s">
        <v>20</v>
      </c>
      <c r="H27" s="4">
        <v>1</v>
      </c>
      <c r="I27" s="5">
        <v>43127</v>
      </c>
      <c r="J27" s="5">
        <v>43127</v>
      </c>
      <c r="K27" s="7">
        <v>2621.5</v>
      </c>
      <c r="L27" s="7">
        <v>2745.5</v>
      </c>
      <c r="M27" s="8">
        <f t="shared" si="5"/>
        <v>2621.75</v>
      </c>
      <c r="N27" s="14">
        <f t="shared" si="6"/>
        <v>2745.25</v>
      </c>
      <c r="O27" s="3">
        <f t="shared" si="0"/>
        <v>-3</v>
      </c>
      <c r="P27" s="6">
        <v>6380</v>
      </c>
      <c r="Q27" s="3">
        <f t="shared" si="1"/>
        <v>6200</v>
      </c>
      <c r="R27" s="10">
        <f t="shared" si="7"/>
        <v>6175</v>
      </c>
      <c r="S27" s="3">
        <f t="shared" si="2"/>
        <v>6197</v>
      </c>
      <c r="T27" s="10">
        <f t="shared" si="8"/>
        <v>6172</v>
      </c>
      <c r="U27" s="10">
        <f t="shared" si="9"/>
        <v>25</v>
      </c>
      <c r="V27" s="3">
        <f t="shared" si="3"/>
        <v>0</v>
      </c>
      <c r="W27" s="3">
        <f t="shared" si="10"/>
        <v>0</v>
      </c>
      <c r="X27" s="3">
        <f t="shared" si="11"/>
        <v>-1734</v>
      </c>
      <c r="Y27" s="40">
        <f t="shared" si="4"/>
        <v>188162.5</v>
      </c>
      <c r="Z27" s="55">
        <v>25</v>
      </c>
      <c r="AA27" s="42" t="s">
        <v>18</v>
      </c>
      <c r="AB27" s="42" t="s">
        <v>20</v>
      </c>
      <c r="AC27" s="43">
        <v>42024</v>
      </c>
      <c r="AD27" s="42"/>
      <c r="AE27" s="43">
        <v>42024</v>
      </c>
      <c r="AF27" s="42"/>
      <c r="AG27" s="44">
        <v>2002</v>
      </c>
      <c r="AH27" s="42">
        <v>2</v>
      </c>
      <c r="AI27" s="42">
        <v>0</v>
      </c>
      <c r="AJ27" s="44">
        <v>4003</v>
      </c>
      <c r="AK27" s="44">
        <v>181000</v>
      </c>
      <c r="AL27" s="42">
        <v>0</v>
      </c>
      <c r="AM27" s="56">
        <v>242328</v>
      </c>
      <c r="AU27" s="319"/>
      <c r="AV27" s="320"/>
      <c r="AW27" s="320"/>
      <c r="AX27" s="320"/>
      <c r="AY27" s="321"/>
    </row>
    <row r="28" spans="5:51" x14ac:dyDescent="0.25">
      <c r="E28" s="19">
        <v>26</v>
      </c>
      <c r="F28" s="4" t="s">
        <v>18</v>
      </c>
      <c r="G28" s="4" t="s">
        <v>20</v>
      </c>
      <c r="H28" s="4">
        <v>1</v>
      </c>
      <c r="I28" s="5">
        <v>43127</v>
      </c>
      <c r="J28" s="5">
        <v>43127</v>
      </c>
      <c r="K28" s="7">
        <v>2645</v>
      </c>
      <c r="L28" s="7">
        <v>2662.5</v>
      </c>
      <c r="M28" s="8">
        <f t="shared" si="5"/>
        <v>2645.25</v>
      </c>
      <c r="N28" s="14">
        <f t="shared" si="6"/>
        <v>2662.25</v>
      </c>
      <c r="O28" s="3">
        <f t="shared" si="0"/>
        <v>-3</v>
      </c>
      <c r="P28" s="6">
        <v>6380</v>
      </c>
      <c r="Q28" s="3">
        <f t="shared" si="1"/>
        <v>875</v>
      </c>
      <c r="R28" s="10">
        <f t="shared" si="7"/>
        <v>850</v>
      </c>
      <c r="S28" s="3">
        <f t="shared" si="2"/>
        <v>872</v>
      </c>
      <c r="T28" s="10">
        <f t="shared" si="8"/>
        <v>847</v>
      </c>
      <c r="U28" s="10">
        <f t="shared" si="9"/>
        <v>25</v>
      </c>
      <c r="V28" s="3">
        <f t="shared" si="3"/>
        <v>0</v>
      </c>
      <c r="W28" s="3">
        <f t="shared" si="10"/>
        <v>0</v>
      </c>
      <c r="X28" s="3">
        <f t="shared" si="11"/>
        <v>-1734</v>
      </c>
      <c r="Y28" s="40">
        <f t="shared" si="4"/>
        <v>189034.5</v>
      </c>
      <c r="Z28" s="55">
        <v>26</v>
      </c>
      <c r="AA28" s="42" t="s">
        <v>18</v>
      </c>
      <c r="AB28" s="42" t="s">
        <v>20</v>
      </c>
      <c r="AC28" s="43">
        <v>42025</v>
      </c>
      <c r="AD28" s="42"/>
      <c r="AE28" s="43">
        <v>42025</v>
      </c>
      <c r="AF28" s="42"/>
      <c r="AG28" s="42">
        <v>-190</v>
      </c>
      <c r="AH28" s="42">
        <v>2</v>
      </c>
      <c r="AI28" s="42">
        <v>0</v>
      </c>
      <c r="AJ28" s="42">
        <v>-380</v>
      </c>
      <c r="AK28" s="44">
        <v>181000</v>
      </c>
      <c r="AL28" s="42">
        <v>380</v>
      </c>
      <c r="AM28" s="56">
        <v>241948</v>
      </c>
      <c r="AU28" s="319"/>
      <c r="AV28" s="320"/>
      <c r="AW28" s="320"/>
      <c r="AX28" s="320"/>
      <c r="AY28" s="321"/>
    </row>
    <row r="29" spans="5:51" x14ac:dyDescent="0.25">
      <c r="E29" s="19">
        <v>27</v>
      </c>
      <c r="F29" s="4" t="s">
        <v>18</v>
      </c>
      <c r="G29" s="4" t="s">
        <v>20</v>
      </c>
      <c r="H29" s="4">
        <v>1</v>
      </c>
      <c r="I29" s="5">
        <v>43128</v>
      </c>
      <c r="J29" s="5">
        <v>43128</v>
      </c>
      <c r="K29" s="7">
        <v>2758</v>
      </c>
      <c r="L29" s="7">
        <v>2889.75</v>
      </c>
      <c r="M29" s="8">
        <f t="shared" si="5"/>
        <v>2758.25</v>
      </c>
      <c r="N29" s="14">
        <f t="shared" si="6"/>
        <v>2889.5</v>
      </c>
      <c r="O29" s="3">
        <f t="shared" si="0"/>
        <v>-3</v>
      </c>
      <c r="P29" s="6">
        <v>6380</v>
      </c>
      <c r="Q29" s="3">
        <f t="shared" si="1"/>
        <v>6587.5</v>
      </c>
      <c r="R29" s="10">
        <f t="shared" si="7"/>
        <v>6562.5</v>
      </c>
      <c r="S29" s="3">
        <f t="shared" si="2"/>
        <v>6584.5</v>
      </c>
      <c r="T29" s="10">
        <f t="shared" si="8"/>
        <v>6559.5</v>
      </c>
      <c r="U29" s="10">
        <f t="shared" si="9"/>
        <v>25</v>
      </c>
      <c r="V29" s="3">
        <f t="shared" si="3"/>
        <v>0</v>
      </c>
      <c r="W29" s="3">
        <f t="shared" si="10"/>
        <v>0</v>
      </c>
      <c r="X29" s="3">
        <f t="shared" si="11"/>
        <v>-1734</v>
      </c>
      <c r="Y29" s="40">
        <f t="shared" si="4"/>
        <v>195619</v>
      </c>
      <c r="Z29" s="55">
        <v>27</v>
      </c>
      <c r="AA29" s="42" t="s">
        <v>18</v>
      </c>
      <c r="AB29" s="42" t="s">
        <v>20</v>
      </c>
      <c r="AC29" s="43">
        <v>42026</v>
      </c>
      <c r="AD29" s="42"/>
      <c r="AE29" s="43">
        <v>42026</v>
      </c>
      <c r="AF29" s="42"/>
      <c r="AG29" s="42">
        <v>486</v>
      </c>
      <c r="AH29" s="42">
        <v>2</v>
      </c>
      <c r="AI29" s="42">
        <v>0</v>
      </c>
      <c r="AJ29" s="42">
        <v>971</v>
      </c>
      <c r="AK29" s="44">
        <v>181000</v>
      </c>
      <c r="AL29" s="42">
        <v>0</v>
      </c>
      <c r="AM29" s="56">
        <v>242919</v>
      </c>
      <c r="AU29" s="319"/>
      <c r="AV29" s="320"/>
      <c r="AW29" s="320"/>
      <c r="AX29" s="320"/>
      <c r="AY29" s="321"/>
    </row>
    <row r="30" spans="5:51" x14ac:dyDescent="0.25">
      <c r="E30" s="19">
        <v>28</v>
      </c>
      <c r="F30" s="4" t="s">
        <v>18</v>
      </c>
      <c r="G30" s="4" t="s">
        <v>20</v>
      </c>
      <c r="H30" s="4">
        <v>1</v>
      </c>
      <c r="I30" s="5">
        <v>43128</v>
      </c>
      <c r="J30" s="5">
        <v>43128</v>
      </c>
      <c r="K30" s="7">
        <v>2557.5</v>
      </c>
      <c r="L30" s="7">
        <v>2562</v>
      </c>
      <c r="M30" s="8">
        <f t="shared" si="5"/>
        <v>2557.75</v>
      </c>
      <c r="N30" s="14">
        <f t="shared" si="6"/>
        <v>2561.75</v>
      </c>
      <c r="O30" s="3">
        <f t="shared" si="0"/>
        <v>-3</v>
      </c>
      <c r="P30" s="6">
        <v>6380</v>
      </c>
      <c r="Q30" s="3">
        <f t="shared" si="1"/>
        <v>225</v>
      </c>
      <c r="R30" s="10">
        <f t="shared" si="7"/>
        <v>200</v>
      </c>
      <c r="S30" s="3">
        <f t="shared" si="2"/>
        <v>222</v>
      </c>
      <c r="T30" s="10">
        <f t="shared" si="8"/>
        <v>197</v>
      </c>
      <c r="U30" s="10">
        <f t="shared" si="9"/>
        <v>25</v>
      </c>
      <c r="V30" s="3">
        <f t="shared" si="3"/>
        <v>0</v>
      </c>
      <c r="W30" s="3">
        <f t="shared" si="10"/>
        <v>0</v>
      </c>
      <c r="X30" s="3">
        <f t="shared" si="11"/>
        <v>-1734</v>
      </c>
      <c r="Y30" s="40">
        <f t="shared" si="4"/>
        <v>195841</v>
      </c>
      <c r="Z30" s="55">
        <v>28</v>
      </c>
      <c r="AA30" s="42" t="s">
        <v>18</v>
      </c>
      <c r="AB30" s="42" t="s">
        <v>20</v>
      </c>
      <c r="AC30" s="43">
        <v>42030</v>
      </c>
      <c r="AD30" s="42"/>
      <c r="AE30" s="43">
        <v>42030</v>
      </c>
      <c r="AF30" s="42"/>
      <c r="AG30" s="44">
        <v>1064</v>
      </c>
      <c r="AH30" s="42">
        <v>2</v>
      </c>
      <c r="AI30" s="42">
        <v>0</v>
      </c>
      <c r="AJ30" s="44">
        <v>2128</v>
      </c>
      <c r="AK30" s="44">
        <v>181000</v>
      </c>
      <c r="AL30" s="42">
        <v>0</v>
      </c>
      <c r="AM30" s="56">
        <v>245047</v>
      </c>
      <c r="AU30" s="319"/>
      <c r="AV30" s="320"/>
      <c r="AW30" s="320"/>
      <c r="AX30" s="320"/>
      <c r="AY30" s="321"/>
    </row>
    <row r="31" spans="5:51" x14ac:dyDescent="0.25">
      <c r="E31" s="19">
        <v>29</v>
      </c>
      <c r="F31" s="4" t="s">
        <v>18</v>
      </c>
      <c r="G31" s="4" t="s">
        <v>20</v>
      </c>
      <c r="H31" s="4">
        <v>1</v>
      </c>
      <c r="I31" s="5">
        <v>43128</v>
      </c>
      <c r="J31" s="5">
        <v>43128</v>
      </c>
      <c r="K31" s="7">
        <v>2755.75</v>
      </c>
      <c r="L31" s="7">
        <v>2759.75</v>
      </c>
      <c r="M31" s="8">
        <f t="shared" si="5"/>
        <v>2756</v>
      </c>
      <c r="N31" s="14">
        <f t="shared" si="6"/>
        <v>2759.5</v>
      </c>
      <c r="O31" s="3">
        <f t="shared" si="0"/>
        <v>-3</v>
      </c>
      <c r="P31" s="6">
        <v>6380</v>
      </c>
      <c r="Q31" s="3">
        <f t="shared" si="1"/>
        <v>200</v>
      </c>
      <c r="R31" s="10">
        <f t="shared" si="7"/>
        <v>175</v>
      </c>
      <c r="S31" s="3">
        <f t="shared" si="2"/>
        <v>197</v>
      </c>
      <c r="T31" s="10">
        <f t="shared" si="8"/>
        <v>172</v>
      </c>
      <c r="U31" s="10">
        <f t="shared" si="9"/>
        <v>25</v>
      </c>
      <c r="V31" s="3">
        <f t="shared" si="3"/>
        <v>0</v>
      </c>
      <c r="W31" s="3">
        <f t="shared" si="10"/>
        <v>0</v>
      </c>
      <c r="X31" s="3">
        <f t="shared" si="11"/>
        <v>-1734</v>
      </c>
      <c r="Y31" s="40">
        <f t="shared" si="4"/>
        <v>196038</v>
      </c>
      <c r="Z31" s="55">
        <v>29</v>
      </c>
      <c r="AA31" s="42" t="s">
        <v>18</v>
      </c>
      <c r="AB31" s="42" t="s">
        <v>20</v>
      </c>
      <c r="AC31" s="43">
        <v>42030</v>
      </c>
      <c r="AD31" s="42"/>
      <c r="AE31" s="43">
        <v>42030</v>
      </c>
      <c r="AF31" s="42"/>
      <c r="AG31" s="42">
        <v>370</v>
      </c>
      <c r="AH31" s="42">
        <v>2</v>
      </c>
      <c r="AI31" s="42">
        <v>0</v>
      </c>
      <c r="AJ31" s="42">
        <v>740</v>
      </c>
      <c r="AK31" s="44">
        <v>181000</v>
      </c>
      <c r="AL31" s="42">
        <v>0</v>
      </c>
      <c r="AM31" s="56">
        <v>245787</v>
      </c>
      <c r="AU31" s="319"/>
      <c r="AV31" s="320"/>
      <c r="AW31" s="320"/>
      <c r="AX31" s="320"/>
      <c r="AY31" s="321"/>
    </row>
    <row r="32" spans="5:51" x14ac:dyDescent="0.25">
      <c r="E32" s="19">
        <v>30</v>
      </c>
      <c r="F32" s="4" t="s">
        <v>18</v>
      </c>
      <c r="G32" s="4" t="s">
        <v>20</v>
      </c>
      <c r="H32" s="4">
        <v>1</v>
      </c>
      <c r="I32" s="5">
        <v>43129</v>
      </c>
      <c r="J32" s="5">
        <v>43129</v>
      </c>
      <c r="K32" s="7">
        <v>2734.5</v>
      </c>
      <c r="L32" s="7">
        <v>2724.75</v>
      </c>
      <c r="M32" s="8">
        <f t="shared" si="5"/>
        <v>2734.75</v>
      </c>
      <c r="N32" s="14">
        <f t="shared" si="6"/>
        <v>2724.5</v>
      </c>
      <c r="O32" s="3">
        <f t="shared" si="0"/>
        <v>-3</v>
      </c>
      <c r="P32" s="6">
        <v>6380</v>
      </c>
      <c r="Q32" s="3">
        <f t="shared" si="1"/>
        <v>-487.5</v>
      </c>
      <c r="R32" s="10">
        <f t="shared" si="7"/>
        <v>-512.5</v>
      </c>
      <c r="S32" s="3">
        <f t="shared" si="2"/>
        <v>-490.5</v>
      </c>
      <c r="T32" s="10">
        <f t="shared" si="8"/>
        <v>-515.5</v>
      </c>
      <c r="U32" s="10">
        <f t="shared" si="9"/>
        <v>25</v>
      </c>
      <c r="V32" s="3">
        <f t="shared" si="3"/>
        <v>-490.5</v>
      </c>
      <c r="W32" s="3">
        <f t="shared" si="10"/>
        <v>-490.5</v>
      </c>
      <c r="X32" s="3">
        <f t="shared" si="11"/>
        <v>-1734</v>
      </c>
      <c r="Y32" s="40">
        <f t="shared" si="4"/>
        <v>195547.5</v>
      </c>
      <c r="Z32" s="55">
        <v>30</v>
      </c>
      <c r="AA32" s="42" t="s">
        <v>18</v>
      </c>
      <c r="AB32" s="42" t="s">
        <v>20</v>
      </c>
      <c r="AC32" s="43">
        <v>42031</v>
      </c>
      <c r="AD32" s="42"/>
      <c r="AE32" s="43">
        <v>42031</v>
      </c>
      <c r="AF32" s="42"/>
      <c r="AG32" s="42">
        <v>-315</v>
      </c>
      <c r="AH32" s="42">
        <v>2</v>
      </c>
      <c r="AI32" s="42">
        <v>0</v>
      </c>
      <c r="AJ32" s="42">
        <v>-630</v>
      </c>
      <c r="AK32" s="44">
        <v>181000</v>
      </c>
      <c r="AL32" s="42">
        <v>630</v>
      </c>
      <c r="AM32" s="56">
        <v>245157</v>
      </c>
      <c r="AU32" s="319"/>
      <c r="AV32" s="320"/>
      <c r="AW32" s="320"/>
      <c r="AX32" s="320"/>
      <c r="AY32" s="321"/>
    </row>
    <row r="33" spans="5:51" x14ac:dyDescent="0.25">
      <c r="E33" s="19">
        <v>31</v>
      </c>
      <c r="F33" s="4" t="s">
        <v>18</v>
      </c>
      <c r="G33" s="4" t="s">
        <v>20</v>
      </c>
      <c r="H33" s="4">
        <v>1</v>
      </c>
      <c r="I33" s="5">
        <v>43130</v>
      </c>
      <c r="J33" s="5">
        <v>43130</v>
      </c>
      <c r="K33" s="7">
        <v>2567.5</v>
      </c>
      <c r="L33" s="7">
        <v>2585.75</v>
      </c>
      <c r="M33" s="8">
        <f t="shared" si="5"/>
        <v>2567.75</v>
      </c>
      <c r="N33" s="14">
        <f t="shared" si="6"/>
        <v>2585.5</v>
      </c>
      <c r="O33" s="3">
        <f t="shared" si="0"/>
        <v>-3</v>
      </c>
      <c r="P33" s="6">
        <v>6380</v>
      </c>
      <c r="Q33" s="3">
        <f t="shared" si="1"/>
        <v>912.5</v>
      </c>
      <c r="R33" s="10">
        <f t="shared" si="7"/>
        <v>887.5</v>
      </c>
      <c r="S33" s="3">
        <f t="shared" si="2"/>
        <v>909.5</v>
      </c>
      <c r="T33" s="10">
        <f t="shared" si="8"/>
        <v>884.5</v>
      </c>
      <c r="U33" s="10">
        <f t="shared" si="9"/>
        <v>25</v>
      </c>
      <c r="V33" s="3">
        <f t="shared" si="3"/>
        <v>0</v>
      </c>
      <c r="W33" s="3">
        <f t="shared" si="10"/>
        <v>0</v>
      </c>
      <c r="X33" s="3">
        <f t="shared" si="11"/>
        <v>-1734</v>
      </c>
      <c r="Y33" s="40">
        <f t="shared" si="4"/>
        <v>196457</v>
      </c>
      <c r="Z33" s="55">
        <v>31</v>
      </c>
      <c r="AA33" s="42" t="s">
        <v>18</v>
      </c>
      <c r="AB33" s="42" t="s">
        <v>20</v>
      </c>
      <c r="AC33" s="43">
        <v>42032</v>
      </c>
      <c r="AD33" s="42"/>
      <c r="AE33" s="43">
        <v>42032</v>
      </c>
      <c r="AF33" s="42"/>
      <c r="AG33" s="42">
        <v>108</v>
      </c>
      <c r="AH33" s="42">
        <v>2</v>
      </c>
      <c r="AI33" s="42">
        <v>0</v>
      </c>
      <c r="AJ33" s="42">
        <v>215</v>
      </c>
      <c r="AK33" s="44">
        <v>181000</v>
      </c>
      <c r="AL33" s="42">
        <v>415</v>
      </c>
      <c r="AM33" s="56">
        <v>245372</v>
      </c>
      <c r="AU33" s="319"/>
      <c r="AV33" s="320"/>
      <c r="AW33" s="320"/>
      <c r="AX33" s="320"/>
      <c r="AY33" s="321"/>
    </row>
    <row r="34" spans="5:51" x14ac:dyDescent="0.25">
      <c r="E34" s="19">
        <v>32</v>
      </c>
      <c r="F34" s="4" t="s">
        <v>18</v>
      </c>
      <c r="G34" s="4" t="s">
        <v>20</v>
      </c>
      <c r="H34" s="4">
        <v>1</v>
      </c>
      <c r="I34" s="5">
        <v>43130</v>
      </c>
      <c r="J34" s="5">
        <v>43130</v>
      </c>
      <c r="K34" s="7">
        <v>2615.5</v>
      </c>
      <c r="L34" s="7">
        <v>2619.25</v>
      </c>
      <c r="M34" s="8">
        <f t="shared" si="5"/>
        <v>2615.75</v>
      </c>
      <c r="N34" s="14">
        <f t="shared" si="6"/>
        <v>2619</v>
      </c>
      <c r="O34" s="3">
        <f t="shared" si="0"/>
        <v>-3</v>
      </c>
      <c r="P34" s="6">
        <v>6380</v>
      </c>
      <c r="Q34" s="3">
        <f t="shared" si="1"/>
        <v>187.5</v>
      </c>
      <c r="R34" s="10">
        <f t="shared" si="7"/>
        <v>162.5</v>
      </c>
      <c r="S34" s="3">
        <f t="shared" si="2"/>
        <v>184.5</v>
      </c>
      <c r="T34" s="10">
        <f t="shared" si="8"/>
        <v>159.5</v>
      </c>
      <c r="U34" s="10">
        <f t="shared" si="9"/>
        <v>25</v>
      </c>
      <c r="V34" s="3">
        <f t="shared" si="3"/>
        <v>0</v>
      </c>
      <c r="W34" s="3">
        <f t="shared" si="10"/>
        <v>0</v>
      </c>
      <c r="X34" s="3">
        <f t="shared" si="11"/>
        <v>-1734</v>
      </c>
      <c r="Y34" s="40">
        <f t="shared" si="4"/>
        <v>196641.5</v>
      </c>
      <c r="Z34" s="55">
        <v>32</v>
      </c>
      <c r="AA34" s="42" t="s">
        <v>18</v>
      </c>
      <c r="AB34" s="42" t="s">
        <v>20</v>
      </c>
      <c r="AC34" s="43">
        <v>42032</v>
      </c>
      <c r="AD34" s="42"/>
      <c r="AE34" s="43">
        <v>42032</v>
      </c>
      <c r="AF34" s="42"/>
      <c r="AG34" s="42">
        <v>102</v>
      </c>
      <c r="AH34" s="42">
        <v>2</v>
      </c>
      <c r="AI34" s="42">
        <v>0</v>
      </c>
      <c r="AJ34" s="42">
        <v>203</v>
      </c>
      <c r="AK34" s="44">
        <v>181000</v>
      </c>
      <c r="AL34" s="42">
        <v>212</v>
      </c>
      <c r="AM34" s="56">
        <v>245575</v>
      </c>
      <c r="AU34" s="319"/>
      <c r="AV34" s="320"/>
      <c r="AW34" s="320"/>
      <c r="AX34" s="320"/>
      <c r="AY34" s="321"/>
    </row>
    <row r="35" spans="5:51" x14ac:dyDescent="0.25">
      <c r="E35" s="19">
        <v>33</v>
      </c>
      <c r="F35" s="4" t="s">
        <v>18</v>
      </c>
      <c r="G35" s="4" t="s">
        <v>20</v>
      </c>
      <c r="H35" s="4">
        <v>1</v>
      </c>
      <c r="I35" s="5">
        <v>43130</v>
      </c>
      <c r="J35" s="5">
        <v>43130</v>
      </c>
      <c r="K35" s="7">
        <v>2539.75</v>
      </c>
      <c r="L35" s="7">
        <v>2538.5</v>
      </c>
      <c r="M35" s="8">
        <f t="shared" si="5"/>
        <v>2540</v>
      </c>
      <c r="N35" s="14">
        <f t="shared" si="6"/>
        <v>2538.25</v>
      </c>
      <c r="O35" s="3">
        <f t="shared" ref="O35:O65" si="12">VLOOKUP(F35,$A$3:$B$6,2,0)</f>
        <v>-3</v>
      </c>
      <c r="P35" s="6">
        <v>6380</v>
      </c>
      <c r="Q35" s="3">
        <f t="shared" ref="Q35:Q65" si="13">IF(G35="LONG",(L35-K35)*VLOOKUP(F35,$A$3:$C$6,3,0),(K35-L35)*VLOOKUP(F35,$A$3:$C$6,3,0))</f>
        <v>-62.5</v>
      </c>
      <c r="R35" s="10">
        <f t="shared" si="7"/>
        <v>-87.5</v>
      </c>
      <c r="S35" s="3">
        <f t="shared" ref="S35:S65" si="14">Q35+O35</f>
        <v>-65.5</v>
      </c>
      <c r="T35" s="10">
        <f t="shared" si="8"/>
        <v>-90.5</v>
      </c>
      <c r="U35" s="10">
        <f t="shared" si="9"/>
        <v>25</v>
      </c>
      <c r="V35" s="3">
        <f t="shared" ref="V35:V65" si="15">IF(S35&lt;0,S35,0)</f>
        <v>-65.5</v>
      </c>
      <c r="W35" s="3">
        <f t="shared" si="10"/>
        <v>-65.5</v>
      </c>
      <c r="X35" s="3">
        <f t="shared" si="11"/>
        <v>-1734</v>
      </c>
      <c r="Y35" s="40">
        <f t="shared" ref="Y35:Y65" si="16">Y34+S35</f>
        <v>196576</v>
      </c>
      <c r="Z35" s="55">
        <v>33</v>
      </c>
      <c r="AA35" s="42" t="s">
        <v>18</v>
      </c>
      <c r="AB35" s="42" t="s">
        <v>20</v>
      </c>
      <c r="AC35" s="43">
        <v>42032</v>
      </c>
      <c r="AD35" s="42"/>
      <c r="AE35" s="43">
        <v>42032</v>
      </c>
      <c r="AF35" s="42"/>
      <c r="AG35" s="42">
        <v>-45</v>
      </c>
      <c r="AH35" s="42">
        <v>2</v>
      </c>
      <c r="AI35" s="42">
        <v>0</v>
      </c>
      <c r="AJ35" s="42">
        <v>-89</v>
      </c>
      <c r="AK35" s="44">
        <v>181000</v>
      </c>
      <c r="AL35" s="42">
        <v>301</v>
      </c>
      <c r="AM35" s="56">
        <v>245486</v>
      </c>
      <c r="AU35" s="319"/>
      <c r="AV35" s="320"/>
      <c r="AW35" s="320"/>
      <c r="AX35" s="320"/>
      <c r="AY35" s="321"/>
    </row>
    <row r="36" spans="5:51" x14ac:dyDescent="0.25">
      <c r="E36" s="19">
        <v>34</v>
      </c>
      <c r="F36" s="4" t="s">
        <v>18</v>
      </c>
      <c r="G36" s="4" t="s">
        <v>20</v>
      </c>
      <c r="H36" s="4">
        <v>1</v>
      </c>
      <c r="I36" s="5">
        <v>43131</v>
      </c>
      <c r="J36" s="5">
        <v>43131</v>
      </c>
      <c r="K36" s="7">
        <v>2575</v>
      </c>
      <c r="L36" s="7">
        <v>2431.5</v>
      </c>
      <c r="M36" s="8">
        <f t="shared" si="5"/>
        <v>2575.25</v>
      </c>
      <c r="N36" s="14">
        <f t="shared" si="6"/>
        <v>2431.25</v>
      </c>
      <c r="O36" s="3">
        <f t="shared" si="12"/>
        <v>-3</v>
      </c>
      <c r="P36" s="6">
        <v>6380</v>
      </c>
      <c r="Q36" s="3">
        <f t="shared" si="13"/>
        <v>-7175</v>
      </c>
      <c r="R36" s="10">
        <f t="shared" si="7"/>
        <v>-7200</v>
      </c>
      <c r="S36" s="3">
        <f t="shared" si="14"/>
        <v>-7178</v>
      </c>
      <c r="T36" s="10">
        <f t="shared" si="8"/>
        <v>-7203</v>
      </c>
      <c r="U36" s="10">
        <f t="shared" si="9"/>
        <v>25</v>
      </c>
      <c r="V36" s="3">
        <f t="shared" si="15"/>
        <v>-7178</v>
      </c>
      <c r="W36" s="3">
        <f t="shared" si="10"/>
        <v>-7243.5</v>
      </c>
      <c r="X36" s="3">
        <f t="shared" si="11"/>
        <v>-7243.5</v>
      </c>
      <c r="Y36" s="40">
        <f t="shared" si="16"/>
        <v>189398</v>
      </c>
      <c r="Z36" s="55">
        <v>34</v>
      </c>
      <c r="AA36" s="42" t="s">
        <v>18</v>
      </c>
      <c r="AB36" s="42" t="s">
        <v>20</v>
      </c>
      <c r="AC36" s="43">
        <v>42033</v>
      </c>
      <c r="AD36" s="42"/>
      <c r="AE36" s="43">
        <v>42033</v>
      </c>
      <c r="AF36" s="42"/>
      <c r="AG36" s="42">
        <v>470</v>
      </c>
      <c r="AH36" s="42">
        <v>2</v>
      </c>
      <c r="AI36" s="42">
        <v>0</v>
      </c>
      <c r="AJ36" s="42">
        <v>940</v>
      </c>
      <c r="AK36" s="44">
        <v>181000</v>
      </c>
      <c r="AL36" s="42">
        <v>0</v>
      </c>
      <c r="AM36" s="56">
        <v>246426</v>
      </c>
      <c r="AU36" s="319"/>
      <c r="AV36" s="320"/>
      <c r="AW36" s="320"/>
      <c r="AX36" s="320"/>
      <c r="AY36" s="321"/>
    </row>
    <row r="37" spans="5:51" x14ac:dyDescent="0.25">
      <c r="E37" s="19">
        <v>35</v>
      </c>
      <c r="F37" s="4" t="s">
        <v>18</v>
      </c>
      <c r="G37" s="4" t="s">
        <v>20</v>
      </c>
      <c r="H37" s="4">
        <v>1</v>
      </c>
      <c r="I37" s="5">
        <v>43134</v>
      </c>
      <c r="J37" s="5">
        <v>43134</v>
      </c>
      <c r="K37" s="7">
        <v>2762.25</v>
      </c>
      <c r="L37" s="7">
        <v>2748.5</v>
      </c>
      <c r="M37" s="8">
        <f t="shared" si="5"/>
        <v>2762.5</v>
      </c>
      <c r="N37" s="14">
        <f t="shared" si="6"/>
        <v>2748.25</v>
      </c>
      <c r="O37" s="3">
        <f t="shared" si="12"/>
        <v>-3</v>
      </c>
      <c r="P37" s="6">
        <v>6380</v>
      </c>
      <c r="Q37" s="3">
        <f t="shared" si="13"/>
        <v>-687.5</v>
      </c>
      <c r="R37" s="10">
        <f t="shared" si="7"/>
        <v>-712.5</v>
      </c>
      <c r="S37" s="3">
        <f t="shared" si="14"/>
        <v>-690.5</v>
      </c>
      <c r="T37" s="10">
        <f t="shared" si="8"/>
        <v>-715.5</v>
      </c>
      <c r="U37" s="10">
        <f t="shared" si="9"/>
        <v>25</v>
      </c>
      <c r="V37" s="3">
        <f t="shared" si="15"/>
        <v>-690.5</v>
      </c>
      <c r="W37" s="3">
        <f t="shared" si="10"/>
        <v>-7934</v>
      </c>
      <c r="X37" s="3">
        <f t="shared" si="11"/>
        <v>-7934</v>
      </c>
      <c r="Y37" s="40">
        <f t="shared" si="16"/>
        <v>188707.5</v>
      </c>
      <c r="Z37" s="55">
        <v>35</v>
      </c>
      <c r="AA37" s="42" t="s">
        <v>18</v>
      </c>
      <c r="AB37" s="42" t="s">
        <v>20</v>
      </c>
      <c r="AC37" s="43">
        <v>42033</v>
      </c>
      <c r="AD37" s="42"/>
      <c r="AE37" s="43">
        <v>42033</v>
      </c>
      <c r="AF37" s="42"/>
      <c r="AG37" s="42">
        <v>49</v>
      </c>
      <c r="AH37" s="42">
        <v>2</v>
      </c>
      <c r="AI37" s="42">
        <v>0</v>
      </c>
      <c r="AJ37" s="42">
        <v>97</v>
      </c>
      <c r="AK37" s="44">
        <v>181000</v>
      </c>
      <c r="AL37" s="42">
        <v>0</v>
      </c>
      <c r="AM37" s="56">
        <v>246523</v>
      </c>
      <c r="AU37" s="319"/>
      <c r="AV37" s="320"/>
      <c r="AW37" s="320"/>
      <c r="AX37" s="320"/>
      <c r="AY37" s="321"/>
    </row>
    <row r="38" spans="5:51" x14ac:dyDescent="0.25">
      <c r="E38" s="19">
        <v>36</v>
      </c>
      <c r="F38" s="4" t="s">
        <v>18</v>
      </c>
      <c r="G38" s="4" t="s">
        <v>20</v>
      </c>
      <c r="H38" s="4">
        <v>1</v>
      </c>
      <c r="I38" s="5">
        <v>43134</v>
      </c>
      <c r="J38" s="5">
        <v>43134</v>
      </c>
      <c r="K38" s="7">
        <v>2743.5</v>
      </c>
      <c r="L38" s="7">
        <v>2733.75</v>
      </c>
      <c r="M38" s="8">
        <f t="shared" si="5"/>
        <v>2743.75</v>
      </c>
      <c r="N38" s="14">
        <f t="shared" si="6"/>
        <v>2733.5</v>
      </c>
      <c r="O38" s="3">
        <f t="shared" si="12"/>
        <v>-3</v>
      </c>
      <c r="P38" s="6">
        <v>6380</v>
      </c>
      <c r="Q38" s="3">
        <f t="shared" si="13"/>
        <v>-487.5</v>
      </c>
      <c r="R38" s="10">
        <f t="shared" si="7"/>
        <v>-512.5</v>
      </c>
      <c r="S38" s="3">
        <f t="shared" si="14"/>
        <v>-490.5</v>
      </c>
      <c r="T38" s="10">
        <f t="shared" si="8"/>
        <v>-515.5</v>
      </c>
      <c r="U38" s="10">
        <f t="shared" si="9"/>
        <v>25</v>
      </c>
      <c r="V38" s="3">
        <f t="shared" si="15"/>
        <v>-490.5</v>
      </c>
      <c r="W38" s="3">
        <f t="shared" si="10"/>
        <v>-8424.5</v>
      </c>
      <c r="X38" s="3">
        <f t="shared" si="11"/>
        <v>-8424.5</v>
      </c>
      <c r="Y38" s="40">
        <f t="shared" si="16"/>
        <v>188217</v>
      </c>
      <c r="Z38" s="55">
        <v>36</v>
      </c>
      <c r="AA38" s="42" t="s">
        <v>18</v>
      </c>
      <c r="AB38" s="42" t="s">
        <v>20</v>
      </c>
      <c r="AC38" s="43">
        <v>42033</v>
      </c>
      <c r="AD38" s="42"/>
      <c r="AE38" s="43">
        <v>42033</v>
      </c>
      <c r="AF38" s="42"/>
      <c r="AG38" s="42">
        <v>37</v>
      </c>
      <c r="AH38" s="42">
        <v>2</v>
      </c>
      <c r="AI38" s="42">
        <v>0</v>
      </c>
      <c r="AJ38" s="42">
        <v>74</v>
      </c>
      <c r="AK38" s="44">
        <v>181000</v>
      </c>
      <c r="AL38" s="42">
        <v>0</v>
      </c>
      <c r="AM38" s="56">
        <v>246597</v>
      </c>
      <c r="AU38" s="319"/>
      <c r="AV38" s="320"/>
      <c r="AW38" s="320"/>
      <c r="AX38" s="320"/>
      <c r="AY38" s="321"/>
    </row>
    <row r="39" spans="5:51" x14ac:dyDescent="0.25">
      <c r="E39" s="19">
        <v>37</v>
      </c>
      <c r="F39" s="4" t="s">
        <v>18</v>
      </c>
      <c r="G39" s="4" t="s">
        <v>20</v>
      </c>
      <c r="H39" s="4">
        <v>1</v>
      </c>
      <c r="I39" s="5">
        <v>43135</v>
      </c>
      <c r="J39" s="5">
        <v>43135</v>
      </c>
      <c r="K39" s="7">
        <v>2588.25</v>
      </c>
      <c r="L39" s="7">
        <v>2596.25</v>
      </c>
      <c r="M39" s="8">
        <f t="shared" si="5"/>
        <v>2588.5</v>
      </c>
      <c r="N39" s="14">
        <f t="shared" si="6"/>
        <v>2596</v>
      </c>
      <c r="O39" s="3">
        <f t="shared" si="12"/>
        <v>-3</v>
      </c>
      <c r="P39" s="6">
        <v>6380</v>
      </c>
      <c r="Q39" s="3">
        <f t="shared" si="13"/>
        <v>400</v>
      </c>
      <c r="R39" s="10">
        <f t="shared" si="7"/>
        <v>375</v>
      </c>
      <c r="S39" s="3">
        <f t="shared" si="14"/>
        <v>397</v>
      </c>
      <c r="T39" s="10">
        <f t="shared" si="8"/>
        <v>372</v>
      </c>
      <c r="U39" s="10">
        <f t="shared" si="9"/>
        <v>25</v>
      </c>
      <c r="V39" s="3">
        <f t="shared" si="15"/>
        <v>0</v>
      </c>
      <c r="W39" s="3">
        <f t="shared" si="10"/>
        <v>0</v>
      </c>
      <c r="X39" s="3">
        <f t="shared" si="11"/>
        <v>-8424.5</v>
      </c>
      <c r="Y39" s="40">
        <f t="shared" si="16"/>
        <v>188614</v>
      </c>
      <c r="Z39" s="55">
        <v>37</v>
      </c>
      <c r="AA39" s="42" t="s">
        <v>18</v>
      </c>
      <c r="AB39" s="42" t="s">
        <v>20</v>
      </c>
      <c r="AC39" s="43">
        <v>42037</v>
      </c>
      <c r="AD39" s="42"/>
      <c r="AE39" s="43">
        <v>42037</v>
      </c>
      <c r="AF39" s="42"/>
      <c r="AG39" s="42">
        <v>925</v>
      </c>
      <c r="AH39" s="42">
        <v>2</v>
      </c>
      <c r="AI39" s="42">
        <v>0</v>
      </c>
      <c r="AJ39" s="44">
        <v>1850</v>
      </c>
      <c r="AK39" s="44">
        <v>181000</v>
      </c>
      <c r="AL39" s="42">
        <v>0</v>
      </c>
      <c r="AM39" s="56">
        <v>248447</v>
      </c>
      <c r="AU39" s="319"/>
      <c r="AV39" s="320"/>
      <c r="AW39" s="320"/>
      <c r="AX39" s="320"/>
      <c r="AY39" s="321"/>
    </row>
    <row r="40" spans="5:51" x14ac:dyDescent="0.25">
      <c r="E40" s="19">
        <v>38</v>
      </c>
      <c r="F40" s="4" t="s">
        <v>18</v>
      </c>
      <c r="G40" s="4" t="s">
        <v>20</v>
      </c>
      <c r="H40" s="4">
        <v>1</v>
      </c>
      <c r="I40" s="5">
        <v>43135</v>
      </c>
      <c r="J40" s="5">
        <v>43135</v>
      </c>
      <c r="K40" s="7">
        <v>2606.5</v>
      </c>
      <c r="L40" s="7">
        <v>2610.5</v>
      </c>
      <c r="M40" s="8">
        <f t="shared" si="5"/>
        <v>2606.75</v>
      </c>
      <c r="N40" s="14">
        <f t="shared" si="6"/>
        <v>2610.25</v>
      </c>
      <c r="O40" s="3">
        <f t="shared" si="12"/>
        <v>-3</v>
      </c>
      <c r="P40" s="6">
        <v>6380</v>
      </c>
      <c r="Q40" s="3">
        <f t="shared" si="13"/>
        <v>200</v>
      </c>
      <c r="R40" s="10">
        <f t="shared" si="7"/>
        <v>175</v>
      </c>
      <c r="S40" s="3">
        <f t="shared" si="14"/>
        <v>197</v>
      </c>
      <c r="T40" s="10">
        <f t="shared" si="8"/>
        <v>172</v>
      </c>
      <c r="U40" s="10">
        <f t="shared" si="9"/>
        <v>25</v>
      </c>
      <c r="V40" s="3">
        <f t="shared" si="15"/>
        <v>0</v>
      </c>
      <c r="W40" s="3">
        <f t="shared" si="10"/>
        <v>0</v>
      </c>
      <c r="X40" s="3">
        <f t="shared" si="11"/>
        <v>-8424.5</v>
      </c>
      <c r="Y40" s="40">
        <f t="shared" si="16"/>
        <v>188811</v>
      </c>
      <c r="Z40" s="55">
        <v>38</v>
      </c>
      <c r="AA40" s="42" t="s">
        <v>18</v>
      </c>
      <c r="AB40" s="42" t="s">
        <v>20</v>
      </c>
      <c r="AC40" s="43">
        <v>42037</v>
      </c>
      <c r="AD40" s="42"/>
      <c r="AE40" s="43">
        <v>42037</v>
      </c>
      <c r="AF40" s="42"/>
      <c r="AG40" s="42">
        <v>115</v>
      </c>
      <c r="AH40" s="42">
        <v>2</v>
      </c>
      <c r="AI40" s="42">
        <v>0</v>
      </c>
      <c r="AJ40" s="42">
        <v>230</v>
      </c>
      <c r="AK40" s="44">
        <v>181000</v>
      </c>
      <c r="AL40" s="42">
        <v>0</v>
      </c>
      <c r="AM40" s="56">
        <v>248677</v>
      </c>
      <c r="AU40" s="319"/>
      <c r="AV40" s="320"/>
      <c r="AW40" s="320"/>
      <c r="AX40" s="320"/>
      <c r="AY40" s="321"/>
    </row>
    <row r="41" spans="5:51" x14ac:dyDescent="0.25">
      <c r="E41" s="19">
        <v>39</v>
      </c>
      <c r="F41" s="4" t="s">
        <v>18</v>
      </c>
      <c r="G41" s="4" t="s">
        <v>20</v>
      </c>
      <c r="H41" s="4">
        <v>1</v>
      </c>
      <c r="I41" s="5">
        <v>43135</v>
      </c>
      <c r="J41" s="5">
        <v>43135</v>
      </c>
      <c r="K41" s="7">
        <v>2799.5</v>
      </c>
      <c r="L41" s="7">
        <v>2797.5</v>
      </c>
      <c r="M41" s="8">
        <f t="shared" si="5"/>
        <v>2799.75</v>
      </c>
      <c r="N41" s="14">
        <f t="shared" si="6"/>
        <v>2797.25</v>
      </c>
      <c r="O41" s="3">
        <f t="shared" si="12"/>
        <v>-3</v>
      </c>
      <c r="P41" s="6">
        <v>6380</v>
      </c>
      <c r="Q41" s="3">
        <f t="shared" si="13"/>
        <v>-100</v>
      </c>
      <c r="R41" s="10">
        <f t="shared" si="7"/>
        <v>-125</v>
      </c>
      <c r="S41" s="3">
        <f t="shared" si="14"/>
        <v>-103</v>
      </c>
      <c r="T41" s="10">
        <f t="shared" si="8"/>
        <v>-128</v>
      </c>
      <c r="U41" s="10">
        <f t="shared" si="9"/>
        <v>25</v>
      </c>
      <c r="V41" s="3">
        <f t="shared" si="15"/>
        <v>-103</v>
      </c>
      <c r="W41" s="3">
        <f t="shared" si="10"/>
        <v>-103</v>
      </c>
      <c r="X41" s="3">
        <f t="shared" si="11"/>
        <v>-8424.5</v>
      </c>
      <c r="Y41" s="40">
        <f t="shared" si="16"/>
        <v>188708</v>
      </c>
      <c r="Z41" s="55">
        <v>39</v>
      </c>
      <c r="AA41" s="42" t="s">
        <v>18</v>
      </c>
      <c r="AB41" s="42" t="s">
        <v>20</v>
      </c>
      <c r="AC41" s="43">
        <v>42040</v>
      </c>
      <c r="AD41" s="42"/>
      <c r="AE41" s="43">
        <v>42040</v>
      </c>
      <c r="AF41" s="42"/>
      <c r="AG41" s="44">
        <v>3398</v>
      </c>
      <c r="AH41" s="42">
        <v>2</v>
      </c>
      <c r="AI41" s="42">
        <v>0</v>
      </c>
      <c r="AJ41" s="44">
        <v>6795</v>
      </c>
      <c r="AK41" s="44">
        <v>181000</v>
      </c>
      <c r="AL41" s="42">
        <v>0</v>
      </c>
      <c r="AM41" s="56">
        <v>255472</v>
      </c>
      <c r="AU41" s="319"/>
      <c r="AV41" s="320"/>
      <c r="AW41" s="320"/>
      <c r="AX41" s="320"/>
      <c r="AY41" s="321"/>
    </row>
    <row r="42" spans="5:51" x14ac:dyDescent="0.25">
      <c r="E42" s="19">
        <v>40</v>
      </c>
      <c r="F42" s="4" t="s">
        <v>18</v>
      </c>
      <c r="G42" s="4" t="s">
        <v>20</v>
      </c>
      <c r="H42" s="4">
        <v>1</v>
      </c>
      <c r="I42" s="5">
        <v>43136</v>
      </c>
      <c r="J42" s="5">
        <v>43136</v>
      </c>
      <c r="K42" s="7">
        <v>2835.5</v>
      </c>
      <c r="L42" s="7">
        <v>2798.25</v>
      </c>
      <c r="M42" s="8">
        <f t="shared" si="5"/>
        <v>2835.75</v>
      </c>
      <c r="N42" s="14">
        <f t="shared" si="6"/>
        <v>2798</v>
      </c>
      <c r="O42" s="3">
        <f t="shared" si="12"/>
        <v>-3</v>
      </c>
      <c r="P42" s="6">
        <v>6380</v>
      </c>
      <c r="Q42" s="3">
        <f t="shared" si="13"/>
        <v>-1862.5</v>
      </c>
      <c r="R42" s="10">
        <f t="shared" si="7"/>
        <v>-1887.5</v>
      </c>
      <c r="S42" s="3">
        <f t="shared" si="14"/>
        <v>-1865.5</v>
      </c>
      <c r="T42" s="10">
        <f t="shared" si="8"/>
        <v>-1890.5</v>
      </c>
      <c r="U42" s="10">
        <f t="shared" si="9"/>
        <v>25</v>
      </c>
      <c r="V42" s="3">
        <f t="shared" si="15"/>
        <v>-1865.5</v>
      </c>
      <c r="W42" s="3">
        <f t="shared" si="10"/>
        <v>-1968.5</v>
      </c>
      <c r="X42" s="3">
        <f t="shared" si="11"/>
        <v>-8424.5</v>
      </c>
      <c r="Y42" s="40">
        <f t="shared" si="16"/>
        <v>186842.5</v>
      </c>
      <c r="Z42" s="55">
        <v>40</v>
      </c>
      <c r="AA42" s="42" t="s">
        <v>18</v>
      </c>
      <c r="AB42" s="42" t="s">
        <v>20</v>
      </c>
      <c r="AC42" s="43">
        <v>42040</v>
      </c>
      <c r="AD42" s="42"/>
      <c r="AE42" s="43">
        <v>42040</v>
      </c>
      <c r="AF42" s="42"/>
      <c r="AG42" s="42">
        <v>284</v>
      </c>
      <c r="AH42" s="42">
        <v>2</v>
      </c>
      <c r="AI42" s="42">
        <v>0</v>
      </c>
      <c r="AJ42" s="42">
        <v>567</v>
      </c>
      <c r="AK42" s="44">
        <v>181000</v>
      </c>
      <c r="AL42" s="42">
        <v>0</v>
      </c>
      <c r="AM42" s="56">
        <v>256039</v>
      </c>
      <c r="AU42" s="319"/>
      <c r="AV42" s="320"/>
      <c r="AW42" s="320"/>
      <c r="AX42" s="320"/>
      <c r="AY42" s="321"/>
    </row>
    <row r="43" spans="5:51" x14ac:dyDescent="0.25">
      <c r="E43" s="19">
        <v>41</v>
      </c>
      <c r="F43" s="4" t="s">
        <v>18</v>
      </c>
      <c r="G43" s="4" t="s">
        <v>20</v>
      </c>
      <c r="H43" s="4">
        <v>1</v>
      </c>
      <c r="I43" s="5">
        <v>43137</v>
      </c>
      <c r="J43" s="5">
        <v>43137</v>
      </c>
      <c r="K43" s="7">
        <v>2850.5</v>
      </c>
      <c r="L43" s="7">
        <v>2862.5</v>
      </c>
      <c r="M43" s="8">
        <f t="shared" si="5"/>
        <v>2850.75</v>
      </c>
      <c r="N43" s="14">
        <f t="shared" si="6"/>
        <v>2862.25</v>
      </c>
      <c r="O43" s="3">
        <f t="shared" si="12"/>
        <v>-3</v>
      </c>
      <c r="P43" s="6">
        <v>6380</v>
      </c>
      <c r="Q43" s="3">
        <f t="shared" si="13"/>
        <v>600</v>
      </c>
      <c r="R43" s="10">
        <f t="shared" si="7"/>
        <v>575</v>
      </c>
      <c r="S43" s="3">
        <f t="shared" si="14"/>
        <v>597</v>
      </c>
      <c r="T43" s="10">
        <f t="shared" si="8"/>
        <v>572</v>
      </c>
      <c r="U43" s="10">
        <f t="shared" si="9"/>
        <v>25</v>
      </c>
      <c r="V43" s="3">
        <f t="shared" si="15"/>
        <v>0</v>
      </c>
      <c r="W43" s="3">
        <f t="shared" si="10"/>
        <v>0</v>
      </c>
      <c r="X43" s="3">
        <f t="shared" si="11"/>
        <v>-8424.5</v>
      </c>
      <c r="Y43" s="40">
        <f t="shared" si="16"/>
        <v>187439.5</v>
      </c>
      <c r="Z43" s="55">
        <v>41</v>
      </c>
      <c r="AA43" s="42" t="s">
        <v>18</v>
      </c>
      <c r="AB43" s="42" t="s">
        <v>20</v>
      </c>
      <c r="AC43" s="43">
        <v>42040</v>
      </c>
      <c r="AD43" s="42"/>
      <c r="AE43" s="43">
        <v>42040</v>
      </c>
      <c r="AF43" s="42"/>
      <c r="AG43" s="42">
        <v>434</v>
      </c>
      <c r="AH43" s="42">
        <v>2</v>
      </c>
      <c r="AI43" s="42">
        <v>0</v>
      </c>
      <c r="AJ43" s="42">
        <v>868</v>
      </c>
      <c r="AK43" s="44">
        <v>181000</v>
      </c>
      <c r="AL43" s="42">
        <v>0</v>
      </c>
      <c r="AM43" s="56">
        <v>256907</v>
      </c>
      <c r="AU43" s="319"/>
      <c r="AV43" s="320"/>
      <c r="AW43" s="320"/>
      <c r="AX43" s="320"/>
      <c r="AY43" s="321"/>
    </row>
    <row r="44" spans="5:51" x14ac:dyDescent="0.25">
      <c r="E44" s="19">
        <v>42</v>
      </c>
      <c r="F44" s="4" t="s">
        <v>18</v>
      </c>
      <c r="G44" s="4" t="s">
        <v>20</v>
      </c>
      <c r="H44" s="4">
        <v>1</v>
      </c>
      <c r="I44" s="5">
        <v>43137</v>
      </c>
      <c r="J44" s="5">
        <v>43137</v>
      </c>
      <c r="K44" s="7">
        <v>2839.25</v>
      </c>
      <c r="L44" s="7">
        <v>2841.75</v>
      </c>
      <c r="M44" s="8">
        <f t="shared" si="5"/>
        <v>2839.5</v>
      </c>
      <c r="N44" s="14">
        <f t="shared" si="6"/>
        <v>2841.5</v>
      </c>
      <c r="O44" s="3">
        <f t="shared" si="12"/>
        <v>-3</v>
      </c>
      <c r="P44" s="6">
        <v>6380</v>
      </c>
      <c r="Q44" s="3">
        <f t="shared" si="13"/>
        <v>125</v>
      </c>
      <c r="R44" s="10">
        <f t="shared" si="7"/>
        <v>100</v>
      </c>
      <c r="S44" s="3">
        <f t="shared" si="14"/>
        <v>122</v>
      </c>
      <c r="T44" s="10">
        <f t="shared" si="8"/>
        <v>97</v>
      </c>
      <c r="U44" s="10">
        <f t="shared" si="9"/>
        <v>25</v>
      </c>
      <c r="V44" s="3">
        <f t="shared" si="15"/>
        <v>0</v>
      </c>
      <c r="W44" s="3">
        <f t="shared" si="10"/>
        <v>0</v>
      </c>
      <c r="X44" s="3">
        <f t="shared" si="11"/>
        <v>-8424.5</v>
      </c>
      <c r="Y44" s="40">
        <f t="shared" si="16"/>
        <v>187561.5</v>
      </c>
      <c r="Z44" s="55">
        <v>42</v>
      </c>
      <c r="AA44" s="42" t="s">
        <v>18</v>
      </c>
      <c r="AB44" s="42" t="s">
        <v>20</v>
      </c>
      <c r="AC44" s="43">
        <v>42044</v>
      </c>
      <c r="AD44" s="42"/>
      <c r="AE44" s="43">
        <v>42044</v>
      </c>
      <c r="AF44" s="42"/>
      <c r="AG44" s="44">
        <v>-1393</v>
      </c>
      <c r="AH44" s="42">
        <v>2</v>
      </c>
      <c r="AI44" s="42">
        <v>0</v>
      </c>
      <c r="AJ44" s="44">
        <v>-2786</v>
      </c>
      <c r="AK44" s="44">
        <v>181000</v>
      </c>
      <c r="AL44" s="44">
        <v>2786</v>
      </c>
      <c r="AM44" s="56">
        <v>254121</v>
      </c>
      <c r="AU44" s="319"/>
      <c r="AV44" s="320"/>
      <c r="AW44" s="320"/>
      <c r="AX44" s="320"/>
      <c r="AY44" s="321"/>
    </row>
    <row r="45" spans="5:51" x14ac:dyDescent="0.25">
      <c r="E45" s="19">
        <v>43</v>
      </c>
      <c r="F45" s="4" t="s">
        <v>18</v>
      </c>
      <c r="G45" s="4" t="s">
        <v>20</v>
      </c>
      <c r="H45" s="4">
        <v>1</v>
      </c>
      <c r="I45" s="5">
        <v>43137</v>
      </c>
      <c r="J45" s="5">
        <v>43137</v>
      </c>
      <c r="K45" s="7">
        <v>2593</v>
      </c>
      <c r="L45" s="7">
        <v>2590.25</v>
      </c>
      <c r="M45" s="8">
        <f t="shared" si="5"/>
        <v>2593.25</v>
      </c>
      <c r="N45" s="14">
        <f t="shared" si="6"/>
        <v>2590</v>
      </c>
      <c r="O45" s="3">
        <f t="shared" si="12"/>
        <v>-3</v>
      </c>
      <c r="P45" s="6">
        <v>6380</v>
      </c>
      <c r="Q45" s="3">
        <f t="shared" si="13"/>
        <v>-137.5</v>
      </c>
      <c r="R45" s="10">
        <f t="shared" si="7"/>
        <v>-162.5</v>
      </c>
      <c r="S45" s="3">
        <f t="shared" si="14"/>
        <v>-140.5</v>
      </c>
      <c r="T45" s="10">
        <f t="shared" si="8"/>
        <v>-165.5</v>
      </c>
      <c r="U45" s="10">
        <f t="shared" si="9"/>
        <v>25</v>
      </c>
      <c r="V45" s="3">
        <f t="shared" si="15"/>
        <v>-140.5</v>
      </c>
      <c r="W45" s="3">
        <f t="shared" si="10"/>
        <v>-140.5</v>
      </c>
      <c r="X45" s="3">
        <f t="shared" si="11"/>
        <v>-8424.5</v>
      </c>
      <c r="Y45" s="40">
        <f t="shared" si="16"/>
        <v>187421</v>
      </c>
      <c r="Z45" s="55">
        <v>43</v>
      </c>
      <c r="AA45" s="42" t="s">
        <v>18</v>
      </c>
      <c r="AB45" s="42" t="s">
        <v>20</v>
      </c>
      <c r="AC45" s="43">
        <v>42044</v>
      </c>
      <c r="AD45" s="42"/>
      <c r="AE45" s="43">
        <v>42044</v>
      </c>
      <c r="AF45" s="42"/>
      <c r="AG45" s="42">
        <v>-153</v>
      </c>
      <c r="AH45" s="42">
        <v>2</v>
      </c>
      <c r="AI45" s="42">
        <v>0</v>
      </c>
      <c r="AJ45" s="42">
        <v>-305</v>
      </c>
      <c r="AK45" s="44">
        <v>181000</v>
      </c>
      <c r="AL45" s="44">
        <v>3091</v>
      </c>
      <c r="AM45" s="56">
        <v>253816</v>
      </c>
      <c r="AU45" s="319"/>
      <c r="AV45" s="320"/>
      <c r="AW45" s="320"/>
      <c r="AX45" s="320"/>
      <c r="AY45" s="321"/>
    </row>
    <row r="46" spans="5:51" x14ac:dyDescent="0.25">
      <c r="E46" s="19">
        <v>44</v>
      </c>
      <c r="F46" s="4" t="s">
        <v>18</v>
      </c>
      <c r="G46" s="4" t="s">
        <v>20</v>
      </c>
      <c r="H46" s="4">
        <v>1</v>
      </c>
      <c r="I46" s="5">
        <v>43143</v>
      </c>
      <c r="J46" s="5">
        <v>43143</v>
      </c>
      <c r="K46" s="7">
        <v>2835</v>
      </c>
      <c r="L46" s="7">
        <v>2878.5</v>
      </c>
      <c r="M46" s="8">
        <f t="shared" si="5"/>
        <v>2835.25</v>
      </c>
      <c r="N46" s="14">
        <f t="shared" si="6"/>
        <v>2878.25</v>
      </c>
      <c r="O46" s="3">
        <f t="shared" si="12"/>
        <v>-3</v>
      </c>
      <c r="P46" s="6">
        <v>6380</v>
      </c>
      <c r="Q46" s="3">
        <f t="shared" si="13"/>
        <v>2175</v>
      </c>
      <c r="R46" s="10">
        <f t="shared" si="7"/>
        <v>2150</v>
      </c>
      <c r="S46" s="3">
        <f t="shared" si="14"/>
        <v>2172</v>
      </c>
      <c r="T46" s="10">
        <f t="shared" si="8"/>
        <v>2147</v>
      </c>
      <c r="U46" s="10">
        <f t="shared" si="9"/>
        <v>25</v>
      </c>
      <c r="V46" s="3">
        <f t="shared" si="15"/>
        <v>0</v>
      </c>
      <c r="W46" s="3">
        <f t="shared" si="10"/>
        <v>0</v>
      </c>
      <c r="X46" s="3">
        <f t="shared" si="11"/>
        <v>-8424.5</v>
      </c>
      <c r="Y46" s="40">
        <f t="shared" si="16"/>
        <v>189593</v>
      </c>
      <c r="Z46" s="55">
        <v>44</v>
      </c>
      <c r="AA46" s="42" t="s">
        <v>18</v>
      </c>
      <c r="AB46" s="42" t="s">
        <v>20</v>
      </c>
      <c r="AC46" s="43">
        <v>42044</v>
      </c>
      <c r="AD46" s="42"/>
      <c r="AE46" s="43">
        <v>42044</v>
      </c>
      <c r="AF46" s="42"/>
      <c r="AG46" s="42">
        <v>-126</v>
      </c>
      <c r="AH46" s="42">
        <v>2</v>
      </c>
      <c r="AI46" s="42">
        <v>0</v>
      </c>
      <c r="AJ46" s="42">
        <v>-251</v>
      </c>
      <c r="AK46" s="44">
        <v>181000</v>
      </c>
      <c r="AL46" s="44">
        <v>3342</v>
      </c>
      <c r="AM46" s="56">
        <v>253565</v>
      </c>
      <c r="AU46" s="319"/>
      <c r="AV46" s="320"/>
      <c r="AW46" s="320"/>
      <c r="AX46" s="320"/>
      <c r="AY46" s="321"/>
    </row>
    <row r="47" spans="5:51" x14ac:dyDescent="0.25">
      <c r="E47" s="19">
        <v>45</v>
      </c>
      <c r="F47" s="4" t="s">
        <v>18</v>
      </c>
      <c r="G47" s="4" t="s">
        <v>20</v>
      </c>
      <c r="H47" s="4">
        <v>1</v>
      </c>
      <c r="I47" s="5">
        <v>43144</v>
      </c>
      <c r="J47" s="5">
        <v>43144</v>
      </c>
      <c r="K47" s="7">
        <v>2744.75</v>
      </c>
      <c r="L47" s="7">
        <v>2728.75</v>
      </c>
      <c r="M47" s="8">
        <f t="shared" si="5"/>
        <v>2745</v>
      </c>
      <c r="N47" s="14">
        <f t="shared" si="6"/>
        <v>2728.5</v>
      </c>
      <c r="O47" s="3">
        <f t="shared" si="12"/>
        <v>-3</v>
      </c>
      <c r="P47" s="6">
        <v>6380</v>
      </c>
      <c r="Q47" s="3">
        <f t="shared" si="13"/>
        <v>-800</v>
      </c>
      <c r="R47" s="10">
        <f t="shared" si="7"/>
        <v>-825</v>
      </c>
      <c r="S47" s="3">
        <f t="shared" si="14"/>
        <v>-803</v>
      </c>
      <c r="T47" s="10">
        <f t="shared" si="8"/>
        <v>-828</v>
      </c>
      <c r="U47" s="10">
        <f t="shared" si="9"/>
        <v>25</v>
      </c>
      <c r="V47" s="3">
        <f t="shared" si="15"/>
        <v>-803</v>
      </c>
      <c r="W47" s="3">
        <f t="shared" si="10"/>
        <v>-803</v>
      </c>
      <c r="X47" s="3">
        <f t="shared" si="11"/>
        <v>-8424.5</v>
      </c>
      <c r="Y47" s="40">
        <f t="shared" si="16"/>
        <v>188790</v>
      </c>
      <c r="Z47" s="55">
        <v>45</v>
      </c>
      <c r="AA47" s="42" t="s">
        <v>18</v>
      </c>
      <c r="AB47" s="42" t="s">
        <v>20</v>
      </c>
      <c r="AC47" s="43">
        <v>42045</v>
      </c>
      <c r="AD47" s="42"/>
      <c r="AE47" s="43">
        <v>42045</v>
      </c>
      <c r="AF47" s="42"/>
      <c r="AG47" s="42">
        <v>1</v>
      </c>
      <c r="AH47" s="42">
        <v>2</v>
      </c>
      <c r="AI47" s="42">
        <v>0</v>
      </c>
      <c r="AJ47" s="42">
        <v>1</v>
      </c>
      <c r="AK47" s="44">
        <v>181000</v>
      </c>
      <c r="AL47" s="44">
        <v>3341</v>
      </c>
      <c r="AM47" s="56">
        <v>253566</v>
      </c>
      <c r="AU47" s="319"/>
      <c r="AV47" s="320"/>
      <c r="AW47" s="320"/>
      <c r="AX47" s="320"/>
      <c r="AY47" s="321"/>
    </row>
    <row r="48" spans="5:51" x14ac:dyDescent="0.25">
      <c r="E48" s="19">
        <v>46</v>
      </c>
      <c r="F48" s="4" t="s">
        <v>18</v>
      </c>
      <c r="G48" s="4" t="s">
        <v>20</v>
      </c>
      <c r="H48" s="4">
        <v>1</v>
      </c>
      <c r="I48" s="5">
        <v>43145</v>
      </c>
      <c r="J48" s="5">
        <v>43145</v>
      </c>
      <c r="K48" s="7">
        <v>2566.5</v>
      </c>
      <c r="L48" s="7">
        <v>2564</v>
      </c>
      <c r="M48" s="8">
        <f t="shared" si="5"/>
        <v>2566.75</v>
      </c>
      <c r="N48" s="14">
        <f t="shared" si="6"/>
        <v>2563.75</v>
      </c>
      <c r="O48" s="3">
        <f t="shared" si="12"/>
        <v>-3</v>
      </c>
      <c r="P48" s="6">
        <v>6380</v>
      </c>
      <c r="Q48" s="3">
        <f t="shared" si="13"/>
        <v>-125</v>
      </c>
      <c r="R48" s="10">
        <f t="shared" si="7"/>
        <v>-150</v>
      </c>
      <c r="S48" s="3">
        <f t="shared" si="14"/>
        <v>-128</v>
      </c>
      <c r="T48" s="10">
        <f t="shared" si="8"/>
        <v>-153</v>
      </c>
      <c r="U48" s="10">
        <f t="shared" si="9"/>
        <v>25</v>
      </c>
      <c r="V48" s="3">
        <f t="shared" si="15"/>
        <v>-128</v>
      </c>
      <c r="W48" s="3">
        <f t="shared" si="10"/>
        <v>-931</v>
      </c>
      <c r="X48" s="3">
        <f t="shared" si="11"/>
        <v>-8424.5</v>
      </c>
      <c r="Y48" s="40">
        <f t="shared" si="16"/>
        <v>188662</v>
      </c>
      <c r="Z48" s="55">
        <v>46</v>
      </c>
      <c r="AA48" s="42" t="s">
        <v>18</v>
      </c>
      <c r="AB48" s="42" t="s">
        <v>20</v>
      </c>
      <c r="AC48" s="43">
        <v>42045</v>
      </c>
      <c r="AD48" s="42"/>
      <c r="AE48" s="43">
        <v>42045</v>
      </c>
      <c r="AF48" s="42"/>
      <c r="AG48" s="42">
        <v>151</v>
      </c>
      <c r="AH48" s="42">
        <v>2</v>
      </c>
      <c r="AI48" s="42">
        <v>0</v>
      </c>
      <c r="AJ48" s="42">
        <v>302</v>
      </c>
      <c r="AK48" s="44">
        <v>181000</v>
      </c>
      <c r="AL48" s="44">
        <v>3039</v>
      </c>
      <c r="AM48" s="56">
        <v>253868</v>
      </c>
      <c r="AU48" s="319"/>
      <c r="AV48" s="320"/>
      <c r="AW48" s="320"/>
      <c r="AX48" s="320"/>
      <c r="AY48" s="321"/>
    </row>
    <row r="49" spans="5:51" x14ac:dyDescent="0.25">
      <c r="E49" s="19">
        <v>47</v>
      </c>
      <c r="F49" s="4" t="s">
        <v>18</v>
      </c>
      <c r="G49" s="4" t="s">
        <v>20</v>
      </c>
      <c r="H49" s="4">
        <v>1</v>
      </c>
      <c r="I49" s="5">
        <v>43149</v>
      </c>
      <c r="J49" s="5">
        <v>43149</v>
      </c>
      <c r="K49" s="7">
        <v>2610.5</v>
      </c>
      <c r="L49" s="7">
        <v>2629.5</v>
      </c>
      <c r="M49" s="8">
        <f t="shared" si="5"/>
        <v>2610.75</v>
      </c>
      <c r="N49" s="14">
        <f t="shared" si="6"/>
        <v>2629.25</v>
      </c>
      <c r="O49" s="3">
        <f t="shared" si="12"/>
        <v>-3</v>
      </c>
      <c r="P49" s="6">
        <v>6380</v>
      </c>
      <c r="Q49" s="3">
        <f t="shared" si="13"/>
        <v>950</v>
      </c>
      <c r="R49" s="10">
        <f t="shared" si="7"/>
        <v>925</v>
      </c>
      <c r="S49" s="3">
        <f t="shared" si="14"/>
        <v>947</v>
      </c>
      <c r="T49" s="10">
        <f t="shared" si="8"/>
        <v>922</v>
      </c>
      <c r="U49" s="10">
        <f t="shared" si="9"/>
        <v>25</v>
      </c>
      <c r="V49" s="3">
        <f t="shared" si="15"/>
        <v>0</v>
      </c>
      <c r="W49" s="3">
        <f t="shared" si="10"/>
        <v>0</v>
      </c>
      <c r="X49" s="3">
        <f t="shared" si="11"/>
        <v>-8424.5</v>
      </c>
      <c r="Y49" s="40">
        <f t="shared" si="16"/>
        <v>189609</v>
      </c>
      <c r="Z49" s="55">
        <v>47</v>
      </c>
      <c r="AA49" s="42" t="s">
        <v>18</v>
      </c>
      <c r="AB49" s="42" t="s">
        <v>20</v>
      </c>
      <c r="AC49" s="43">
        <v>42045</v>
      </c>
      <c r="AD49" s="42"/>
      <c r="AE49" s="43">
        <v>42045</v>
      </c>
      <c r="AF49" s="42"/>
      <c r="AG49" s="42">
        <v>259</v>
      </c>
      <c r="AH49" s="42">
        <v>2</v>
      </c>
      <c r="AI49" s="42">
        <v>0</v>
      </c>
      <c r="AJ49" s="42">
        <v>518</v>
      </c>
      <c r="AK49" s="44">
        <v>181000</v>
      </c>
      <c r="AL49" s="44">
        <v>2521</v>
      </c>
      <c r="AM49" s="56">
        <v>254386</v>
      </c>
      <c r="AU49" s="319"/>
      <c r="AV49" s="320"/>
      <c r="AW49" s="320"/>
      <c r="AX49" s="320"/>
      <c r="AY49" s="321"/>
    </row>
    <row r="50" spans="5:51" x14ac:dyDescent="0.25">
      <c r="E50" s="19">
        <v>48</v>
      </c>
      <c r="F50" s="4" t="s">
        <v>18</v>
      </c>
      <c r="G50" s="4" t="s">
        <v>20</v>
      </c>
      <c r="H50" s="4">
        <v>1</v>
      </c>
      <c r="I50" s="5">
        <v>43150</v>
      </c>
      <c r="J50" s="5">
        <v>43150</v>
      </c>
      <c r="K50" s="7">
        <v>2817</v>
      </c>
      <c r="L50" s="7">
        <v>2821</v>
      </c>
      <c r="M50" s="8">
        <f t="shared" si="5"/>
        <v>2817.25</v>
      </c>
      <c r="N50" s="14">
        <f t="shared" si="6"/>
        <v>2820.75</v>
      </c>
      <c r="O50" s="3">
        <f t="shared" si="12"/>
        <v>-3</v>
      </c>
      <c r="P50" s="6">
        <v>6380</v>
      </c>
      <c r="Q50" s="3">
        <f t="shared" si="13"/>
        <v>200</v>
      </c>
      <c r="R50" s="10">
        <f t="shared" si="7"/>
        <v>175</v>
      </c>
      <c r="S50" s="3">
        <f t="shared" si="14"/>
        <v>197</v>
      </c>
      <c r="T50" s="10">
        <f t="shared" si="8"/>
        <v>172</v>
      </c>
      <c r="U50" s="10">
        <f t="shared" si="9"/>
        <v>25</v>
      </c>
      <c r="V50" s="3">
        <f t="shared" si="15"/>
        <v>0</v>
      </c>
      <c r="W50" s="3">
        <f t="shared" si="10"/>
        <v>0</v>
      </c>
      <c r="X50" s="3">
        <f t="shared" si="11"/>
        <v>-8424.5</v>
      </c>
      <c r="Y50" s="40">
        <f t="shared" si="16"/>
        <v>189806</v>
      </c>
      <c r="Z50" s="55">
        <v>48</v>
      </c>
      <c r="AA50" s="42" t="s">
        <v>18</v>
      </c>
      <c r="AB50" s="42" t="s">
        <v>20</v>
      </c>
      <c r="AC50" s="43">
        <v>42047</v>
      </c>
      <c r="AD50" s="42"/>
      <c r="AE50" s="43">
        <v>42047</v>
      </c>
      <c r="AF50" s="42"/>
      <c r="AG50" s="42">
        <v>255</v>
      </c>
      <c r="AH50" s="42">
        <v>2</v>
      </c>
      <c r="AI50" s="42">
        <v>0</v>
      </c>
      <c r="AJ50" s="42">
        <v>509</v>
      </c>
      <c r="AK50" s="44">
        <v>181000</v>
      </c>
      <c r="AL50" s="44">
        <v>2012</v>
      </c>
      <c r="AM50" s="56">
        <v>254895</v>
      </c>
      <c r="AU50" s="319"/>
      <c r="AV50" s="320"/>
      <c r="AW50" s="320"/>
      <c r="AX50" s="320"/>
      <c r="AY50" s="321"/>
    </row>
    <row r="51" spans="5:51" x14ac:dyDescent="0.25">
      <c r="E51" s="19">
        <v>49</v>
      </c>
      <c r="F51" s="4" t="s">
        <v>18</v>
      </c>
      <c r="G51" s="4" t="s">
        <v>20</v>
      </c>
      <c r="H51" s="4">
        <v>1</v>
      </c>
      <c r="I51" s="5">
        <v>43151</v>
      </c>
      <c r="J51" s="5">
        <v>43151</v>
      </c>
      <c r="K51" s="7">
        <v>2655.5</v>
      </c>
      <c r="L51" s="7">
        <v>2641.25</v>
      </c>
      <c r="M51" s="8">
        <f t="shared" si="5"/>
        <v>2655.75</v>
      </c>
      <c r="N51" s="14">
        <f t="shared" si="6"/>
        <v>2641</v>
      </c>
      <c r="O51" s="3">
        <f t="shared" si="12"/>
        <v>-3</v>
      </c>
      <c r="P51" s="6">
        <v>6380</v>
      </c>
      <c r="Q51" s="3">
        <f t="shared" si="13"/>
        <v>-712.5</v>
      </c>
      <c r="R51" s="10">
        <f t="shared" si="7"/>
        <v>-737.5</v>
      </c>
      <c r="S51" s="3">
        <f t="shared" si="14"/>
        <v>-715.5</v>
      </c>
      <c r="T51" s="10">
        <f t="shared" si="8"/>
        <v>-740.5</v>
      </c>
      <c r="U51" s="10">
        <f t="shared" si="9"/>
        <v>25</v>
      </c>
      <c r="V51" s="3">
        <f t="shared" si="15"/>
        <v>-715.5</v>
      </c>
      <c r="W51" s="3">
        <f t="shared" si="10"/>
        <v>-715.5</v>
      </c>
      <c r="X51" s="3">
        <f t="shared" si="11"/>
        <v>-8424.5</v>
      </c>
      <c r="Y51" s="40">
        <f t="shared" si="16"/>
        <v>189090.5</v>
      </c>
      <c r="Z51" s="55">
        <v>49</v>
      </c>
      <c r="AA51" s="42" t="s">
        <v>18</v>
      </c>
      <c r="AB51" s="42" t="s">
        <v>20</v>
      </c>
      <c r="AC51" s="43">
        <v>42048</v>
      </c>
      <c r="AD51" s="42"/>
      <c r="AE51" s="43">
        <v>42048</v>
      </c>
      <c r="AF51" s="42"/>
      <c r="AG51" s="44">
        <v>1500</v>
      </c>
      <c r="AH51" s="42">
        <v>2</v>
      </c>
      <c r="AI51" s="42">
        <v>0</v>
      </c>
      <c r="AJ51" s="44">
        <v>2999</v>
      </c>
      <c r="AK51" s="44">
        <v>181000</v>
      </c>
      <c r="AL51" s="42">
        <v>0</v>
      </c>
      <c r="AM51" s="56">
        <v>257894</v>
      </c>
      <c r="AU51" s="319"/>
      <c r="AV51" s="320"/>
      <c r="AW51" s="320"/>
      <c r="AX51" s="320"/>
      <c r="AY51" s="321"/>
    </row>
    <row r="52" spans="5:51" x14ac:dyDescent="0.25">
      <c r="E52" s="19">
        <v>50</v>
      </c>
      <c r="F52" s="4" t="s">
        <v>18</v>
      </c>
      <c r="G52" s="4" t="s">
        <v>20</v>
      </c>
      <c r="H52" s="4">
        <v>1</v>
      </c>
      <c r="I52" s="5">
        <v>43151</v>
      </c>
      <c r="J52" s="5">
        <v>43151</v>
      </c>
      <c r="K52" s="7">
        <v>2720.25</v>
      </c>
      <c r="L52" s="7">
        <v>2719.25</v>
      </c>
      <c r="M52" s="8">
        <f t="shared" si="5"/>
        <v>2720.5</v>
      </c>
      <c r="N52" s="14">
        <f t="shared" si="6"/>
        <v>2719</v>
      </c>
      <c r="O52" s="3">
        <f t="shared" si="12"/>
        <v>-3</v>
      </c>
      <c r="P52" s="6">
        <v>6380</v>
      </c>
      <c r="Q52" s="3">
        <f t="shared" si="13"/>
        <v>-50</v>
      </c>
      <c r="R52" s="10">
        <f t="shared" si="7"/>
        <v>-75</v>
      </c>
      <c r="S52" s="3">
        <f t="shared" si="14"/>
        <v>-53</v>
      </c>
      <c r="T52" s="10">
        <f t="shared" si="8"/>
        <v>-78</v>
      </c>
      <c r="U52" s="10">
        <f t="shared" si="9"/>
        <v>25</v>
      </c>
      <c r="V52" s="3">
        <f t="shared" si="15"/>
        <v>-53</v>
      </c>
      <c r="W52" s="3">
        <f t="shared" si="10"/>
        <v>-768.5</v>
      </c>
      <c r="X52" s="3">
        <f t="shared" si="11"/>
        <v>-8424.5</v>
      </c>
      <c r="Y52" s="40">
        <f t="shared" si="16"/>
        <v>189037.5</v>
      </c>
      <c r="Z52" s="55">
        <v>50</v>
      </c>
      <c r="AA52" s="42" t="s">
        <v>18</v>
      </c>
      <c r="AB52" s="42" t="s">
        <v>20</v>
      </c>
      <c r="AC52" s="43">
        <v>42052</v>
      </c>
      <c r="AD52" s="42"/>
      <c r="AE52" s="43">
        <v>42052</v>
      </c>
      <c r="AF52" s="42"/>
      <c r="AG52" s="42">
        <v>265</v>
      </c>
      <c r="AH52" s="42">
        <v>2</v>
      </c>
      <c r="AI52" s="42">
        <v>0</v>
      </c>
      <c r="AJ52" s="42">
        <v>529</v>
      </c>
      <c r="AK52" s="44">
        <v>181000</v>
      </c>
      <c r="AL52" s="42">
        <v>0</v>
      </c>
      <c r="AM52" s="56">
        <v>258423</v>
      </c>
      <c r="AU52" s="319"/>
      <c r="AV52" s="320"/>
      <c r="AW52" s="320"/>
      <c r="AX52" s="320"/>
      <c r="AY52" s="321"/>
    </row>
    <row r="53" spans="5:51" x14ac:dyDescent="0.25">
      <c r="E53" s="19">
        <v>51</v>
      </c>
      <c r="F53" s="4" t="s">
        <v>18</v>
      </c>
      <c r="G53" s="4" t="s">
        <v>20</v>
      </c>
      <c r="H53" s="4">
        <v>1</v>
      </c>
      <c r="I53" s="5">
        <v>43151</v>
      </c>
      <c r="J53" s="5">
        <v>43151</v>
      </c>
      <c r="K53" s="7">
        <v>2650.75</v>
      </c>
      <c r="L53" s="7">
        <v>2649.25</v>
      </c>
      <c r="M53" s="8">
        <f t="shared" si="5"/>
        <v>2651</v>
      </c>
      <c r="N53" s="14">
        <f t="shared" si="6"/>
        <v>2649</v>
      </c>
      <c r="O53" s="3">
        <f t="shared" si="12"/>
        <v>-3</v>
      </c>
      <c r="P53" s="6">
        <v>6380</v>
      </c>
      <c r="Q53" s="3">
        <f t="shared" si="13"/>
        <v>-75</v>
      </c>
      <c r="R53" s="10">
        <f t="shared" si="7"/>
        <v>-100</v>
      </c>
      <c r="S53" s="3">
        <f t="shared" si="14"/>
        <v>-78</v>
      </c>
      <c r="T53" s="10">
        <f t="shared" si="8"/>
        <v>-103</v>
      </c>
      <c r="U53" s="10">
        <f t="shared" si="9"/>
        <v>25</v>
      </c>
      <c r="V53" s="3">
        <f t="shared" si="15"/>
        <v>-78</v>
      </c>
      <c r="W53" s="3">
        <f t="shared" si="10"/>
        <v>-846.5</v>
      </c>
      <c r="X53" s="3">
        <f t="shared" si="11"/>
        <v>-8424.5</v>
      </c>
      <c r="Y53" s="40">
        <f t="shared" si="16"/>
        <v>188959.5</v>
      </c>
      <c r="Z53" s="55">
        <v>51</v>
      </c>
      <c r="AA53" s="42" t="s">
        <v>18</v>
      </c>
      <c r="AB53" s="42" t="s">
        <v>20</v>
      </c>
      <c r="AC53" s="43">
        <v>42053</v>
      </c>
      <c r="AD53" s="42"/>
      <c r="AE53" s="43">
        <v>42053</v>
      </c>
      <c r="AF53" s="42"/>
      <c r="AG53" s="44">
        <v>-1223</v>
      </c>
      <c r="AH53" s="42">
        <v>2</v>
      </c>
      <c r="AI53" s="42">
        <v>0</v>
      </c>
      <c r="AJ53" s="44">
        <v>-2445</v>
      </c>
      <c r="AK53" s="44">
        <v>181000</v>
      </c>
      <c r="AL53" s="44">
        <v>2445</v>
      </c>
      <c r="AM53" s="56">
        <v>255978</v>
      </c>
      <c r="AU53" s="319"/>
      <c r="AV53" s="320"/>
      <c r="AW53" s="320"/>
      <c r="AX53" s="320"/>
      <c r="AY53" s="321"/>
    </row>
    <row r="54" spans="5:51" x14ac:dyDescent="0.25">
      <c r="E54" s="19">
        <v>52</v>
      </c>
      <c r="F54" s="4" t="s">
        <v>18</v>
      </c>
      <c r="G54" s="4" t="s">
        <v>20</v>
      </c>
      <c r="H54" s="4">
        <v>1</v>
      </c>
      <c r="I54" s="5">
        <v>43152</v>
      </c>
      <c r="J54" s="5">
        <v>43152</v>
      </c>
      <c r="K54" s="7">
        <v>2535</v>
      </c>
      <c r="L54" s="7">
        <v>2540.25</v>
      </c>
      <c r="M54" s="8">
        <f t="shared" si="5"/>
        <v>2535.25</v>
      </c>
      <c r="N54" s="14">
        <f t="shared" si="6"/>
        <v>2540</v>
      </c>
      <c r="O54" s="3">
        <f t="shared" si="12"/>
        <v>-3</v>
      </c>
      <c r="P54" s="6">
        <v>6380</v>
      </c>
      <c r="Q54" s="3">
        <f t="shared" si="13"/>
        <v>262.5</v>
      </c>
      <c r="R54" s="10">
        <f t="shared" si="7"/>
        <v>237.5</v>
      </c>
      <c r="S54" s="3">
        <f t="shared" si="14"/>
        <v>259.5</v>
      </c>
      <c r="T54" s="10">
        <f t="shared" si="8"/>
        <v>234.5</v>
      </c>
      <c r="U54" s="10">
        <f t="shared" si="9"/>
        <v>25</v>
      </c>
      <c r="V54" s="3">
        <f t="shared" si="15"/>
        <v>0</v>
      </c>
      <c r="W54" s="3">
        <f t="shared" si="10"/>
        <v>0</v>
      </c>
      <c r="X54" s="3">
        <f t="shared" si="11"/>
        <v>-8424.5</v>
      </c>
      <c r="Y54" s="40">
        <f t="shared" si="16"/>
        <v>189219</v>
      </c>
      <c r="Z54" s="55">
        <v>52</v>
      </c>
      <c r="AA54" s="42" t="s">
        <v>18</v>
      </c>
      <c r="AB54" s="42" t="s">
        <v>20</v>
      </c>
      <c r="AC54" s="43">
        <v>42054</v>
      </c>
      <c r="AD54" s="42"/>
      <c r="AE54" s="43">
        <v>42054</v>
      </c>
      <c r="AF54" s="42"/>
      <c r="AG54" s="42">
        <v>-186</v>
      </c>
      <c r="AH54" s="42">
        <v>2</v>
      </c>
      <c r="AI54" s="42">
        <v>0</v>
      </c>
      <c r="AJ54" s="42">
        <v>-371</v>
      </c>
      <c r="AK54" s="44">
        <v>181000</v>
      </c>
      <c r="AL54" s="44">
        <v>2816</v>
      </c>
      <c r="AM54" s="56">
        <v>255607</v>
      </c>
      <c r="AU54" s="319"/>
      <c r="AV54" s="320"/>
      <c r="AW54" s="320"/>
      <c r="AX54" s="320"/>
      <c r="AY54" s="321"/>
    </row>
    <row r="55" spans="5:51" x14ac:dyDescent="0.25">
      <c r="E55" s="19">
        <v>53</v>
      </c>
      <c r="F55" s="4" t="s">
        <v>18</v>
      </c>
      <c r="G55" s="4" t="s">
        <v>20</v>
      </c>
      <c r="H55" s="4">
        <v>1</v>
      </c>
      <c r="I55" s="5">
        <v>43155</v>
      </c>
      <c r="J55" s="5">
        <v>43155</v>
      </c>
      <c r="K55" s="7">
        <v>2698.5</v>
      </c>
      <c r="L55" s="7">
        <v>2715.25</v>
      </c>
      <c r="M55" s="8">
        <f t="shared" si="5"/>
        <v>2698.75</v>
      </c>
      <c r="N55" s="14">
        <f t="shared" si="6"/>
        <v>2715</v>
      </c>
      <c r="O55" s="3">
        <f t="shared" si="12"/>
        <v>-3</v>
      </c>
      <c r="P55" s="6">
        <v>6380</v>
      </c>
      <c r="Q55" s="3">
        <f t="shared" si="13"/>
        <v>837.5</v>
      </c>
      <c r="R55" s="10">
        <f t="shared" si="7"/>
        <v>812.5</v>
      </c>
      <c r="S55" s="3">
        <f t="shared" si="14"/>
        <v>834.5</v>
      </c>
      <c r="T55" s="10">
        <f t="shared" si="8"/>
        <v>809.5</v>
      </c>
      <c r="U55" s="10">
        <f t="shared" si="9"/>
        <v>25</v>
      </c>
      <c r="V55" s="3">
        <f t="shared" si="15"/>
        <v>0</v>
      </c>
      <c r="W55" s="3">
        <f t="shared" si="10"/>
        <v>0</v>
      </c>
      <c r="X55" s="3">
        <f t="shared" si="11"/>
        <v>-8424.5</v>
      </c>
      <c r="Y55" s="40">
        <f t="shared" si="16"/>
        <v>190053.5</v>
      </c>
      <c r="Z55" s="55">
        <v>53</v>
      </c>
      <c r="AA55" s="42" t="s">
        <v>18</v>
      </c>
      <c r="AB55" s="42" t="s">
        <v>20</v>
      </c>
      <c r="AC55" s="43">
        <v>42055</v>
      </c>
      <c r="AD55" s="42"/>
      <c r="AE55" s="43">
        <v>42055</v>
      </c>
      <c r="AF55" s="42"/>
      <c r="AG55" s="42">
        <v>-269</v>
      </c>
      <c r="AH55" s="42">
        <v>2</v>
      </c>
      <c r="AI55" s="42">
        <v>0</v>
      </c>
      <c r="AJ55" s="42">
        <v>-537</v>
      </c>
      <c r="AK55" s="44">
        <v>181000</v>
      </c>
      <c r="AL55" s="44">
        <v>3353</v>
      </c>
      <c r="AM55" s="56">
        <v>255070</v>
      </c>
      <c r="AU55" s="319"/>
      <c r="AV55" s="320"/>
      <c r="AW55" s="320"/>
      <c r="AX55" s="320"/>
      <c r="AY55" s="321"/>
    </row>
    <row r="56" spans="5:51" x14ac:dyDescent="0.25">
      <c r="E56" s="19">
        <v>54</v>
      </c>
      <c r="F56" s="4" t="s">
        <v>18</v>
      </c>
      <c r="G56" s="4" t="s">
        <v>20</v>
      </c>
      <c r="H56" s="4">
        <v>1</v>
      </c>
      <c r="I56" s="5">
        <v>43155</v>
      </c>
      <c r="J56" s="5">
        <v>43155</v>
      </c>
      <c r="K56" s="7">
        <v>2534.75</v>
      </c>
      <c r="L56" s="7">
        <v>2536.5</v>
      </c>
      <c r="M56" s="8">
        <f t="shared" si="5"/>
        <v>2535</v>
      </c>
      <c r="N56" s="14">
        <f t="shared" si="6"/>
        <v>2536.25</v>
      </c>
      <c r="O56" s="3">
        <f t="shared" si="12"/>
        <v>-3</v>
      </c>
      <c r="P56" s="6">
        <v>6380</v>
      </c>
      <c r="Q56" s="3">
        <f t="shared" si="13"/>
        <v>87.5</v>
      </c>
      <c r="R56" s="10">
        <f t="shared" si="7"/>
        <v>62.5</v>
      </c>
      <c r="S56" s="3">
        <f t="shared" si="14"/>
        <v>84.5</v>
      </c>
      <c r="T56" s="10">
        <f t="shared" si="8"/>
        <v>59.5</v>
      </c>
      <c r="U56" s="10">
        <f t="shared" si="9"/>
        <v>25</v>
      </c>
      <c r="V56" s="3">
        <f t="shared" si="15"/>
        <v>0</v>
      </c>
      <c r="W56" s="3">
        <f t="shared" si="10"/>
        <v>0</v>
      </c>
      <c r="X56" s="3">
        <f t="shared" si="11"/>
        <v>-8424.5</v>
      </c>
      <c r="Y56" s="40">
        <f t="shared" si="16"/>
        <v>190138</v>
      </c>
      <c r="Z56" s="55">
        <v>54</v>
      </c>
      <c r="AA56" s="42" t="s">
        <v>18</v>
      </c>
      <c r="AB56" s="42" t="s">
        <v>20</v>
      </c>
      <c r="AC56" s="43">
        <v>42059</v>
      </c>
      <c r="AD56" s="42"/>
      <c r="AE56" s="43">
        <v>42059</v>
      </c>
      <c r="AF56" s="42"/>
      <c r="AG56" s="42">
        <v>33</v>
      </c>
      <c r="AH56" s="42">
        <v>2</v>
      </c>
      <c r="AI56" s="42">
        <v>0</v>
      </c>
      <c r="AJ56" s="42">
        <v>65</v>
      </c>
      <c r="AK56" s="44">
        <v>181000</v>
      </c>
      <c r="AL56" s="44">
        <v>3288</v>
      </c>
      <c r="AM56" s="56">
        <v>255135</v>
      </c>
      <c r="AU56" s="319"/>
      <c r="AV56" s="320"/>
      <c r="AW56" s="320"/>
      <c r="AX56" s="320"/>
      <c r="AY56" s="321"/>
    </row>
    <row r="57" spans="5:51" x14ac:dyDescent="0.25">
      <c r="E57" s="19">
        <v>55</v>
      </c>
      <c r="F57" s="4" t="s">
        <v>18</v>
      </c>
      <c r="G57" s="4" t="s">
        <v>20</v>
      </c>
      <c r="H57" s="4">
        <v>1</v>
      </c>
      <c r="I57" s="5">
        <v>43156</v>
      </c>
      <c r="J57" s="5">
        <v>43156</v>
      </c>
      <c r="K57" s="7">
        <v>2585.5</v>
      </c>
      <c r="L57" s="7">
        <v>2598.75</v>
      </c>
      <c r="M57" s="8">
        <f t="shared" si="5"/>
        <v>2585.75</v>
      </c>
      <c r="N57" s="14">
        <f t="shared" si="6"/>
        <v>2598.5</v>
      </c>
      <c r="O57" s="3">
        <f t="shared" si="12"/>
        <v>-3</v>
      </c>
      <c r="P57" s="6">
        <v>6380</v>
      </c>
      <c r="Q57" s="3">
        <f t="shared" si="13"/>
        <v>662.5</v>
      </c>
      <c r="R57" s="10">
        <f t="shared" si="7"/>
        <v>637.5</v>
      </c>
      <c r="S57" s="3">
        <f t="shared" si="14"/>
        <v>659.5</v>
      </c>
      <c r="T57" s="10">
        <f t="shared" si="8"/>
        <v>634.5</v>
      </c>
      <c r="U57" s="10">
        <f t="shared" si="9"/>
        <v>25</v>
      </c>
      <c r="V57" s="3">
        <f t="shared" si="15"/>
        <v>0</v>
      </c>
      <c r="W57" s="3">
        <f t="shared" si="10"/>
        <v>0</v>
      </c>
      <c r="X57" s="3">
        <f t="shared" si="11"/>
        <v>-8424.5</v>
      </c>
      <c r="Y57" s="40">
        <f t="shared" si="16"/>
        <v>190797.5</v>
      </c>
      <c r="Z57" s="55">
        <v>55</v>
      </c>
      <c r="AA57" s="42" t="s">
        <v>18</v>
      </c>
      <c r="AB57" s="42" t="s">
        <v>20</v>
      </c>
      <c r="AC57" s="43">
        <v>42061</v>
      </c>
      <c r="AD57" s="42"/>
      <c r="AE57" s="43">
        <v>42061</v>
      </c>
      <c r="AF57" s="42"/>
      <c r="AG57" s="42">
        <v>97</v>
      </c>
      <c r="AH57" s="42">
        <v>2</v>
      </c>
      <c r="AI57" s="42">
        <v>0</v>
      </c>
      <c r="AJ57" s="42">
        <v>193</v>
      </c>
      <c r="AK57" s="44">
        <v>181000</v>
      </c>
      <c r="AL57" s="44">
        <v>3095</v>
      </c>
      <c r="AM57" s="56">
        <v>255328</v>
      </c>
      <c r="AU57" s="319"/>
      <c r="AV57" s="320"/>
      <c r="AW57" s="320"/>
      <c r="AX57" s="320"/>
      <c r="AY57" s="321"/>
    </row>
    <row r="58" spans="5:51" x14ac:dyDescent="0.25">
      <c r="E58" s="19">
        <v>56</v>
      </c>
      <c r="F58" s="4" t="s">
        <v>18</v>
      </c>
      <c r="G58" s="4" t="s">
        <v>20</v>
      </c>
      <c r="H58" s="4">
        <v>1</v>
      </c>
      <c r="I58" s="5">
        <v>43157</v>
      </c>
      <c r="J58" s="5">
        <v>43157</v>
      </c>
      <c r="K58" s="7">
        <v>2693.5</v>
      </c>
      <c r="L58" s="7">
        <v>2698.75</v>
      </c>
      <c r="M58" s="8">
        <f t="shared" si="5"/>
        <v>2693.75</v>
      </c>
      <c r="N58" s="14">
        <f t="shared" si="6"/>
        <v>2698.5</v>
      </c>
      <c r="O58" s="3">
        <f t="shared" si="12"/>
        <v>-3</v>
      </c>
      <c r="P58" s="6">
        <v>6380</v>
      </c>
      <c r="Q58" s="3">
        <f t="shared" si="13"/>
        <v>262.5</v>
      </c>
      <c r="R58" s="10">
        <f t="shared" si="7"/>
        <v>237.5</v>
      </c>
      <c r="S58" s="3">
        <f t="shared" si="14"/>
        <v>259.5</v>
      </c>
      <c r="T58" s="10">
        <f t="shared" si="8"/>
        <v>234.5</v>
      </c>
      <c r="U58" s="10">
        <f t="shared" si="9"/>
        <v>25</v>
      </c>
      <c r="V58" s="3">
        <f t="shared" si="15"/>
        <v>0</v>
      </c>
      <c r="W58" s="3">
        <f t="shared" si="10"/>
        <v>0</v>
      </c>
      <c r="X58" s="3">
        <f t="shared" si="11"/>
        <v>-8424.5</v>
      </c>
      <c r="Y58" s="40">
        <f t="shared" si="16"/>
        <v>191057</v>
      </c>
      <c r="Z58" s="55">
        <v>56</v>
      </c>
      <c r="AA58" s="42" t="s">
        <v>18</v>
      </c>
      <c r="AB58" s="42" t="s">
        <v>20</v>
      </c>
      <c r="AC58" s="43">
        <v>42061</v>
      </c>
      <c r="AD58" s="42"/>
      <c r="AE58" s="43">
        <v>42061</v>
      </c>
      <c r="AF58" s="42"/>
      <c r="AG58" s="42">
        <v>23</v>
      </c>
      <c r="AH58" s="42">
        <v>2</v>
      </c>
      <c r="AI58" s="42">
        <v>0</v>
      </c>
      <c r="AJ58" s="42">
        <v>45</v>
      </c>
      <c r="AK58" s="44">
        <v>181000</v>
      </c>
      <c r="AL58" s="44">
        <v>3050</v>
      </c>
      <c r="AM58" s="56">
        <v>255373</v>
      </c>
      <c r="AU58" s="319"/>
      <c r="AV58" s="320"/>
      <c r="AW58" s="320"/>
      <c r="AX58" s="320"/>
      <c r="AY58" s="321"/>
    </row>
    <row r="59" spans="5:51" x14ac:dyDescent="0.25">
      <c r="E59" s="19">
        <v>57</v>
      </c>
      <c r="F59" s="4" t="s">
        <v>18</v>
      </c>
      <c r="G59" s="4" t="s">
        <v>20</v>
      </c>
      <c r="H59" s="4">
        <v>1</v>
      </c>
      <c r="I59" s="5">
        <v>43157</v>
      </c>
      <c r="J59" s="5">
        <v>43157</v>
      </c>
      <c r="K59" s="7">
        <v>2564</v>
      </c>
      <c r="L59" s="7">
        <v>2564.5</v>
      </c>
      <c r="M59" s="8">
        <f t="shared" si="5"/>
        <v>2564.25</v>
      </c>
      <c r="N59" s="14">
        <f t="shared" si="6"/>
        <v>2564.25</v>
      </c>
      <c r="O59" s="3">
        <f t="shared" si="12"/>
        <v>-3</v>
      </c>
      <c r="P59" s="6">
        <v>6380</v>
      </c>
      <c r="Q59" s="3">
        <f t="shared" si="13"/>
        <v>25</v>
      </c>
      <c r="R59" s="10">
        <f t="shared" si="7"/>
        <v>0</v>
      </c>
      <c r="S59" s="3">
        <f t="shared" si="14"/>
        <v>22</v>
      </c>
      <c r="T59" s="10">
        <f t="shared" si="8"/>
        <v>-3</v>
      </c>
      <c r="U59" s="10">
        <f t="shared" si="9"/>
        <v>25</v>
      </c>
      <c r="V59" s="3">
        <f t="shared" si="15"/>
        <v>0</v>
      </c>
      <c r="W59" s="3">
        <f t="shared" si="10"/>
        <v>0</v>
      </c>
      <c r="X59" s="3">
        <f t="shared" si="11"/>
        <v>-8424.5</v>
      </c>
      <c r="Y59" s="40">
        <f t="shared" si="16"/>
        <v>191079</v>
      </c>
      <c r="Z59" s="55">
        <v>57</v>
      </c>
      <c r="AA59" s="42" t="s">
        <v>18</v>
      </c>
      <c r="AB59" s="42" t="s">
        <v>20</v>
      </c>
      <c r="AC59" s="43">
        <v>42062</v>
      </c>
      <c r="AD59" s="42"/>
      <c r="AE59" s="43">
        <v>42062</v>
      </c>
      <c r="AF59" s="42"/>
      <c r="AG59" s="42">
        <v>-75</v>
      </c>
      <c r="AH59" s="42">
        <v>2</v>
      </c>
      <c r="AI59" s="42">
        <v>0</v>
      </c>
      <c r="AJ59" s="42">
        <v>-149</v>
      </c>
      <c r="AK59" s="44">
        <v>181000</v>
      </c>
      <c r="AL59" s="44">
        <v>3199</v>
      </c>
      <c r="AM59" s="56">
        <v>255224</v>
      </c>
      <c r="AU59" s="319"/>
      <c r="AV59" s="320"/>
      <c r="AW59" s="320"/>
      <c r="AX59" s="320"/>
      <c r="AY59" s="321"/>
    </row>
    <row r="60" spans="5:51" x14ac:dyDescent="0.25">
      <c r="E60" s="19">
        <v>58</v>
      </c>
      <c r="F60" s="4" t="s">
        <v>18</v>
      </c>
      <c r="G60" s="4" t="s">
        <v>20</v>
      </c>
      <c r="H60" s="4">
        <v>1</v>
      </c>
      <c r="I60" s="5">
        <v>43158</v>
      </c>
      <c r="J60" s="5">
        <v>43158</v>
      </c>
      <c r="K60" s="7">
        <v>2662.25</v>
      </c>
      <c r="L60" s="7">
        <v>2686</v>
      </c>
      <c r="M60" s="8">
        <f t="shared" si="5"/>
        <v>2662.5</v>
      </c>
      <c r="N60" s="14">
        <f t="shared" si="6"/>
        <v>2685.75</v>
      </c>
      <c r="O60" s="3">
        <f t="shared" si="12"/>
        <v>-3</v>
      </c>
      <c r="P60" s="6">
        <v>6380</v>
      </c>
      <c r="Q60" s="3">
        <f t="shared" si="13"/>
        <v>1187.5</v>
      </c>
      <c r="R60" s="10">
        <f t="shared" si="7"/>
        <v>1162.5</v>
      </c>
      <c r="S60" s="3">
        <f t="shared" si="14"/>
        <v>1184.5</v>
      </c>
      <c r="T60" s="10">
        <f t="shared" si="8"/>
        <v>1159.5</v>
      </c>
      <c r="U60" s="10">
        <f t="shared" si="9"/>
        <v>25</v>
      </c>
      <c r="V60" s="3">
        <f t="shared" si="15"/>
        <v>0</v>
      </c>
      <c r="W60" s="3">
        <f t="shared" si="10"/>
        <v>0</v>
      </c>
      <c r="X60" s="3">
        <f t="shared" si="11"/>
        <v>-8424.5</v>
      </c>
      <c r="Y60" s="40">
        <f t="shared" si="16"/>
        <v>192263.5</v>
      </c>
      <c r="Z60" s="55">
        <v>58</v>
      </c>
      <c r="AA60" s="42" t="s">
        <v>18</v>
      </c>
      <c r="AB60" s="42" t="s">
        <v>20</v>
      </c>
      <c r="AC60" s="43">
        <v>42065</v>
      </c>
      <c r="AD60" s="42"/>
      <c r="AE60" s="43">
        <v>42065</v>
      </c>
      <c r="AF60" s="42"/>
      <c r="AG60" s="42">
        <v>140</v>
      </c>
      <c r="AH60" s="42">
        <v>2</v>
      </c>
      <c r="AI60" s="42">
        <v>0</v>
      </c>
      <c r="AJ60" s="42">
        <v>279</v>
      </c>
      <c r="AK60" s="44">
        <v>181000</v>
      </c>
      <c r="AL60" s="44">
        <v>2920</v>
      </c>
      <c r="AM60" s="56">
        <v>255503</v>
      </c>
      <c r="AU60" s="319"/>
      <c r="AV60" s="320"/>
      <c r="AW60" s="320"/>
      <c r="AX60" s="320"/>
      <c r="AY60" s="321"/>
    </row>
    <row r="61" spans="5:51" x14ac:dyDescent="0.25">
      <c r="E61" s="19">
        <v>59</v>
      </c>
      <c r="F61" s="4" t="s">
        <v>18</v>
      </c>
      <c r="G61" s="4" t="s">
        <v>20</v>
      </c>
      <c r="H61" s="4">
        <v>1</v>
      </c>
      <c r="I61" s="5">
        <v>43158</v>
      </c>
      <c r="J61" s="5">
        <v>43158</v>
      </c>
      <c r="K61" s="7">
        <v>2581.75</v>
      </c>
      <c r="L61" s="7">
        <v>2580.25</v>
      </c>
      <c r="M61" s="8">
        <f t="shared" si="5"/>
        <v>2582</v>
      </c>
      <c r="N61" s="14">
        <f t="shared" si="6"/>
        <v>2580</v>
      </c>
      <c r="O61" s="3">
        <f t="shared" si="12"/>
        <v>-3</v>
      </c>
      <c r="P61" s="6">
        <v>6380</v>
      </c>
      <c r="Q61" s="3">
        <f t="shared" si="13"/>
        <v>-75</v>
      </c>
      <c r="R61" s="10">
        <f t="shared" si="7"/>
        <v>-100</v>
      </c>
      <c r="S61" s="3">
        <f t="shared" si="14"/>
        <v>-78</v>
      </c>
      <c r="T61" s="10">
        <f t="shared" si="8"/>
        <v>-103</v>
      </c>
      <c r="U61" s="10">
        <f t="shared" si="9"/>
        <v>25</v>
      </c>
      <c r="V61" s="3">
        <f t="shared" si="15"/>
        <v>-78</v>
      </c>
      <c r="W61" s="3">
        <f t="shared" si="10"/>
        <v>-78</v>
      </c>
      <c r="X61" s="3">
        <f t="shared" si="11"/>
        <v>-8424.5</v>
      </c>
      <c r="Y61" s="40">
        <f t="shared" si="16"/>
        <v>192185.5</v>
      </c>
      <c r="Z61" s="55">
        <v>59</v>
      </c>
      <c r="AA61" s="42" t="s">
        <v>18</v>
      </c>
      <c r="AB61" s="42" t="s">
        <v>20</v>
      </c>
      <c r="AC61" s="43">
        <v>42065</v>
      </c>
      <c r="AD61" s="42"/>
      <c r="AE61" s="43">
        <v>42065</v>
      </c>
      <c r="AF61" s="42"/>
      <c r="AG61" s="42">
        <v>-180</v>
      </c>
      <c r="AH61" s="42">
        <v>2</v>
      </c>
      <c r="AI61" s="42">
        <v>0</v>
      </c>
      <c r="AJ61" s="42">
        <v>-360</v>
      </c>
      <c r="AK61" s="44">
        <v>181000</v>
      </c>
      <c r="AL61" s="44">
        <v>3280</v>
      </c>
      <c r="AM61" s="56">
        <v>255143</v>
      </c>
      <c r="AU61" s="319"/>
      <c r="AV61" s="320"/>
      <c r="AW61" s="320"/>
      <c r="AX61" s="320"/>
      <c r="AY61" s="321"/>
    </row>
    <row r="62" spans="5:51" x14ac:dyDescent="0.25">
      <c r="E62" s="19">
        <v>60</v>
      </c>
      <c r="F62" s="4" t="s">
        <v>18</v>
      </c>
      <c r="G62" s="4" t="s">
        <v>20</v>
      </c>
      <c r="H62" s="4">
        <v>1</v>
      </c>
      <c r="I62" s="5">
        <v>43162</v>
      </c>
      <c r="J62" s="5">
        <v>43162</v>
      </c>
      <c r="K62" s="7">
        <v>2697.25</v>
      </c>
      <c r="L62" s="7">
        <v>2696.5</v>
      </c>
      <c r="M62" s="8">
        <f t="shared" si="5"/>
        <v>2697.5</v>
      </c>
      <c r="N62" s="14">
        <f t="shared" si="6"/>
        <v>2696.25</v>
      </c>
      <c r="O62" s="3">
        <f t="shared" si="12"/>
        <v>-3</v>
      </c>
      <c r="P62" s="6">
        <v>6380</v>
      </c>
      <c r="Q62" s="3">
        <f t="shared" si="13"/>
        <v>-37.5</v>
      </c>
      <c r="R62" s="10">
        <f t="shared" si="7"/>
        <v>-62.5</v>
      </c>
      <c r="S62" s="3">
        <f t="shared" si="14"/>
        <v>-40.5</v>
      </c>
      <c r="T62" s="10">
        <f t="shared" si="8"/>
        <v>-65.5</v>
      </c>
      <c r="U62" s="10">
        <f t="shared" si="9"/>
        <v>25</v>
      </c>
      <c r="V62" s="3">
        <f t="shared" si="15"/>
        <v>-40.5</v>
      </c>
      <c r="W62" s="3">
        <f t="shared" si="10"/>
        <v>-118.5</v>
      </c>
      <c r="X62" s="3">
        <f t="shared" si="11"/>
        <v>-8424.5</v>
      </c>
      <c r="Y62" s="40">
        <f t="shared" si="16"/>
        <v>192145</v>
      </c>
      <c r="Z62" s="55">
        <v>60</v>
      </c>
      <c r="AA62" s="42" t="s">
        <v>18</v>
      </c>
      <c r="AB62" s="42" t="s">
        <v>20</v>
      </c>
      <c r="AC62" s="43">
        <v>42067</v>
      </c>
      <c r="AD62" s="42"/>
      <c r="AE62" s="43">
        <v>42067</v>
      </c>
      <c r="AF62" s="42"/>
      <c r="AG62" s="42">
        <v>-260</v>
      </c>
      <c r="AH62" s="42">
        <v>2</v>
      </c>
      <c r="AI62" s="42">
        <v>0</v>
      </c>
      <c r="AJ62" s="42">
        <v>-520</v>
      </c>
      <c r="AK62" s="44">
        <v>181000</v>
      </c>
      <c r="AL62" s="44">
        <v>3800</v>
      </c>
      <c r="AM62" s="56">
        <v>254623</v>
      </c>
      <c r="AU62" s="319"/>
      <c r="AV62" s="320"/>
      <c r="AW62" s="320"/>
      <c r="AX62" s="320"/>
      <c r="AY62" s="321"/>
    </row>
    <row r="63" spans="5:51" x14ac:dyDescent="0.25">
      <c r="E63" s="19">
        <v>61</v>
      </c>
      <c r="F63" s="4" t="s">
        <v>18</v>
      </c>
      <c r="G63" s="4" t="s">
        <v>20</v>
      </c>
      <c r="H63" s="4">
        <v>1</v>
      </c>
      <c r="I63" s="5">
        <v>43163</v>
      </c>
      <c r="J63" s="5">
        <v>43163</v>
      </c>
      <c r="K63" s="7">
        <v>2780.5</v>
      </c>
      <c r="L63" s="7">
        <v>2890</v>
      </c>
      <c r="M63" s="8">
        <f t="shared" si="5"/>
        <v>2780.75</v>
      </c>
      <c r="N63" s="14">
        <f t="shared" si="6"/>
        <v>2889.75</v>
      </c>
      <c r="O63" s="3">
        <f t="shared" si="12"/>
        <v>-3</v>
      </c>
      <c r="P63" s="6">
        <v>6380</v>
      </c>
      <c r="Q63" s="3">
        <f t="shared" si="13"/>
        <v>5475</v>
      </c>
      <c r="R63" s="10">
        <f t="shared" si="7"/>
        <v>5450</v>
      </c>
      <c r="S63" s="3">
        <f t="shared" si="14"/>
        <v>5472</v>
      </c>
      <c r="T63" s="10">
        <f t="shared" si="8"/>
        <v>5447</v>
      </c>
      <c r="U63" s="10">
        <f t="shared" si="9"/>
        <v>25</v>
      </c>
      <c r="V63" s="3">
        <f t="shared" si="15"/>
        <v>0</v>
      </c>
      <c r="W63" s="3">
        <f t="shared" si="10"/>
        <v>0</v>
      </c>
      <c r="X63" s="3">
        <f t="shared" si="11"/>
        <v>-8424.5</v>
      </c>
      <c r="Y63" s="40">
        <f t="shared" si="16"/>
        <v>197617</v>
      </c>
      <c r="Z63" s="55">
        <v>61</v>
      </c>
      <c r="AA63" s="42" t="s">
        <v>18</v>
      </c>
      <c r="AB63" s="42" t="s">
        <v>20</v>
      </c>
      <c r="AC63" s="43">
        <v>42067</v>
      </c>
      <c r="AD63" s="42"/>
      <c r="AE63" s="43">
        <v>42067</v>
      </c>
      <c r="AF63" s="42"/>
      <c r="AG63" s="42">
        <v>-108</v>
      </c>
      <c r="AH63" s="42">
        <v>2</v>
      </c>
      <c r="AI63" s="42">
        <v>0</v>
      </c>
      <c r="AJ63" s="42">
        <v>-215</v>
      </c>
      <c r="AK63" s="44">
        <v>181000</v>
      </c>
      <c r="AL63" s="44">
        <v>4015</v>
      </c>
      <c r="AM63" s="56">
        <v>254408</v>
      </c>
      <c r="AU63" s="319"/>
      <c r="AV63" s="320"/>
      <c r="AW63" s="320"/>
      <c r="AX63" s="320"/>
      <c r="AY63" s="321"/>
    </row>
    <row r="64" spans="5:51" x14ac:dyDescent="0.25">
      <c r="E64" s="19">
        <v>62</v>
      </c>
      <c r="F64" s="4" t="s">
        <v>18</v>
      </c>
      <c r="G64" s="4" t="s">
        <v>20</v>
      </c>
      <c r="H64" s="4">
        <v>1</v>
      </c>
      <c r="I64" s="5">
        <v>43163</v>
      </c>
      <c r="J64" s="5">
        <v>43163</v>
      </c>
      <c r="K64" s="7">
        <v>2647.25</v>
      </c>
      <c r="L64" s="7">
        <v>2659</v>
      </c>
      <c r="M64" s="8">
        <f t="shared" si="5"/>
        <v>2647.5</v>
      </c>
      <c r="N64" s="14">
        <f t="shared" si="6"/>
        <v>2658.75</v>
      </c>
      <c r="O64" s="3">
        <f t="shared" si="12"/>
        <v>-3</v>
      </c>
      <c r="P64" s="6">
        <v>6380</v>
      </c>
      <c r="Q64" s="3">
        <f t="shared" si="13"/>
        <v>587.5</v>
      </c>
      <c r="R64" s="10">
        <f t="shared" si="7"/>
        <v>562.5</v>
      </c>
      <c r="S64" s="3">
        <f t="shared" si="14"/>
        <v>584.5</v>
      </c>
      <c r="T64" s="10">
        <f t="shared" si="8"/>
        <v>559.5</v>
      </c>
      <c r="U64" s="10">
        <f t="shared" si="9"/>
        <v>25</v>
      </c>
      <c r="V64" s="3">
        <f t="shared" si="15"/>
        <v>0</v>
      </c>
      <c r="W64" s="3">
        <f t="shared" si="10"/>
        <v>0</v>
      </c>
      <c r="X64" s="3">
        <f t="shared" si="11"/>
        <v>-8424.5</v>
      </c>
      <c r="Y64" s="40">
        <f t="shared" si="16"/>
        <v>198201.5</v>
      </c>
      <c r="Z64" s="55">
        <v>62</v>
      </c>
      <c r="AA64" s="42" t="s">
        <v>18</v>
      </c>
      <c r="AB64" s="42" t="s">
        <v>20</v>
      </c>
      <c r="AC64" s="43">
        <v>42067</v>
      </c>
      <c r="AD64" s="42"/>
      <c r="AE64" s="43">
        <v>42067</v>
      </c>
      <c r="AF64" s="42"/>
      <c r="AG64" s="42">
        <v>-130</v>
      </c>
      <c r="AH64" s="42">
        <v>2</v>
      </c>
      <c r="AI64" s="42">
        <v>0</v>
      </c>
      <c r="AJ64" s="42">
        <v>-260</v>
      </c>
      <c r="AK64" s="44">
        <v>181000</v>
      </c>
      <c r="AL64" s="44">
        <v>4275</v>
      </c>
      <c r="AM64" s="56">
        <v>254148</v>
      </c>
      <c r="AU64" s="319"/>
      <c r="AV64" s="320"/>
      <c r="AW64" s="320"/>
      <c r="AX64" s="320"/>
      <c r="AY64" s="321"/>
    </row>
    <row r="65" spans="4:51" x14ac:dyDescent="0.25">
      <c r="E65" s="19">
        <v>62</v>
      </c>
      <c r="F65" s="178" t="s">
        <v>18</v>
      </c>
      <c r="G65" s="178" t="s">
        <v>20</v>
      </c>
      <c r="H65" s="178">
        <v>1</v>
      </c>
      <c r="I65" s="179">
        <v>43163</v>
      </c>
      <c r="J65" s="179">
        <v>43163</v>
      </c>
      <c r="K65" s="180">
        <v>2678.75</v>
      </c>
      <c r="L65" s="180">
        <v>2694.75</v>
      </c>
      <c r="M65" s="4">
        <v>2679</v>
      </c>
      <c r="N65" s="7">
        <v>2694.5</v>
      </c>
      <c r="O65" s="3">
        <f t="shared" si="12"/>
        <v>-3</v>
      </c>
      <c r="P65" s="6">
        <v>6380</v>
      </c>
      <c r="Q65" s="3">
        <f t="shared" si="13"/>
        <v>800</v>
      </c>
      <c r="R65" s="10">
        <f t="shared" ref="R65" si="17">IF(G65="LONG",(N65-M65)*VLOOKUP(F65,$A$3:$C$6,3,0),(M65-N65)*VLOOKUP(F65,$A$3:$C$6,3,0))</f>
        <v>775</v>
      </c>
      <c r="S65" s="3">
        <f t="shared" si="14"/>
        <v>797</v>
      </c>
      <c r="T65" s="10">
        <f t="shared" ref="T65" si="18">R65+O65</f>
        <v>772</v>
      </c>
      <c r="U65" s="10">
        <f t="shared" ref="U65" si="19">Q65-R65</f>
        <v>25</v>
      </c>
      <c r="V65" s="3">
        <f t="shared" si="15"/>
        <v>0</v>
      </c>
      <c r="W65" s="3">
        <f t="shared" ref="W65" si="20">IF(V65&lt;0,V65+IF(V64&lt;0,W64,0),0)</f>
        <v>0</v>
      </c>
      <c r="X65" s="3">
        <f t="shared" ref="X65" si="21">IF(W65&lt;X64,W65,X64)</f>
        <v>-8424.5</v>
      </c>
      <c r="Y65" s="40">
        <f t="shared" si="16"/>
        <v>198998.5</v>
      </c>
      <c r="Z65" s="181">
        <v>63</v>
      </c>
      <c r="AA65" s="182" t="s">
        <v>18</v>
      </c>
      <c r="AB65" s="182" t="s">
        <v>20</v>
      </c>
      <c r="AC65" s="183">
        <v>42068</v>
      </c>
      <c r="AD65" s="182"/>
      <c r="AE65" s="183">
        <v>42068</v>
      </c>
      <c r="AF65" s="182"/>
      <c r="AG65" s="182">
        <v>157</v>
      </c>
      <c r="AH65" s="182">
        <v>2</v>
      </c>
      <c r="AI65" s="182">
        <v>0</v>
      </c>
      <c r="AJ65" s="182">
        <v>314</v>
      </c>
      <c r="AK65" s="184">
        <v>181000</v>
      </c>
      <c r="AL65" s="184">
        <v>3961</v>
      </c>
      <c r="AM65" s="185">
        <v>254462</v>
      </c>
      <c r="AU65" s="186"/>
      <c r="AV65" s="187"/>
      <c r="AW65" s="187"/>
      <c r="AX65" s="187"/>
      <c r="AY65" s="188"/>
    </row>
    <row r="66" spans="4:51" ht="15.75" thickBot="1" x14ac:dyDescent="0.3">
      <c r="E66" s="20"/>
      <c r="F66" s="21"/>
      <c r="G66" s="21"/>
      <c r="H66" s="21"/>
      <c r="I66" s="22"/>
      <c r="J66" s="22"/>
      <c r="K66" s="23"/>
      <c r="L66" s="23"/>
      <c r="M66" s="24"/>
      <c r="N66" s="25"/>
      <c r="O66" s="26"/>
      <c r="P66" s="27"/>
      <c r="Q66" s="26"/>
      <c r="R66" s="28"/>
      <c r="S66" s="26"/>
      <c r="T66" s="28"/>
      <c r="U66" s="28"/>
      <c r="V66" s="26"/>
      <c r="W66" s="26"/>
      <c r="X66" s="26"/>
      <c r="Y66" s="41"/>
      <c r="Z66" s="57"/>
      <c r="AA66" s="58"/>
      <c r="AB66" s="58"/>
      <c r="AC66" s="59"/>
      <c r="AD66" s="58"/>
      <c r="AE66" s="59"/>
      <c r="AF66" s="58"/>
      <c r="AG66" s="58"/>
      <c r="AH66" s="58"/>
      <c r="AI66" s="58"/>
      <c r="AJ66" s="58"/>
      <c r="AK66" s="60"/>
      <c r="AL66" s="60"/>
      <c r="AM66" s="61"/>
      <c r="AU66" s="322"/>
      <c r="AV66" s="323"/>
      <c r="AW66" s="323"/>
      <c r="AX66" s="323"/>
      <c r="AY66" s="324"/>
    </row>
    <row r="67" spans="4:51" ht="15.75" thickTop="1" x14ac:dyDescent="0.25">
      <c r="Z67" s="1"/>
      <c r="AA67" s="1"/>
      <c r="AB67" s="1"/>
      <c r="AC67" s="29"/>
      <c r="AD67" s="1"/>
      <c r="AE67" s="29"/>
      <c r="AF67" s="1"/>
      <c r="AG67" s="1"/>
      <c r="AH67" s="1"/>
      <c r="AI67" s="1"/>
      <c r="AJ67" s="1"/>
      <c r="AK67" s="2"/>
      <c r="AL67" s="2"/>
      <c r="AM67" s="2"/>
    </row>
    <row r="68" spans="4:51" ht="15.75" thickBot="1" x14ac:dyDescent="0.3"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3"/>
      <c r="AB68" s="63"/>
      <c r="AC68" s="63"/>
      <c r="AD68" s="62"/>
      <c r="AJ68" s="1"/>
      <c r="AK68" s="2"/>
      <c r="AL68" s="2"/>
      <c r="AM68" s="2"/>
    </row>
    <row r="69" spans="4:51" ht="16.5" thickTop="1" x14ac:dyDescent="0.25">
      <c r="D69" s="62"/>
      <c r="E69" s="311" t="s">
        <v>32</v>
      </c>
      <c r="F69" s="312"/>
      <c r="G69" s="312"/>
      <c r="H69" s="130" t="s">
        <v>33</v>
      </c>
      <c r="I69" s="131"/>
      <c r="J69" s="131"/>
      <c r="K69" s="131"/>
      <c r="L69" s="131"/>
      <c r="M69" s="131"/>
      <c r="N69" s="132" t="s">
        <v>34</v>
      </c>
      <c r="O69" s="131"/>
      <c r="P69" s="131"/>
      <c r="Q69" s="131"/>
      <c r="R69" s="131"/>
      <c r="S69" s="131"/>
      <c r="T69" s="132" t="s">
        <v>35</v>
      </c>
      <c r="U69" s="131"/>
      <c r="V69" s="131"/>
      <c r="W69" s="131"/>
      <c r="X69" s="131"/>
      <c r="Y69" s="133"/>
      <c r="Z69" s="134"/>
      <c r="AA69" s="135"/>
      <c r="AB69" s="134"/>
      <c r="AC69" s="136"/>
      <c r="AD69" s="137"/>
      <c r="AK69" s="2"/>
      <c r="AL69" s="2"/>
      <c r="AM69" s="2"/>
      <c r="AT69" s="167" t="s">
        <v>66</v>
      </c>
      <c r="AU69" s="168"/>
      <c r="AV69" s="168"/>
      <c r="AW69" s="168"/>
      <c r="AX69" s="168"/>
      <c r="AY69" s="169"/>
    </row>
    <row r="70" spans="4:51" ht="16.5" thickBot="1" x14ac:dyDescent="0.3">
      <c r="D70" s="62"/>
      <c r="E70" s="313" t="s">
        <v>36</v>
      </c>
      <c r="F70" s="314"/>
      <c r="G70" s="314"/>
      <c r="H70" s="138" t="s">
        <v>37</v>
      </c>
      <c r="I70" s="139"/>
      <c r="J70" s="139"/>
      <c r="K70" s="139"/>
      <c r="L70" s="139"/>
      <c r="M70" s="139"/>
      <c r="N70" s="140" t="s">
        <v>38</v>
      </c>
      <c r="O70" s="139"/>
      <c r="P70" s="139"/>
      <c r="Q70" s="139"/>
      <c r="R70" s="139"/>
      <c r="S70" s="139"/>
      <c r="T70" s="139" t="s">
        <v>39</v>
      </c>
      <c r="U70" s="139"/>
      <c r="V70" s="139"/>
      <c r="W70" s="139"/>
      <c r="X70" s="139"/>
      <c r="Y70" s="141"/>
      <c r="Z70" s="142"/>
      <c r="AA70" s="143"/>
      <c r="AB70" s="144" t="s">
        <v>40</v>
      </c>
      <c r="AC70" s="145"/>
      <c r="AD70" s="146"/>
      <c r="AK70" s="2"/>
      <c r="AL70" s="2"/>
      <c r="AM70" s="2"/>
      <c r="AT70" s="170" t="s">
        <v>87</v>
      </c>
      <c r="AU70" s="171"/>
      <c r="AV70" s="171"/>
      <c r="AW70" s="171"/>
      <c r="AX70" s="171"/>
      <c r="AY70" s="172"/>
    </row>
    <row r="71" spans="4:51" ht="15.75" thickBot="1" x14ac:dyDescent="0.3">
      <c r="D71" s="62"/>
      <c r="E71" s="313" t="s">
        <v>41</v>
      </c>
      <c r="F71" s="314"/>
      <c r="G71" s="314"/>
      <c r="H71" s="138" t="s">
        <v>42</v>
      </c>
      <c r="I71" s="139"/>
      <c r="J71" s="139"/>
      <c r="K71" s="139"/>
      <c r="L71" s="139"/>
      <c r="M71" s="139"/>
      <c r="N71" s="139" t="s">
        <v>43</v>
      </c>
      <c r="O71" s="139"/>
      <c r="P71" s="139"/>
      <c r="Q71" s="139"/>
      <c r="R71" s="139"/>
      <c r="S71" s="139"/>
      <c r="T71" s="140" t="s">
        <v>44</v>
      </c>
      <c r="U71" s="139"/>
      <c r="V71" s="139"/>
      <c r="W71" s="139"/>
      <c r="X71" s="139"/>
      <c r="Y71" s="141"/>
      <c r="Z71" s="142"/>
      <c r="AA71" s="143"/>
      <c r="AB71" s="142"/>
      <c r="AC71" s="145"/>
      <c r="AD71" s="146"/>
      <c r="AK71" s="2"/>
      <c r="AL71" s="2"/>
      <c r="AM71" s="2"/>
      <c r="AT71" s="299" t="s">
        <v>67</v>
      </c>
      <c r="AU71" s="300"/>
      <c r="AV71" s="300"/>
      <c r="AW71" s="300"/>
      <c r="AX71" s="300"/>
      <c r="AY71" s="301"/>
    </row>
    <row r="72" spans="4:51" ht="30.75" thickBot="1" x14ac:dyDescent="0.35">
      <c r="E72" s="315" t="s">
        <v>45</v>
      </c>
      <c r="F72" s="314"/>
      <c r="G72" s="314"/>
      <c r="H72" s="147" t="s">
        <v>46</v>
      </c>
      <c r="I72" s="148">
        <f>IF(AD124="","",AVERAGE(F124:AD124))</f>
        <v>282.16666666666663</v>
      </c>
      <c r="J72" s="149"/>
      <c r="K72" s="149" t="s">
        <v>47</v>
      </c>
      <c r="L72" s="148">
        <f>IF(AD125="","",AVERAGE(F125:AD125))</f>
        <v>1846.5</v>
      </c>
      <c r="M72" s="150"/>
      <c r="N72" s="150" t="s">
        <v>48</v>
      </c>
      <c r="O72" s="151">
        <f>IF(I72="","",I72-VLOOKUP(C81,A100:D108,2)*L72)</f>
        <v>-1606.8028333333332</v>
      </c>
      <c r="P72" s="152"/>
      <c r="Q72" s="150" t="s">
        <v>49</v>
      </c>
      <c r="R72" s="151">
        <f>IF(I72="","",I72+VLOOKUP(C81,A100:D108,2)*L72)</f>
        <v>2171.1361666666667</v>
      </c>
      <c r="S72" s="152"/>
      <c r="T72" s="153" t="s">
        <v>50</v>
      </c>
      <c r="U72" s="154">
        <f>IF(L72="","",L72*VLOOKUP(C81,A100:D108,3))</f>
        <v>0</v>
      </c>
      <c r="V72" s="155"/>
      <c r="W72" s="153" t="s">
        <v>51</v>
      </c>
      <c r="X72" s="154">
        <f>IF(L72="","",L72*VLOOKUP(C81,A100:D108,4))</f>
        <v>4752.8909999999996</v>
      </c>
      <c r="Y72" s="156"/>
      <c r="Z72" s="142"/>
      <c r="AA72" s="157"/>
      <c r="AB72" s="158"/>
      <c r="AC72" s="159"/>
      <c r="AD72" s="146"/>
      <c r="AK72" s="2"/>
      <c r="AL72" s="2"/>
      <c r="AM72" s="2"/>
      <c r="AT72" s="173" t="s">
        <v>68</v>
      </c>
      <c r="AU72" s="302" t="s">
        <v>69</v>
      </c>
      <c r="AV72" s="303"/>
      <c r="AW72" s="303"/>
      <c r="AX72" s="303"/>
      <c r="AY72" s="304"/>
    </row>
    <row r="73" spans="4:51" ht="30.75" thickBot="1" x14ac:dyDescent="0.3">
      <c r="D73" s="62"/>
      <c r="E73" s="160"/>
      <c r="F73" s="161"/>
      <c r="G73" s="161"/>
      <c r="H73" s="162"/>
      <c r="I73" s="163"/>
      <c r="J73" s="163"/>
      <c r="K73" s="163"/>
      <c r="L73" s="163"/>
      <c r="M73" s="164"/>
      <c r="N73" s="164"/>
      <c r="O73" s="164"/>
      <c r="P73" s="164"/>
      <c r="Q73" s="164"/>
      <c r="R73" s="164"/>
      <c r="S73" s="164"/>
      <c r="T73" s="165"/>
      <c r="U73" s="165"/>
      <c r="V73" s="165"/>
      <c r="W73" s="165"/>
      <c r="X73" s="165"/>
      <c r="Y73" s="165"/>
      <c r="Z73" s="163"/>
      <c r="AA73" s="163"/>
      <c r="AB73" s="163"/>
      <c r="AC73" s="163"/>
      <c r="AD73" s="166"/>
      <c r="AK73" s="2"/>
      <c r="AL73" s="2"/>
      <c r="AM73" s="2"/>
      <c r="AT73" s="174" t="s">
        <v>70</v>
      </c>
      <c r="AU73" s="305">
        <v>0.3</v>
      </c>
      <c r="AV73" s="306"/>
      <c r="AW73" s="306"/>
      <c r="AX73" s="306"/>
      <c r="AY73" s="307"/>
    </row>
    <row r="74" spans="4:51" ht="45.75" thickBot="1" x14ac:dyDescent="0.3">
      <c r="D74" s="62"/>
      <c r="E74" s="160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6"/>
      <c r="AK74" s="2"/>
      <c r="AL74" s="2"/>
      <c r="AM74" s="2"/>
      <c r="AT74" s="173" t="s">
        <v>86</v>
      </c>
      <c r="AU74" s="305">
        <v>0.15</v>
      </c>
      <c r="AV74" s="306"/>
      <c r="AW74" s="306"/>
      <c r="AX74" s="306"/>
      <c r="AY74" s="307"/>
    </row>
    <row r="75" spans="4:51" ht="31.5" thickTop="1" thickBot="1" x14ac:dyDescent="0.3">
      <c r="D75" s="62"/>
      <c r="E75" s="105"/>
      <c r="F75" s="316" t="s">
        <v>52</v>
      </c>
      <c r="G75" s="317"/>
      <c r="H75" s="317"/>
      <c r="I75" s="317"/>
      <c r="J75" s="317"/>
      <c r="K75" s="317"/>
      <c r="L75" s="317"/>
      <c r="M75" s="317"/>
      <c r="N75" s="317"/>
      <c r="O75" s="317"/>
      <c r="P75" s="317"/>
      <c r="Q75" s="317"/>
      <c r="R75" s="317"/>
      <c r="S75" s="317"/>
      <c r="T75" s="317"/>
      <c r="U75" s="317"/>
      <c r="V75" s="317"/>
      <c r="W75" s="317"/>
      <c r="X75" s="317"/>
      <c r="Y75" s="317"/>
      <c r="Z75" s="317"/>
      <c r="AA75" s="317"/>
      <c r="AB75" s="317"/>
      <c r="AC75" s="317"/>
      <c r="AD75" s="318"/>
      <c r="AK75" s="2"/>
      <c r="AL75" s="2"/>
      <c r="AM75" s="2"/>
      <c r="AT75" s="173" t="s">
        <v>71</v>
      </c>
      <c r="AU75" s="308" t="s">
        <v>72</v>
      </c>
      <c r="AV75" s="309"/>
      <c r="AW75" s="309"/>
      <c r="AX75" s="309"/>
      <c r="AY75" s="310"/>
    </row>
    <row r="76" spans="4:51" ht="31.5" thickTop="1" thickBot="1" x14ac:dyDescent="0.3">
      <c r="D76" s="62"/>
      <c r="E76" s="106"/>
      <c r="F76" s="64">
        <f>$O$8</f>
        <v>-3</v>
      </c>
      <c r="G76" s="64">
        <f t="shared" ref="G76:AD76" si="22">$O$8</f>
        <v>-3</v>
      </c>
      <c r="H76" s="64">
        <f t="shared" si="22"/>
        <v>-3</v>
      </c>
      <c r="I76" s="64">
        <f t="shared" si="22"/>
        <v>-3</v>
      </c>
      <c r="J76" s="64">
        <f t="shared" si="22"/>
        <v>-3</v>
      </c>
      <c r="K76" s="64">
        <f t="shared" si="22"/>
        <v>-3</v>
      </c>
      <c r="L76" s="64">
        <f t="shared" si="22"/>
        <v>-3</v>
      </c>
      <c r="M76" s="64">
        <f t="shared" si="22"/>
        <v>-3</v>
      </c>
      <c r="N76" s="64">
        <f t="shared" si="22"/>
        <v>-3</v>
      </c>
      <c r="O76" s="64">
        <f t="shared" si="22"/>
        <v>-3</v>
      </c>
      <c r="P76" s="64">
        <f t="shared" si="22"/>
        <v>-3</v>
      </c>
      <c r="Q76" s="64">
        <f t="shared" si="22"/>
        <v>-3</v>
      </c>
      <c r="R76" s="64">
        <f t="shared" si="22"/>
        <v>-3</v>
      </c>
      <c r="S76" s="64">
        <f t="shared" si="22"/>
        <v>-3</v>
      </c>
      <c r="T76" s="64">
        <f t="shared" si="22"/>
        <v>-3</v>
      </c>
      <c r="U76" s="64">
        <f t="shared" si="22"/>
        <v>-3</v>
      </c>
      <c r="V76" s="64">
        <f t="shared" si="22"/>
        <v>-3</v>
      </c>
      <c r="W76" s="64">
        <f t="shared" si="22"/>
        <v>-3</v>
      </c>
      <c r="X76" s="64">
        <f t="shared" si="22"/>
        <v>-3</v>
      </c>
      <c r="Y76" s="64">
        <f t="shared" si="22"/>
        <v>-3</v>
      </c>
      <c r="Z76" s="64">
        <f t="shared" si="22"/>
        <v>-3</v>
      </c>
      <c r="AA76" s="64">
        <f t="shared" si="22"/>
        <v>-3</v>
      </c>
      <c r="AB76" s="64">
        <f t="shared" si="22"/>
        <v>-3</v>
      </c>
      <c r="AC76" s="64">
        <f t="shared" si="22"/>
        <v>-3</v>
      </c>
      <c r="AD76" s="107">
        <f t="shared" si="22"/>
        <v>-3</v>
      </c>
      <c r="AK76" s="2"/>
      <c r="AL76" s="2"/>
      <c r="AM76" s="2"/>
      <c r="AT76" s="173" t="s">
        <v>84</v>
      </c>
      <c r="AU76" s="308" t="s">
        <v>85</v>
      </c>
      <c r="AV76" s="309"/>
      <c r="AW76" s="309"/>
      <c r="AX76" s="309"/>
      <c r="AY76" s="310"/>
    </row>
    <row r="77" spans="4:51" ht="16.5" thickBot="1" x14ac:dyDescent="0.3">
      <c r="D77" s="62"/>
      <c r="E77" s="108"/>
      <c r="F77" s="65">
        <f>$L$8</f>
        <v>2639.25</v>
      </c>
      <c r="G77" s="65">
        <f t="shared" ref="G77:AD77" si="23">$L$8</f>
        <v>2639.25</v>
      </c>
      <c r="H77" s="65">
        <f t="shared" si="23"/>
        <v>2639.25</v>
      </c>
      <c r="I77" s="65">
        <f t="shared" si="23"/>
        <v>2639.25</v>
      </c>
      <c r="J77" s="65">
        <f t="shared" si="23"/>
        <v>2639.25</v>
      </c>
      <c r="K77" s="65">
        <f t="shared" si="23"/>
        <v>2639.25</v>
      </c>
      <c r="L77" s="65">
        <f t="shared" si="23"/>
        <v>2639.25</v>
      </c>
      <c r="M77" s="65">
        <f t="shared" si="23"/>
        <v>2639.25</v>
      </c>
      <c r="N77" s="65">
        <f t="shared" si="23"/>
        <v>2639.25</v>
      </c>
      <c r="O77" s="65">
        <f t="shared" si="23"/>
        <v>2639.25</v>
      </c>
      <c r="P77" s="65">
        <f t="shared" si="23"/>
        <v>2639.25</v>
      </c>
      <c r="Q77" s="65">
        <f t="shared" si="23"/>
        <v>2639.25</v>
      </c>
      <c r="R77" s="65">
        <f t="shared" si="23"/>
        <v>2639.25</v>
      </c>
      <c r="S77" s="65">
        <f t="shared" si="23"/>
        <v>2639.25</v>
      </c>
      <c r="T77" s="65">
        <f t="shared" si="23"/>
        <v>2639.25</v>
      </c>
      <c r="U77" s="65">
        <f t="shared" si="23"/>
        <v>2639.25</v>
      </c>
      <c r="V77" s="65">
        <f t="shared" si="23"/>
        <v>2639.25</v>
      </c>
      <c r="W77" s="65">
        <f t="shared" si="23"/>
        <v>2639.25</v>
      </c>
      <c r="X77" s="65">
        <f t="shared" si="23"/>
        <v>2639.25</v>
      </c>
      <c r="Y77" s="65">
        <f t="shared" si="23"/>
        <v>2639.25</v>
      </c>
      <c r="Z77" s="65">
        <f t="shared" si="23"/>
        <v>2639.25</v>
      </c>
      <c r="AA77" s="65">
        <f t="shared" si="23"/>
        <v>2639.25</v>
      </c>
      <c r="AB77" s="65">
        <f t="shared" si="23"/>
        <v>2639.25</v>
      </c>
      <c r="AC77" s="65">
        <f t="shared" si="23"/>
        <v>2639.25</v>
      </c>
      <c r="AD77" s="109">
        <f t="shared" si="23"/>
        <v>2639.25</v>
      </c>
      <c r="AK77" s="2"/>
      <c r="AL77" s="2"/>
      <c r="AM77" s="2"/>
      <c r="AT77" s="170" t="s">
        <v>73</v>
      </c>
      <c r="AU77" s="171"/>
      <c r="AV77" s="171"/>
      <c r="AW77" s="171"/>
      <c r="AX77" s="171"/>
      <c r="AY77" s="172"/>
    </row>
    <row r="78" spans="4:51" ht="16.5" thickBot="1" x14ac:dyDescent="0.3">
      <c r="D78" s="62"/>
      <c r="E78" s="110"/>
      <c r="F78" s="65">
        <f>AVERAGE(F76:F77)</f>
        <v>1318.125</v>
      </c>
      <c r="G78" s="65">
        <f t="shared" ref="G78:AD78" si="24">AVERAGE(G76:G77)</f>
        <v>1318.125</v>
      </c>
      <c r="H78" s="65">
        <f t="shared" si="24"/>
        <v>1318.125</v>
      </c>
      <c r="I78" s="65">
        <f t="shared" si="24"/>
        <v>1318.125</v>
      </c>
      <c r="J78" s="65">
        <f t="shared" si="24"/>
        <v>1318.125</v>
      </c>
      <c r="K78" s="65">
        <f t="shared" si="24"/>
        <v>1318.125</v>
      </c>
      <c r="L78" s="65">
        <f t="shared" si="24"/>
        <v>1318.125</v>
      </c>
      <c r="M78" s="65">
        <f t="shared" si="24"/>
        <v>1318.125</v>
      </c>
      <c r="N78" s="65">
        <f t="shared" si="24"/>
        <v>1318.125</v>
      </c>
      <c r="O78" s="65">
        <f t="shared" si="24"/>
        <v>1318.125</v>
      </c>
      <c r="P78" s="65">
        <f t="shared" si="24"/>
        <v>1318.125</v>
      </c>
      <c r="Q78" s="65">
        <f t="shared" si="24"/>
        <v>1318.125</v>
      </c>
      <c r="R78" s="65">
        <f t="shared" si="24"/>
        <v>1318.125</v>
      </c>
      <c r="S78" s="65">
        <f t="shared" si="24"/>
        <v>1318.125</v>
      </c>
      <c r="T78" s="65">
        <f t="shared" si="24"/>
        <v>1318.125</v>
      </c>
      <c r="U78" s="65">
        <f t="shared" si="24"/>
        <v>1318.125</v>
      </c>
      <c r="V78" s="65">
        <f t="shared" si="24"/>
        <v>1318.125</v>
      </c>
      <c r="W78" s="65">
        <f t="shared" si="24"/>
        <v>1318.125</v>
      </c>
      <c r="X78" s="65">
        <f t="shared" si="24"/>
        <v>1318.125</v>
      </c>
      <c r="Y78" s="65">
        <f t="shared" si="24"/>
        <v>1318.125</v>
      </c>
      <c r="Z78" s="65">
        <f t="shared" si="24"/>
        <v>1318.125</v>
      </c>
      <c r="AA78" s="65">
        <f t="shared" si="24"/>
        <v>1318.125</v>
      </c>
      <c r="AB78" s="65">
        <f t="shared" si="24"/>
        <v>1318.125</v>
      </c>
      <c r="AC78" s="65">
        <f t="shared" si="24"/>
        <v>1318.125</v>
      </c>
      <c r="AD78" s="109">
        <f t="shared" si="24"/>
        <v>1318.125</v>
      </c>
      <c r="AK78" s="2"/>
      <c r="AL78" s="2"/>
      <c r="AM78" s="2"/>
      <c r="AT78" s="175" t="s">
        <v>74</v>
      </c>
      <c r="AU78" s="278" t="s">
        <v>75</v>
      </c>
      <c r="AV78" s="279"/>
      <c r="AW78" s="279"/>
      <c r="AX78" s="279"/>
      <c r="AY78" s="280"/>
    </row>
    <row r="79" spans="4:51" ht="32.25" thickBot="1" x14ac:dyDescent="0.3">
      <c r="D79" s="62"/>
      <c r="E79" s="110"/>
      <c r="F79" s="66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11"/>
      <c r="AK79" s="2"/>
      <c r="AL79" s="2"/>
      <c r="AM79" s="2"/>
      <c r="AT79" s="176" t="s">
        <v>76</v>
      </c>
      <c r="AU79" s="281" t="s">
        <v>77</v>
      </c>
      <c r="AV79" s="282"/>
      <c r="AW79" s="282"/>
      <c r="AX79" s="282"/>
      <c r="AY79" s="283"/>
    </row>
    <row r="80" spans="4:51" ht="32.25" thickBot="1" x14ac:dyDescent="0.3">
      <c r="D80" s="62"/>
      <c r="E80" s="110"/>
      <c r="F80" s="66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11"/>
      <c r="AK80" s="2"/>
      <c r="AL80" s="2"/>
      <c r="AM80" s="2"/>
      <c r="AT80" s="176" t="s">
        <v>78</v>
      </c>
      <c r="AU80" s="278" t="s">
        <v>79</v>
      </c>
      <c r="AV80" s="279"/>
      <c r="AW80" s="279"/>
      <c r="AX80" s="279"/>
      <c r="AY80" s="280"/>
    </row>
    <row r="81" spans="1:52" ht="16.5" thickBot="1" x14ac:dyDescent="0.3">
      <c r="A81" s="290" t="s">
        <v>60</v>
      </c>
      <c r="B81" s="291"/>
      <c r="C81" s="88">
        <f>IF(F115="","",10-COUNTBLANK(F114:F123))</f>
        <v>3</v>
      </c>
      <c r="E81" s="110"/>
      <c r="F81" s="66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8"/>
      <c r="AC81" s="67"/>
      <c r="AD81" s="111"/>
      <c r="AK81" s="2"/>
      <c r="AL81" s="2"/>
      <c r="AM81" s="2"/>
      <c r="AT81" s="176" t="s">
        <v>80</v>
      </c>
      <c r="AU81" s="278" t="s">
        <v>81</v>
      </c>
      <c r="AV81" s="279"/>
      <c r="AW81" s="279"/>
      <c r="AX81" s="279"/>
      <c r="AY81" s="280"/>
    </row>
    <row r="82" spans="1:52" ht="45.75" thickBot="1" x14ac:dyDescent="0.3">
      <c r="E82" s="110"/>
      <c r="F82" s="66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8"/>
      <c r="AC82" s="67"/>
      <c r="AD82" s="111"/>
      <c r="AK82" s="2"/>
      <c r="AL82" s="2"/>
      <c r="AM82" s="2"/>
      <c r="AT82" s="177" t="s">
        <v>82</v>
      </c>
      <c r="AU82" s="284" t="s">
        <v>83</v>
      </c>
      <c r="AV82" s="285"/>
      <c r="AW82" s="285"/>
      <c r="AX82" s="285"/>
      <c r="AY82" s="286"/>
    </row>
    <row r="83" spans="1:52" ht="15.75" thickTop="1" x14ac:dyDescent="0.25">
      <c r="E83" s="110"/>
      <c r="F83" s="66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111"/>
      <c r="AJ83" s="2"/>
      <c r="AK83" s="2"/>
      <c r="AL83" s="1"/>
      <c r="AM83" s="2"/>
      <c r="AT83" s="226"/>
      <c r="AU83" s="227"/>
      <c r="AV83" s="227"/>
      <c r="AW83" s="227"/>
      <c r="AX83" s="227"/>
      <c r="AY83" s="229"/>
    </row>
    <row r="84" spans="1:52" x14ac:dyDescent="0.25">
      <c r="E84" s="110"/>
      <c r="F84" s="66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8"/>
      <c r="AC84" s="67"/>
      <c r="AD84" s="111"/>
      <c r="AJ84" s="1"/>
      <c r="AK84" s="2"/>
      <c r="AL84" s="1"/>
      <c r="AM84" s="2"/>
      <c r="AT84" s="287" t="s">
        <v>88</v>
      </c>
      <c r="AU84" s="288"/>
      <c r="AV84" s="288"/>
      <c r="AW84" s="288"/>
      <c r="AX84" s="288"/>
      <c r="AY84" s="289"/>
    </row>
    <row r="85" spans="1:52" x14ac:dyDescent="0.25">
      <c r="E85" s="110"/>
      <c r="F85" s="66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8"/>
      <c r="AC85" s="67"/>
      <c r="AD85" s="111"/>
      <c r="AK85" s="2"/>
      <c r="AL85" s="1"/>
      <c r="AM85" s="2"/>
      <c r="AT85" s="277" t="s">
        <v>132</v>
      </c>
      <c r="AU85" s="272"/>
      <c r="AV85" s="272"/>
      <c r="AW85" s="272" t="s">
        <v>89</v>
      </c>
      <c r="AX85" s="272"/>
      <c r="AY85" s="253" t="s">
        <v>133</v>
      </c>
    </row>
    <row r="86" spans="1:52" x14ac:dyDescent="0.25">
      <c r="E86" s="110"/>
      <c r="F86" s="66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8"/>
      <c r="AC86" s="67"/>
      <c r="AD86" s="111"/>
      <c r="AK86" s="2"/>
      <c r="AL86" s="1"/>
      <c r="AM86" s="2"/>
      <c r="AT86" s="271" t="s">
        <v>90</v>
      </c>
      <c r="AU86" s="271"/>
      <c r="AV86" s="271"/>
      <c r="AW86" s="258">
        <f>O72</f>
        <v>-1606.8028333333332</v>
      </c>
      <c r="AX86" s="258">
        <f>R72</f>
        <v>2171.1361666666667</v>
      </c>
      <c r="AY86" s="6">
        <f>AD124</f>
        <v>1959.5</v>
      </c>
      <c r="AZ86">
        <f>IF(AY86&lt;=AX86&amp;AY86&gt;=AW86,1,0)</f>
        <v>1</v>
      </c>
    </row>
    <row r="87" spans="1:52" x14ac:dyDescent="0.25">
      <c r="E87" s="110"/>
      <c r="F87" s="66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8"/>
      <c r="AC87" s="67"/>
      <c r="AD87" s="111"/>
      <c r="AK87" s="2"/>
      <c r="AL87" s="2"/>
      <c r="AM87" s="2"/>
      <c r="AT87" s="271" t="s">
        <v>91</v>
      </c>
      <c r="AU87" s="271"/>
      <c r="AV87" s="271"/>
      <c r="AW87" s="258">
        <f>U72</f>
        <v>0</v>
      </c>
      <c r="AX87" s="258">
        <f>X72</f>
        <v>4752.8909999999996</v>
      </c>
      <c r="AY87" s="3">
        <f>AD125</f>
        <v>6437.5</v>
      </c>
      <c r="AZ87">
        <f>IF(AY87&lt;AX87,1,0)</f>
        <v>0</v>
      </c>
    </row>
    <row r="88" spans="1:52" x14ac:dyDescent="0.25">
      <c r="E88" s="110"/>
      <c r="F88" s="66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8"/>
      <c r="AC88" s="67"/>
      <c r="AD88" s="111"/>
      <c r="AK88" s="2"/>
      <c r="AL88" s="2"/>
      <c r="AM88" s="2"/>
      <c r="AT88" s="271" t="s">
        <v>92</v>
      </c>
      <c r="AU88" s="271"/>
      <c r="AV88" s="271"/>
      <c r="AW88" s="273">
        <f>-+MAX(AL3:AL66)</f>
        <v>-4483</v>
      </c>
      <c r="AX88" s="273"/>
      <c r="AY88" s="3">
        <f>MIN(W3:W65)</f>
        <v>-8424.5</v>
      </c>
      <c r="AZ88">
        <f>IF(AY88&gt;AW88,1,0)</f>
        <v>0</v>
      </c>
    </row>
    <row r="89" spans="1:52" x14ac:dyDescent="0.25">
      <c r="E89" s="110"/>
      <c r="F89" s="66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8"/>
      <c r="AC89" s="67"/>
      <c r="AD89" s="111"/>
      <c r="AK89" s="2"/>
      <c r="AL89" s="2"/>
      <c r="AM89" s="2"/>
      <c r="AT89" s="271" t="s">
        <v>93</v>
      </c>
      <c r="AU89" s="271"/>
      <c r="AV89" s="271"/>
      <c r="AW89" s="274">
        <f>-15%</f>
        <v>-0.15</v>
      </c>
      <c r="AX89" s="274"/>
      <c r="AY89" s="259">
        <f>AY88/Y2</f>
        <v>-4.6802777777777776E-2</v>
      </c>
      <c r="AZ89">
        <f>IF(AY89&gt;AW89,1,0)</f>
        <v>1</v>
      </c>
    </row>
    <row r="90" spans="1:52" x14ac:dyDescent="0.25">
      <c r="E90" s="110"/>
      <c r="F90" s="66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8"/>
      <c r="AC90" s="67"/>
      <c r="AD90" s="111"/>
      <c r="AK90" s="2"/>
      <c r="AL90" s="2"/>
      <c r="AM90" s="2"/>
      <c r="AT90" s="271" t="s">
        <v>134</v>
      </c>
      <c r="AU90" s="271"/>
      <c r="AV90" s="271"/>
      <c r="AW90" s="275">
        <f>(AM65/AM3-1)*4</f>
        <v>0.36786521964888763</v>
      </c>
      <c r="AX90" s="275"/>
      <c r="AY90" s="260">
        <f>(Y65/Y2-1)*4</f>
        <v>0.42218888888888895</v>
      </c>
      <c r="AZ90">
        <f>IF(AY90&gt;AW90,1,0)</f>
        <v>1</v>
      </c>
    </row>
    <row r="91" spans="1:52" x14ac:dyDescent="0.25">
      <c r="E91" s="110"/>
      <c r="F91" s="66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8"/>
      <c r="AC91" s="67"/>
      <c r="AD91" s="111"/>
      <c r="AJ91" s="1"/>
      <c r="AK91" s="2"/>
      <c r="AL91" s="2"/>
      <c r="AM91" s="2"/>
      <c r="AT91" s="271" t="s">
        <v>135</v>
      </c>
      <c r="AU91" s="271"/>
      <c r="AV91" s="271"/>
      <c r="AW91" s="274">
        <f>AJ124/100</f>
        <v>0.58465</v>
      </c>
      <c r="AX91" s="274"/>
      <c r="AY91" s="261">
        <f>COUNTIF(S3:S66,"&gt;0")/COUNTA(S3:S66)</f>
        <v>0.60317460317460314</v>
      </c>
      <c r="AZ91">
        <f t="shared" ref="AZ91:AZ92" si="25">IF(AY91&gt;AW91,1,0)</f>
        <v>1</v>
      </c>
    </row>
    <row r="92" spans="1:52" x14ac:dyDescent="0.25">
      <c r="E92" s="110"/>
      <c r="F92" s="66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8"/>
      <c r="AC92" s="67"/>
      <c r="AD92" s="111"/>
      <c r="AJ92" s="2"/>
      <c r="AK92" s="2"/>
      <c r="AL92" s="2"/>
      <c r="AM92" s="2"/>
      <c r="AT92" s="271" t="s">
        <v>136</v>
      </c>
      <c r="AU92" s="271"/>
      <c r="AV92" s="271"/>
      <c r="AW92" s="276">
        <f>AJ117/AJ126</f>
        <v>273.48472139005395</v>
      </c>
      <c r="AX92" s="276"/>
      <c r="AY92" s="262">
        <f>SUM(S3:S66)/COUNTA(S3:S66)</f>
        <v>301.56349206349205</v>
      </c>
      <c r="AZ92">
        <f t="shared" si="25"/>
        <v>1</v>
      </c>
    </row>
    <row r="93" spans="1:52" x14ac:dyDescent="0.25">
      <c r="E93" s="110"/>
      <c r="F93" s="66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8"/>
      <c r="AC93" s="67"/>
      <c r="AD93" s="111"/>
      <c r="AJ93" s="1"/>
      <c r="AK93" s="2"/>
      <c r="AL93" s="2"/>
      <c r="AM93" s="2"/>
      <c r="AT93" s="263" t="s">
        <v>137</v>
      </c>
      <c r="AU93" s="264"/>
      <c r="AV93" s="265"/>
      <c r="AW93" s="256" t="s">
        <v>138</v>
      </c>
      <c r="AX93" s="257" t="s">
        <v>139</v>
      </c>
      <c r="AY93" s="269">
        <f>SUM(AZ86:AZ92)</f>
        <v>5</v>
      </c>
    </row>
    <row r="94" spans="1:52" ht="15.75" thickBot="1" x14ac:dyDescent="0.3">
      <c r="E94" s="112"/>
      <c r="F94" s="66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8"/>
      <c r="AC94" s="67"/>
      <c r="AD94" s="111"/>
      <c r="AJ94" s="2"/>
      <c r="AK94" s="2"/>
      <c r="AL94" s="2"/>
      <c r="AM94" s="2"/>
      <c r="AT94" s="266"/>
      <c r="AU94" s="267"/>
      <c r="AV94" s="268"/>
      <c r="AW94" s="254" t="s">
        <v>140</v>
      </c>
      <c r="AX94" s="255" t="s">
        <v>141</v>
      </c>
      <c r="AY94" s="270"/>
    </row>
    <row r="95" spans="1:52" ht="16.5" thickTop="1" thickBot="1" x14ac:dyDescent="0.3">
      <c r="E95" s="113"/>
      <c r="F95" s="316" t="s">
        <v>53</v>
      </c>
      <c r="G95" s="317"/>
      <c r="H95" s="317"/>
      <c r="I95" s="317"/>
      <c r="J95" s="317"/>
      <c r="K95" s="317"/>
      <c r="L95" s="317"/>
      <c r="M95" s="317"/>
      <c r="N95" s="317"/>
      <c r="O95" s="317"/>
      <c r="P95" s="317"/>
      <c r="Q95" s="317"/>
      <c r="R95" s="317"/>
      <c r="S95" s="317"/>
      <c r="T95" s="317"/>
      <c r="U95" s="317"/>
      <c r="V95" s="317"/>
      <c r="W95" s="317"/>
      <c r="X95" s="317"/>
      <c r="Y95" s="317"/>
      <c r="Z95" s="317"/>
      <c r="AA95" s="317"/>
      <c r="AB95" s="317"/>
      <c r="AC95" s="317"/>
      <c r="AD95" s="318"/>
      <c r="AE95" s="226"/>
      <c r="AF95" s="227"/>
      <c r="AG95" s="227"/>
      <c r="AH95" s="227"/>
      <c r="AI95" s="227"/>
      <c r="AJ95" s="30"/>
      <c r="AK95" s="228"/>
      <c r="AL95" s="249"/>
      <c r="AM95" s="250"/>
      <c r="AN95" s="227"/>
      <c r="AO95" s="227"/>
      <c r="AP95" s="227"/>
      <c r="AQ95" s="227"/>
      <c r="AR95" s="227"/>
      <c r="AS95" s="227"/>
      <c r="AT95" s="227"/>
      <c r="AU95" s="227"/>
      <c r="AV95" s="227"/>
      <c r="AW95" s="227"/>
      <c r="AX95" s="227"/>
      <c r="AY95" s="229"/>
    </row>
    <row r="96" spans="1:52" ht="18.75" thickTop="1" x14ac:dyDescent="0.25">
      <c r="E96" s="106"/>
      <c r="F96" s="69">
        <f>$U$8</f>
        <v>25</v>
      </c>
      <c r="G96" s="69">
        <f t="shared" ref="G96:AD96" si="26">$U$8</f>
        <v>25</v>
      </c>
      <c r="H96" s="69">
        <f t="shared" si="26"/>
        <v>25</v>
      </c>
      <c r="I96" s="69">
        <f t="shared" si="26"/>
        <v>25</v>
      </c>
      <c r="J96" s="69">
        <f t="shared" si="26"/>
        <v>25</v>
      </c>
      <c r="K96" s="69">
        <f t="shared" si="26"/>
        <v>25</v>
      </c>
      <c r="L96" s="69">
        <f t="shared" si="26"/>
        <v>25</v>
      </c>
      <c r="M96" s="69">
        <f t="shared" si="26"/>
        <v>25</v>
      </c>
      <c r="N96" s="69">
        <f t="shared" si="26"/>
        <v>25</v>
      </c>
      <c r="O96" s="69">
        <f t="shared" si="26"/>
        <v>25</v>
      </c>
      <c r="P96" s="69">
        <f t="shared" si="26"/>
        <v>25</v>
      </c>
      <c r="Q96" s="69">
        <f t="shared" si="26"/>
        <v>25</v>
      </c>
      <c r="R96" s="69">
        <f t="shared" si="26"/>
        <v>25</v>
      </c>
      <c r="S96" s="69">
        <f t="shared" si="26"/>
        <v>25</v>
      </c>
      <c r="T96" s="69">
        <f t="shared" si="26"/>
        <v>25</v>
      </c>
      <c r="U96" s="69">
        <f t="shared" si="26"/>
        <v>25</v>
      </c>
      <c r="V96" s="69">
        <f t="shared" si="26"/>
        <v>25</v>
      </c>
      <c r="W96" s="69">
        <f t="shared" si="26"/>
        <v>25</v>
      </c>
      <c r="X96" s="69">
        <f t="shared" si="26"/>
        <v>25</v>
      </c>
      <c r="Y96" s="69">
        <f t="shared" si="26"/>
        <v>25</v>
      </c>
      <c r="Z96" s="69">
        <f t="shared" si="26"/>
        <v>25</v>
      </c>
      <c r="AA96" s="69">
        <f t="shared" si="26"/>
        <v>25</v>
      </c>
      <c r="AB96" s="69">
        <f t="shared" si="26"/>
        <v>25</v>
      </c>
      <c r="AC96" s="69">
        <f t="shared" si="26"/>
        <v>25</v>
      </c>
      <c r="AD96" s="114">
        <f t="shared" si="26"/>
        <v>25</v>
      </c>
      <c r="AE96" s="230"/>
      <c r="AF96" s="231" t="s">
        <v>122</v>
      </c>
      <c r="AG96" s="99"/>
      <c r="AH96" s="99"/>
      <c r="AI96" s="99"/>
      <c r="AJ96" s="99"/>
      <c r="AK96" s="99"/>
      <c r="AL96" s="33"/>
      <c r="AM96" s="251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232"/>
    </row>
    <row r="97" spans="1:51" ht="15.75" thickBot="1" x14ac:dyDescent="0.3">
      <c r="E97" s="108"/>
      <c r="F97" s="65">
        <f>$R$8</f>
        <v>1562.5</v>
      </c>
      <c r="G97" s="65">
        <f t="shared" ref="G97:AD97" si="27">$R$8</f>
        <v>1562.5</v>
      </c>
      <c r="H97" s="65">
        <f t="shared" si="27"/>
        <v>1562.5</v>
      </c>
      <c r="I97" s="65">
        <f t="shared" si="27"/>
        <v>1562.5</v>
      </c>
      <c r="J97" s="65">
        <f t="shared" si="27"/>
        <v>1562.5</v>
      </c>
      <c r="K97" s="65">
        <f t="shared" si="27"/>
        <v>1562.5</v>
      </c>
      <c r="L97" s="65">
        <f t="shared" si="27"/>
        <v>1562.5</v>
      </c>
      <c r="M97" s="65">
        <f t="shared" si="27"/>
        <v>1562.5</v>
      </c>
      <c r="N97" s="65">
        <f t="shared" si="27"/>
        <v>1562.5</v>
      </c>
      <c r="O97" s="65">
        <f t="shared" si="27"/>
        <v>1562.5</v>
      </c>
      <c r="P97" s="65">
        <f t="shared" si="27"/>
        <v>1562.5</v>
      </c>
      <c r="Q97" s="65">
        <f t="shared" si="27"/>
        <v>1562.5</v>
      </c>
      <c r="R97" s="65">
        <f t="shared" si="27"/>
        <v>1562.5</v>
      </c>
      <c r="S97" s="65">
        <f t="shared" si="27"/>
        <v>1562.5</v>
      </c>
      <c r="T97" s="65">
        <f t="shared" si="27"/>
        <v>1562.5</v>
      </c>
      <c r="U97" s="65">
        <f t="shared" si="27"/>
        <v>1562.5</v>
      </c>
      <c r="V97" s="65">
        <f t="shared" si="27"/>
        <v>1562.5</v>
      </c>
      <c r="W97" s="65">
        <f t="shared" si="27"/>
        <v>1562.5</v>
      </c>
      <c r="X97" s="65">
        <f t="shared" si="27"/>
        <v>1562.5</v>
      </c>
      <c r="Y97" s="65">
        <f t="shared" si="27"/>
        <v>1562.5</v>
      </c>
      <c r="Z97" s="65">
        <f t="shared" si="27"/>
        <v>1562.5</v>
      </c>
      <c r="AA97" s="65">
        <f t="shared" si="27"/>
        <v>1562.5</v>
      </c>
      <c r="AB97" s="65">
        <f t="shared" si="27"/>
        <v>1562.5</v>
      </c>
      <c r="AC97" s="65">
        <f t="shared" si="27"/>
        <v>1562.5</v>
      </c>
      <c r="AD97" s="109">
        <f t="shared" si="27"/>
        <v>1562.5</v>
      </c>
      <c r="AE97" s="230"/>
      <c r="AF97" s="99"/>
      <c r="AG97" s="99"/>
      <c r="AH97" s="99"/>
      <c r="AI97" s="99"/>
      <c r="AJ97" s="99"/>
      <c r="AK97" s="99"/>
      <c r="AL97" s="33"/>
      <c r="AM97" s="251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232"/>
    </row>
    <row r="98" spans="1:51" ht="16.5" thickTop="1" thickBot="1" x14ac:dyDescent="0.3">
      <c r="A98" s="292" t="s">
        <v>61</v>
      </c>
      <c r="B98" s="293"/>
      <c r="C98" s="293"/>
      <c r="D98" s="293"/>
      <c r="E98" s="110"/>
      <c r="F98" s="66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8"/>
      <c r="AC98" s="67"/>
      <c r="AD98" s="111"/>
      <c r="AE98" s="230" t="s">
        <v>123</v>
      </c>
      <c r="AF98" s="233" t="s">
        <v>124</v>
      </c>
      <c r="AG98" s="99"/>
      <c r="AH98" s="234"/>
      <c r="AI98" s="235"/>
      <c r="AJ98" s="99"/>
      <c r="AK98" s="99"/>
      <c r="AL98" s="33"/>
      <c r="AM98" s="251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232"/>
    </row>
    <row r="99" spans="1:51" ht="16.5" thickTop="1" thickBot="1" x14ac:dyDescent="0.3">
      <c r="A99" s="89" t="s">
        <v>62</v>
      </c>
      <c r="B99" s="89" t="s">
        <v>63</v>
      </c>
      <c r="C99" s="89" t="s">
        <v>64</v>
      </c>
      <c r="D99" s="100" t="s">
        <v>65</v>
      </c>
      <c r="E99" s="110"/>
      <c r="F99" s="66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8"/>
      <c r="AC99" s="67"/>
      <c r="AD99" s="111"/>
      <c r="AE99" s="230" t="s">
        <v>125</v>
      </c>
      <c r="AF99" s="236" t="s">
        <v>126</v>
      </c>
      <c r="AG99" s="99"/>
      <c r="AH99" s="99"/>
      <c r="AI99" s="99"/>
      <c r="AJ99" s="99"/>
      <c r="AK99" s="99"/>
      <c r="AL99" s="33"/>
      <c r="AM99" s="251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232"/>
    </row>
    <row r="100" spans="1:51" ht="15.75" thickTop="1" x14ac:dyDescent="0.25">
      <c r="A100" s="90">
        <v>2</v>
      </c>
      <c r="B100" s="91">
        <v>1.88</v>
      </c>
      <c r="C100" s="92">
        <v>0</v>
      </c>
      <c r="D100" s="101">
        <v>3.2669999999999999</v>
      </c>
      <c r="E100" s="110"/>
      <c r="F100" s="66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8"/>
      <c r="AC100" s="67"/>
      <c r="AD100" s="111"/>
      <c r="AE100" s="230" t="s">
        <v>127</v>
      </c>
      <c r="AF100" s="236" t="s">
        <v>128</v>
      </c>
      <c r="AG100" s="99"/>
      <c r="AH100" s="99"/>
      <c r="AI100" s="99"/>
      <c r="AJ100" s="99"/>
      <c r="AK100" s="99"/>
      <c r="AL100" s="33"/>
      <c r="AM100" s="251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232"/>
    </row>
    <row r="101" spans="1:51" ht="15.75" thickBot="1" x14ac:dyDescent="0.3">
      <c r="A101" s="93">
        <v>3</v>
      </c>
      <c r="B101" s="94">
        <v>1.0229999999999999</v>
      </c>
      <c r="C101" s="95">
        <v>0</v>
      </c>
      <c r="D101" s="102">
        <v>2.5739999999999998</v>
      </c>
      <c r="E101" s="110"/>
      <c r="F101" s="66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8"/>
      <c r="AC101" s="67"/>
      <c r="AD101" s="111"/>
      <c r="AE101" s="230"/>
      <c r="AF101" s="236"/>
      <c r="AG101" s="99"/>
      <c r="AH101" s="99"/>
      <c r="AI101" s="99"/>
      <c r="AJ101" s="99"/>
      <c r="AK101" s="99"/>
      <c r="AL101" s="33"/>
      <c r="AM101" s="251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232"/>
    </row>
    <row r="102" spans="1:51" ht="15.75" thickBot="1" x14ac:dyDescent="0.3">
      <c r="A102" s="93">
        <v>4</v>
      </c>
      <c r="B102" s="94">
        <v>0.72899999999999998</v>
      </c>
      <c r="C102" s="95">
        <v>0</v>
      </c>
      <c r="D102" s="102">
        <v>2.282</v>
      </c>
      <c r="E102" s="110"/>
      <c r="F102" s="66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8"/>
      <c r="AC102" s="67"/>
      <c r="AD102" s="111"/>
      <c r="AE102" s="230" t="s">
        <v>129</v>
      </c>
      <c r="AF102" s="236"/>
      <c r="AG102" s="221">
        <v>15667.092855063029</v>
      </c>
      <c r="AH102" s="99"/>
      <c r="AI102" s="236"/>
      <c r="AJ102" s="99"/>
      <c r="AK102" s="237"/>
      <c r="AL102" s="33"/>
      <c r="AM102" s="251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232"/>
    </row>
    <row r="103" spans="1:51" ht="15.75" thickBot="1" x14ac:dyDescent="0.3">
      <c r="A103" s="93">
        <v>5</v>
      </c>
      <c r="B103" s="94">
        <v>0.57699999999999996</v>
      </c>
      <c r="C103" s="95">
        <v>0</v>
      </c>
      <c r="D103" s="102">
        <v>2.1139999999999999</v>
      </c>
      <c r="E103" s="110"/>
      <c r="F103" s="66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8"/>
      <c r="AC103" s="67"/>
      <c r="AD103" s="111"/>
      <c r="AE103" s="238"/>
      <c r="AF103" s="222"/>
      <c r="AG103" s="222"/>
      <c r="AH103" s="222"/>
      <c r="AI103" s="222"/>
      <c r="AJ103" s="222"/>
      <c r="AK103" s="222"/>
      <c r="AL103" s="33"/>
      <c r="AM103" s="251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232"/>
    </row>
    <row r="104" spans="1:51" ht="16.5" thickBot="1" x14ac:dyDescent="0.3">
      <c r="A104" s="93">
        <v>6</v>
      </c>
      <c r="B104" s="94">
        <v>0.48299999999999998</v>
      </c>
      <c r="C104" s="95">
        <v>0</v>
      </c>
      <c r="D104" s="102">
        <v>2.004</v>
      </c>
      <c r="E104" s="110"/>
      <c r="F104" s="66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8"/>
      <c r="AC104" s="67"/>
      <c r="AD104" s="111"/>
      <c r="AE104" s="238" t="s">
        <v>130</v>
      </c>
      <c r="AF104" s="222"/>
      <c r="AG104" s="223">
        <v>180000</v>
      </c>
      <c r="AH104" s="222"/>
      <c r="AI104" s="239" t="s">
        <v>131</v>
      </c>
      <c r="AJ104" s="99"/>
      <c r="AK104" s="224">
        <v>0.35</v>
      </c>
      <c r="AL104" s="33"/>
      <c r="AM104" s="251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232"/>
    </row>
    <row r="105" spans="1:51" x14ac:dyDescent="0.25">
      <c r="A105" s="93">
        <v>7</v>
      </c>
      <c r="B105" s="94">
        <v>0.41899999999999998</v>
      </c>
      <c r="C105" s="95">
        <v>7.5999999999999998E-2</v>
      </c>
      <c r="D105" s="102">
        <v>1.9239999999999999</v>
      </c>
      <c r="E105" s="110"/>
      <c r="F105" s="66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8"/>
      <c r="AC105" s="67"/>
      <c r="AD105" s="111"/>
      <c r="AE105" s="230"/>
      <c r="AF105" s="99"/>
      <c r="AG105" s="99"/>
      <c r="AH105" s="99"/>
      <c r="AI105" s="99"/>
      <c r="AJ105" s="99"/>
      <c r="AK105" s="99"/>
      <c r="AL105" s="33"/>
      <c r="AM105" s="251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232"/>
    </row>
    <row r="106" spans="1:51" x14ac:dyDescent="0.25">
      <c r="A106" s="93">
        <v>8</v>
      </c>
      <c r="B106" s="94">
        <v>0.373</v>
      </c>
      <c r="C106" s="95">
        <v>0.13600000000000001</v>
      </c>
      <c r="D106" s="102">
        <v>1.8640000000000001</v>
      </c>
      <c r="E106" s="110"/>
      <c r="F106" s="66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8"/>
      <c r="AC106" s="67"/>
      <c r="AD106" s="111"/>
      <c r="AE106" s="230"/>
      <c r="AF106" s="99"/>
      <c r="AG106" s="99"/>
      <c r="AH106" s="99"/>
      <c r="AI106" s="99"/>
      <c r="AJ106" s="99"/>
      <c r="AK106" s="99"/>
      <c r="AL106" s="33"/>
      <c r="AM106" s="251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232"/>
    </row>
    <row r="107" spans="1:51" x14ac:dyDescent="0.25">
      <c r="A107" s="93">
        <v>9</v>
      </c>
      <c r="B107" s="94">
        <v>0.33700000000000002</v>
      </c>
      <c r="C107" s="95">
        <v>0.184</v>
      </c>
      <c r="D107" s="102">
        <v>1.8160000000000001</v>
      </c>
      <c r="E107" s="110"/>
      <c r="F107" s="66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8"/>
      <c r="AC107" s="67"/>
      <c r="AD107" s="111"/>
      <c r="AE107" s="240" t="s">
        <v>94</v>
      </c>
      <c r="AF107" s="189" t="s">
        <v>95</v>
      </c>
      <c r="AG107" s="189" t="s">
        <v>96</v>
      </c>
      <c r="AH107" s="189" t="s">
        <v>97</v>
      </c>
      <c r="AI107" s="189" t="s">
        <v>98</v>
      </c>
      <c r="AJ107" s="99"/>
      <c r="AK107" s="99"/>
      <c r="AL107" s="33"/>
      <c r="AM107" s="251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232"/>
    </row>
    <row r="108" spans="1:51" ht="15.75" thickBot="1" x14ac:dyDescent="0.3">
      <c r="A108" s="96">
        <v>10</v>
      </c>
      <c r="B108" s="97">
        <v>0.308</v>
      </c>
      <c r="C108" s="98">
        <v>0.223</v>
      </c>
      <c r="D108" s="103">
        <v>1.7769999999999999</v>
      </c>
      <c r="E108" s="110"/>
      <c r="F108" s="66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8"/>
      <c r="AC108" s="67"/>
      <c r="AD108" s="111"/>
      <c r="AE108" s="230"/>
      <c r="AF108" s="241"/>
      <c r="AG108" s="241"/>
      <c r="AH108" s="241"/>
      <c r="AI108" s="241"/>
      <c r="AJ108" s="99"/>
      <c r="AK108" s="99"/>
      <c r="AL108" s="33"/>
      <c r="AM108" s="251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232"/>
    </row>
    <row r="109" spans="1:51" ht="16.5" thickTop="1" x14ac:dyDescent="0.25">
      <c r="D109" s="62"/>
      <c r="E109" s="110"/>
      <c r="F109" s="66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8"/>
      <c r="AC109" s="67"/>
      <c r="AD109" s="111"/>
      <c r="AE109" s="242" t="s">
        <v>99</v>
      </c>
      <c r="AF109" s="190">
        <v>39992</v>
      </c>
      <c r="AG109" s="191">
        <v>27909</v>
      </c>
      <c r="AH109" s="191">
        <v>10033</v>
      </c>
      <c r="AI109" s="191">
        <v>11642</v>
      </c>
      <c r="AJ109" s="99"/>
      <c r="AK109" s="99"/>
      <c r="AL109" s="33"/>
      <c r="AM109" s="251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232"/>
    </row>
    <row r="110" spans="1:51" ht="18.75" x14ac:dyDescent="0.3">
      <c r="D110" s="62"/>
      <c r="E110" s="110"/>
      <c r="F110" s="66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8"/>
      <c r="AC110" s="67"/>
      <c r="AD110" s="111"/>
      <c r="AE110" s="243" t="s">
        <v>100</v>
      </c>
      <c r="AF110" s="192">
        <v>43240.009336742907</v>
      </c>
      <c r="AG110" s="192">
        <v>43240.009336742907</v>
      </c>
      <c r="AH110" s="192">
        <v>43240.009336742907</v>
      </c>
      <c r="AI110" s="192">
        <v>43240.009336742907</v>
      </c>
      <c r="AJ110" s="193"/>
      <c r="AK110" s="193"/>
      <c r="AL110" s="33"/>
      <c r="AM110" s="251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232"/>
    </row>
    <row r="111" spans="1:51" ht="19.5" thickBot="1" x14ac:dyDescent="0.35">
      <c r="D111" s="62"/>
      <c r="E111" s="115"/>
      <c r="F111" s="70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2"/>
      <c r="AC111" s="71"/>
      <c r="AD111" s="116"/>
      <c r="AE111" s="243"/>
      <c r="AF111" s="193"/>
      <c r="AG111" s="193"/>
      <c r="AH111" s="193"/>
      <c r="AI111" s="193"/>
      <c r="AJ111" s="193"/>
      <c r="AK111" s="193"/>
      <c r="AL111" s="33"/>
      <c r="AM111" s="251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232"/>
    </row>
    <row r="112" spans="1:51" ht="15.75" customHeight="1" thickTop="1" x14ac:dyDescent="0.3">
      <c r="D112" s="62"/>
      <c r="E112" s="117" t="s">
        <v>54</v>
      </c>
      <c r="F112" s="73">
        <v>43102</v>
      </c>
      <c r="G112" s="74">
        <f>F112+3</f>
        <v>43105</v>
      </c>
      <c r="H112" s="74">
        <f t="shared" ref="H112:AC112" si="28">G112+3</f>
        <v>43108</v>
      </c>
      <c r="I112" s="74">
        <f t="shared" si="28"/>
        <v>43111</v>
      </c>
      <c r="J112" s="74">
        <f t="shared" si="28"/>
        <v>43114</v>
      </c>
      <c r="K112" s="74">
        <f t="shared" si="28"/>
        <v>43117</v>
      </c>
      <c r="L112" s="74">
        <f t="shared" si="28"/>
        <v>43120</v>
      </c>
      <c r="M112" s="74">
        <f t="shared" si="28"/>
        <v>43123</v>
      </c>
      <c r="N112" s="74">
        <f t="shared" si="28"/>
        <v>43126</v>
      </c>
      <c r="O112" s="74">
        <f t="shared" si="28"/>
        <v>43129</v>
      </c>
      <c r="P112" s="74">
        <f t="shared" si="28"/>
        <v>43132</v>
      </c>
      <c r="Q112" s="74">
        <f t="shared" si="28"/>
        <v>43135</v>
      </c>
      <c r="R112" s="74">
        <f t="shared" si="28"/>
        <v>43138</v>
      </c>
      <c r="S112" s="74">
        <f t="shared" si="28"/>
        <v>43141</v>
      </c>
      <c r="T112" s="74">
        <f t="shared" si="28"/>
        <v>43144</v>
      </c>
      <c r="U112" s="74">
        <f t="shared" si="28"/>
        <v>43147</v>
      </c>
      <c r="V112" s="74">
        <f t="shared" si="28"/>
        <v>43150</v>
      </c>
      <c r="W112" s="74">
        <f t="shared" si="28"/>
        <v>43153</v>
      </c>
      <c r="X112" s="74">
        <f t="shared" si="28"/>
        <v>43156</v>
      </c>
      <c r="Y112" s="74">
        <f t="shared" si="28"/>
        <v>43159</v>
      </c>
      <c r="Z112" s="74">
        <f t="shared" si="28"/>
        <v>43162</v>
      </c>
      <c r="AA112" s="74">
        <f t="shared" si="28"/>
        <v>43165</v>
      </c>
      <c r="AB112" s="74">
        <f t="shared" si="28"/>
        <v>43168</v>
      </c>
      <c r="AC112" s="74">
        <f t="shared" si="28"/>
        <v>43171</v>
      </c>
      <c r="AD112" s="118">
        <f>AC112+3</f>
        <v>43174</v>
      </c>
      <c r="AE112" s="243"/>
      <c r="AF112" s="193"/>
      <c r="AG112" s="193"/>
      <c r="AH112" s="193"/>
      <c r="AI112" s="193"/>
      <c r="AJ112" s="193"/>
      <c r="AK112" s="193"/>
      <c r="AL112" s="33"/>
      <c r="AM112" s="251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232"/>
    </row>
    <row r="113" spans="4:51" ht="19.5" thickBot="1" x14ac:dyDescent="0.35">
      <c r="D113" s="62"/>
      <c r="E113" s="119" t="s">
        <v>55</v>
      </c>
      <c r="F113" s="75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7"/>
      <c r="AC113" s="76"/>
      <c r="AD113" s="120"/>
      <c r="AE113" s="243"/>
      <c r="AF113" s="193"/>
      <c r="AG113" s="193"/>
      <c r="AH113" s="193"/>
      <c r="AI113" s="193"/>
      <c r="AJ113" s="193"/>
      <c r="AK113" s="193"/>
      <c r="AL113" s="33"/>
      <c r="AM113" s="251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232"/>
    </row>
    <row r="114" spans="4:51" ht="15.75" thickTop="1" x14ac:dyDescent="0.25">
      <c r="D114" s="62"/>
      <c r="E114" s="294" t="s">
        <v>56</v>
      </c>
      <c r="F114" s="78">
        <v>-240.5</v>
      </c>
      <c r="G114" s="79">
        <v>-15.5</v>
      </c>
      <c r="H114" s="79">
        <v>134.5</v>
      </c>
      <c r="I114" s="79">
        <v>622</v>
      </c>
      <c r="J114" s="79">
        <v>-140.5</v>
      </c>
      <c r="K114" s="79">
        <v>1584.5</v>
      </c>
      <c r="L114" s="79">
        <v>259.5</v>
      </c>
      <c r="M114" s="79">
        <v>322</v>
      </c>
      <c r="N114" s="79">
        <v>-215.5</v>
      </c>
      <c r="O114" s="79">
        <v>109.5</v>
      </c>
      <c r="P114" s="79">
        <v>247</v>
      </c>
      <c r="Q114" s="79">
        <v>147</v>
      </c>
      <c r="R114" s="79">
        <v>222</v>
      </c>
      <c r="S114" s="79">
        <v>-240.5</v>
      </c>
      <c r="T114" s="79">
        <v>-90.5</v>
      </c>
      <c r="U114" s="79">
        <v>-153</v>
      </c>
      <c r="V114" s="79">
        <v>84.5</v>
      </c>
      <c r="W114" s="79">
        <v>422</v>
      </c>
      <c r="X114" s="79">
        <v>247</v>
      </c>
      <c r="Y114" s="79">
        <v>134.5</v>
      </c>
      <c r="Z114" s="79">
        <v>259.5</v>
      </c>
      <c r="AA114" s="79">
        <v>-603</v>
      </c>
      <c r="AB114" s="80">
        <v>-503</v>
      </c>
      <c r="AC114" s="79">
        <v>-628</v>
      </c>
      <c r="AD114" s="121">
        <v>6197</v>
      </c>
      <c r="AE114" s="240" t="s">
        <v>101</v>
      </c>
      <c r="AF114" s="189" t="s">
        <v>95</v>
      </c>
      <c r="AG114" s="189" t="s">
        <v>96</v>
      </c>
      <c r="AH114" s="189" t="s">
        <v>97</v>
      </c>
      <c r="AI114" s="189" t="s">
        <v>98</v>
      </c>
      <c r="AJ114" s="194" t="s">
        <v>102</v>
      </c>
      <c r="AK114" s="194" t="s">
        <v>103</v>
      </c>
      <c r="AL114" s="33"/>
      <c r="AM114" s="251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232"/>
    </row>
    <row r="115" spans="4:51" x14ac:dyDescent="0.25">
      <c r="D115" s="62"/>
      <c r="E115" s="295"/>
      <c r="F115" s="81">
        <v>6584.5</v>
      </c>
      <c r="G115" s="82">
        <v>222</v>
      </c>
      <c r="H115" s="82">
        <v>197</v>
      </c>
      <c r="I115" s="82">
        <v>-490.5</v>
      </c>
      <c r="J115" s="82">
        <v>909.5</v>
      </c>
      <c r="K115" s="82">
        <v>184.5</v>
      </c>
      <c r="L115" s="82">
        <v>-65.5</v>
      </c>
      <c r="M115" s="82">
        <v>-7178</v>
      </c>
      <c r="N115" s="82">
        <v>-690.5</v>
      </c>
      <c r="O115" s="82">
        <v>-490.5</v>
      </c>
      <c r="P115" s="82">
        <v>397</v>
      </c>
      <c r="Q115" s="82">
        <v>197</v>
      </c>
      <c r="R115" s="82">
        <v>-103</v>
      </c>
      <c r="S115" s="82">
        <v>-1865.5</v>
      </c>
      <c r="T115" s="82">
        <v>597</v>
      </c>
      <c r="U115" s="82">
        <v>122</v>
      </c>
      <c r="V115" s="82">
        <v>-140.5</v>
      </c>
      <c r="W115" s="82">
        <v>2172</v>
      </c>
      <c r="X115" s="82">
        <v>-803</v>
      </c>
      <c r="Y115" s="82">
        <v>-128</v>
      </c>
      <c r="Z115" s="82">
        <v>947</v>
      </c>
      <c r="AA115" s="82">
        <v>197</v>
      </c>
      <c r="AB115" s="82">
        <v>-715.5</v>
      </c>
      <c r="AC115" s="82">
        <v>-53</v>
      </c>
      <c r="AD115" s="122">
        <v>-78</v>
      </c>
      <c r="AE115" s="240" t="s">
        <v>104</v>
      </c>
      <c r="AF115" s="195" t="s">
        <v>105</v>
      </c>
      <c r="AG115" s="195" t="s">
        <v>106</v>
      </c>
      <c r="AH115" s="195" t="s">
        <v>107</v>
      </c>
      <c r="AI115" s="195" t="s">
        <v>108</v>
      </c>
      <c r="AJ115" s="196"/>
      <c r="AK115" s="194"/>
      <c r="AL115" s="33"/>
      <c r="AM115" s="251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232"/>
    </row>
    <row r="116" spans="4:51" x14ac:dyDescent="0.25">
      <c r="D116" s="62"/>
      <c r="E116" s="295"/>
      <c r="F116" s="81">
        <v>259.5</v>
      </c>
      <c r="G116" s="82">
        <v>834.5</v>
      </c>
      <c r="H116" s="82">
        <v>84.5</v>
      </c>
      <c r="I116" s="82">
        <v>659.5</v>
      </c>
      <c r="J116" s="82">
        <v>259.5</v>
      </c>
      <c r="K116" s="82">
        <v>22</v>
      </c>
      <c r="L116" s="82">
        <v>1184.5</v>
      </c>
      <c r="M116" s="82">
        <v>-78</v>
      </c>
      <c r="N116" s="82">
        <v>-40.5</v>
      </c>
      <c r="O116" s="82">
        <v>5472</v>
      </c>
      <c r="P116" s="82">
        <v>584.5</v>
      </c>
      <c r="Q116" s="82">
        <v>797</v>
      </c>
      <c r="R116" s="82">
        <v>-15.5</v>
      </c>
      <c r="S116" s="82">
        <v>134.5</v>
      </c>
      <c r="T116" s="82">
        <v>622</v>
      </c>
      <c r="U116" s="82">
        <v>-140.5</v>
      </c>
      <c r="V116" s="82">
        <v>1584.5</v>
      </c>
      <c r="W116" s="82">
        <v>259.5</v>
      </c>
      <c r="X116" s="82">
        <v>322</v>
      </c>
      <c r="Y116" s="82">
        <v>-215.5</v>
      </c>
      <c r="Z116" s="82">
        <v>109.5</v>
      </c>
      <c r="AA116" s="82">
        <v>247</v>
      </c>
      <c r="AB116" s="82">
        <v>147</v>
      </c>
      <c r="AC116" s="82">
        <v>222</v>
      </c>
      <c r="AD116" s="122">
        <v>-240.5</v>
      </c>
      <c r="AE116" s="230" t="s">
        <v>109</v>
      </c>
      <c r="AF116" s="197">
        <f>AF118/AF119</f>
        <v>4.8408485540334851</v>
      </c>
      <c r="AG116" s="197">
        <f>AG118/AG119</f>
        <v>4.6788044899675256</v>
      </c>
      <c r="AH116" s="197">
        <f>AH118/AH119</f>
        <v>5.4744517168924283</v>
      </c>
      <c r="AI116" s="198">
        <f>AI118/AI119</f>
        <v>6.8948561362369478</v>
      </c>
      <c r="AJ116" s="199">
        <f>AVERAGE(AF116:AI116)</f>
        <v>5.4722402242825972</v>
      </c>
      <c r="AK116" s="200">
        <f>STDEV(AF116:AI116)</f>
        <v>1.0086354857584081</v>
      </c>
      <c r="AL116" s="33"/>
      <c r="AM116" s="251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232"/>
    </row>
    <row r="117" spans="4:51" x14ac:dyDescent="0.25">
      <c r="D117" s="62"/>
      <c r="E117" s="295"/>
      <c r="F117" s="81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122"/>
      <c r="AE117" s="240" t="s">
        <v>110</v>
      </c>
      <c r="AF117" s="201">
        <v>50887</v>
      </c>
      <c r="AG117" s="201">
        <v>102086</v>
      </c>
      <c r="AH117" s="201">
        <v>145463</v>
      </c>
      <c r="AI117" s="202">
        <v>158010</v>
      </c>
      <c r="AJ117" s="203">
        <f>AVERAGE(AF117:AI117)</f>
        <v>114111.5</v>
      </c>
      <c r="AK117" s="200">
        <f>STDEV(AF117:AI117)</f>
        <v>48483.484834185205</v>
      </c>
      <c r="AL117" s="33"/>
      <c r="AM117" s="251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232"/>
    </row>
    <row r="118" spans="4:51" x14ac:dyDescent="0.25">
      <c r="D118" s="62"/>
      <c r="E118" s="295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122"/>
      <c r="AE118" s="244" t="s">
        <v>111</v>
      </c>
      <c r="AF118" s="204">
        <f>AF129/AF128-1</f>
        <v>0.28270555555555554</v>
      </c>
      <c r="AG118" s="204">
        <f>AG129/AG128-1</f>
        <v>0.4421470243019312</v>
      </c>
      <c r="AH118" s="204">
        <f>AH129/AH128-1</f>
        <v>0.43686124700801576</v>
      </c>
      <c r="AI118" s="205">
        <f>AI129/AI128-1</f>
        <v>0.3302636089257498</v>
      </c>
      <c r="AJ118" s="206">
        <f>AVERAGE(AF118:AI118)</f>
        <v>0.37299435894781308</v>
      </c>
      <c r="AK118" s="200"/>
      <c r="AL118" s="33"/>
      <c r="AM118" s="251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232"/>
    </row>
    <row r="119" spans="4:51" x14ac:dyDescent="0.25">
      <c r="D119" s="62"/>
      <c r="E119" s="295"/>
      <c r="F119" s="81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122"/>
      <c r="AE119" s="245" t="s">
        <v>112</v>
      </c>
      <c r="AF119" s="207">
        <v>5.8400000000000001E-2</v>
      </c>
      <c r="AG119" s="207">
        <v>9.4500000000000001E-2</v>
      </c>
      <c r="AH119" s="207">
        <v>7.9799999999999996E-2</v>
      </c>
      <c r="AI119" s="208">
        <v>4.7899999999999998E-2</v>
      </c>
      <c r="AJ119" s="209">
        <f>AVERAGE(AF119:AI119)</f>
        <v>7.0150000000000004E-2</v>
      </c>
      <c r="AK119" s="200"/>
      <c r="AL119" s="33"/>
      <c r="AM119" s="251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232"/>
    </row>
    <row r="120" spans="4:51" x14ac:dyDescent="0.25">
      <c r="D120" s="62"/>
      <c r="E120" s="295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122"/>
      <c r="AE120" s="230" t="s">
        <v>113</v>
      </c>
      <c r="AF120" s="210">
        <v>5.2900000000000003E-2</v>
      </c>
      <c r="AG120" s="210">
        <v>3.5200000000000002E-2</v>
      </c>
      <c r="AH120" s="210">
        <v>2.8400000000000002E-2</v>
      </c>
      <c r="AI120" s="211">
        <v>2.7E-2</v>
      </c>
      <c r="AJ120" s="199">
        <f>MIN(AF120:AI120)</f>
        <v>2.7E-2</v>
      </c>
      <c r="AK120" s="200">
        <f t="shared" ref="AK120:AK126" si="29">STDEV(AF120:AI120)</f>
        <v>1.1901645544489482E-2</v>
      </c>
      <c r="AL120" s="33"/>
      <c r="AM120" s="251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232"/>
    </row>
    <row r="121" spans="4:51" x14ac:dyDescent="0.25">
      <c r="D121" s="62"/>
      <c r="E121" s="295"/>
      <c r="F121" s="81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122"/>
      <c r="AE121" s="230" t="s">
        <v>114</v>
      </c>
      <c r="AF121" s="210">
        <v>3.8E-3</v>
      </c>
      <c r="AG121" s="210">
        <v>4.3E-3</v>
      </c>
      <c r="AH121" s="210">
        <v>3.8E-3</v>
      </c>
      <c r="AI121" s="211">
        <v>2.5000000000000001E-3</v>
      </c>
      <c r="AJ121" s="199">
        <f t="shared" ref="AJ121:AJ126" si="30">AVERAGE(AF121:AI121)</f>
        <v>3.5999999999999999E-3</v>
      </c>
      <c r="AK121" s="200">
        <f t="shared" si="29"/>
        <v>7.7028133388608951E-4</v>
      </c>
      <c r="AL121" s="33"/>
      <c r="AM121" s="251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232"/>
    </row>
    <row r="122" spans="4:51" x14ac:dyDescent="0.25">
      <c r="D122" s="62"/>
      <c r="E122" s="295"/>
      <c r="F122" s="81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122"/>
      <c r="AE122" s="230" t="s">
        <v>115</v>
      </c>
      <c r="AF122" s="212">
        <v>1.42</v>
      </c>
      <c r="AG122" s="212">
        <v>1.597</v>
      </c>
      <c r="AH122" s="212">
        <v>1.599</v>
      </c>
      <c r="AI122" s="213">
        <v>1.8640000000000001</v>
      </c>
      <c r="AJ122" s="199">
        <f t="shared" si="30"/>
        <v>1.6199999999999999</v>
      </c>
      <c r="AK122" s="200">
        <f t="shared" si="29"/>
        <v>0.18303551567933482</v>
      </c>
      <c r="AL122" s="33"/>
      <c r="AM122" s="251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232"/>
    </row>
    <row r="123" spans="4:51" ht="15.75" thickBot="1" x14ac:dyDescent="0.3">
      <c r="D123" s="62"/>
      <c r="E123" s="295"/>
      <c r="F123" s="83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123"/>
      <c r="AE123" s="230" t="s">
        <v>116</v>
      </c>
      <c r="AF123" s="212">
        <v>1</v>
      </c>
      <c r="AG123" s="212">
        <v>1.2090000000000001</v>
      </c>
      <c r="AH123" s="212">
        <v>1.222</v>
      </c>
      <c r="AI123" s="213">
        <v>1.1559999999999999</v>
      </c>
      <c r="AJ123" s="199">
        <f t="shared" si="30"/>
        <v>1.1467499999999999</v>
      </c>
      <c r="AK123" s="200">
        <f t="shared" si="29"/>
        <v>0.1019129530530835</v>
      </c>
      <c r="AL123" s="33"/>
      <c r="AM123" s="251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232"/>
    </row>
    <row r="124" spans="4:51" ht="15" customHeight="1" thickBot="1" x14ac:dyDescent="0.3">
      <c r="E124" s="124" t="s">
        <v>57</v>
      </c>
      <c r="F124" s="85">
        <f>IF(F115="","",AVERAGE(F114:F123))</f>
        <v>2201.1666666666665</v>
      </c>
      <c r="G124" s="86">
        <f t="shared" ref="G124:AD124" si="31">IF(G115="","",AVERAGE(G114:G123))</f>
        <v>347</v>
      </c>
      <c r="H124" s="86">
        <f t="shared" si="31"/>
        <v>138.66666666666666</v>
      </c>
      <c r="I124" s="86">
        <f t="shared" si="31"/>
        <v>263.66666666666669</v>
      </c>
      <c r="J124" s="86">
        <f>IF(J115="","",AVERAGE(J114:J123))</f>
        <v>342.83333333333331</v>
      </c>
      <c r="K124" s="86">
        <f t="shared" si="31"/>
        <v>597</v>
      </c>
      <c r="L124" s="86">
        <f t="shared" si="31"/>
        <v>459.5</v>
      </c>
      <c r="M124" s="86">
        <f t="shared" si="31"/>
        <v>-2311.3333333333335</v>
      </c>
      <c r="N124" s="86">
        <f t="shared" si="31"/>
        <v>-315.5</v>
      </c>
      <c r="O124" s="86">
        <f t="shared" si="31"/>
        <v>1697</v>
      </c>
      <c r="P124" s="86">
        <f t="shared" si="31"/>
        <v>409.5</v>
      </c>
      <c r="Q124" s="86">
        <f t="shared" si="31"/>
        <v>380.33333333333331</v>
      </c>
      <c r="R124" s="86">
        <f t="shared" si="31"/>
        <v>34.5</v>
      </c>
      <c r="S124" s="86">
        <f t="shared" si="31"/>
        <v>-657.16666666666663</v>
      </c>
      <c r="T124" s="86">
        <f t="shared" si="31"/>
        <v>376.16666666666669</v>
      </c>
      <c r="U124" s="86">
        <f t="shared" si="31"/>
        <v>-57.166666666666664</v>
      </c>
      <c r="V124" s="86">
        <f t="shared" si="31"/>
        <v>509.5</v>
      </c>
      <c r="W124" s="86">
        <f t="shared" si="31"/>
        <v>951.16666666666663</v>
      </c>
      <c r="X124" s="86">
        <f t="shared" si="31"/>
        <v>-78</v>
      </c>
      <c r="Y124" s="86">
        <f t="shared" si="31"/>
        <v>-69.666666666666671</v>
      </c>
      <c r="Z124" s="86">
        <f t="shared" si="31"/>
        <v>438.66666666666669</v>
      </c>
      <c r="AA124" s="86">
        <f t="shared" si="31"/>
        <v>-53</v>
      </c>
      <c r="AB124" s="86">
        <f t="shared" si="31"/>
        <v>-357.16666666666669</v>
      </c>
      <c r="AC124" s="86">
        <f t="shared" si="31"/>
        <v>-153</v>
      </c>
      <c r="AD124" s="125">
        <f t="shared" si="31"/>
        <v>1959.5</v>
      </c>
      <c r="AE124" s="240" t="s">
        <v>117</v>
      </c>
      <c r="AF124" s="212">
        <v>58.62</v>
      </c>
      <c r="AG124" s="212">
        <v>56.9</v>
      </c>
      <c r="AH124" s="212">
        <v>56.89</v>
      </c>
      <c r="AI124" s="213">
        <v>61.45</v>
      </c>
      <c r="AJ124" s="199">
        <f t="shared" si="30"/>
        <v>58.465000000000003</v>
      </c>
      <c r="AK124" s="200">
        <f t="shared" si="29"/>
        <v>2.1497364179514364</v>
      </c>
      <c r="AL124" s="33"/>
      <c r="AM124" s="251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232"/>
    </row>
    <row r="125" spans="4:51" ht="15.75" thickBot="1" x14ac:dyDescent="0.3">
      <c r="E125" s="124" t="s">
        <v>58</v>
      </c>
      <c r="F125" s="85">
        <f>IF(F115="","",MAX(F114:F123)-MIN(F114:F123))</f>
        <v>6825</v>
      </c>
      <c r="G125" s="86">
        <f t="shared" ref="G125:AD125" si="32">IF(G115="","",MAX(G114:G123)-MIN(G114:G123))</f>
        <v>850</v>
      </c>
      <c r="H125" s="86">
        <f t="shared" si="32"/>
        <v>112.5</v>
      </c>
      <c r="I125" s="86">
        <f t="shared" si="32"/>
        <v>1150</v>
      </c>
      <c r="J125" s="86">
        <f t="shared" si="32"/>
        <v>1050</v>
      </c>
      <c r="K125" s="86">
        <f t="shared" si="32"/>
        <v>1562.5</v>
      </c>
      <c r="L125" s="86">
        <f t="shared" si="32"/>
        <v>1250</v>
      </c>
      <c r="M125" s="86">
        <f t="shared" si="32"/>
        <v>7500</v>
      </c>
      <c r="N125" s="86">
        <f t="shared" si="32"/>
        <v>650</v>
      </c>
      <c r="O125" s="86">
        <f t="shared" si="32"/>
        <v>5962.5</v>
      </c>
      <c r="P125" s="86">
        <f t="shared" si="32"/>
        <v>337.5</v>
      </c>
      <c r="Q125" s="86">
        <f t="shared" si="32"/>
        <v>650</v>
      </c>
      <c r="R125" s="86">
        <f t="shared" si="32"/>
        <v>325</v>
      </c>
      <c r="S125" s="86">
        <f t="shared" si="32"/>
        <v>2000</v>
      </c>
      <c r="T125" s="86">
        <f t="shared" si="32"/>
        <v>712.5</v>
      </c>
      <c r="U125" s="86">
        <f t="shared" si="32"/>
        <v>275</v>
      </c>
      <c r="V125" s="86">
        <f t="shared" si="32"/>
        <v>1725</v>
      </c>
      <c r="W125" s="86">
        <f t="shared" si="32"/>
        <v>1912.5</v>
      </c>
      <c r="X125" s="86">
        <f t="shared" si="32"/>
        <v>1125</v>
      </c>
      <c r="Y125" s="86">
        <f t="shared" si="32"/>
        <v>350</v>
      </c>
      <c r="Z125" s="86">
        <f t="shared" si="32"/>
        <v>837.5</v>
      </c>
      <c r="AA125" s="86">
        <f t="shared" si="32"/>
        <v>850</v>
      </c>
      <c r="AB125" s="86">
        <f t="shared" si="32"/>
        <v>862.5</v>
      </c>
      <c r="AC125" s="86">
        <f t="shared" si="32"/>
        <v>850</v>
      </c>
      <c r="AD125" s="125">
        <f t="shared" si="32"/>
        <v>6437.5</v>
      </c>
      <c r="AE125" s="230" t="s">
        <v>118</v>
      </c>
      <c r="AF125" s="214">
        <f>AF123*AF124/100-((100-AF124)/100)</f>
        <v>0.17239999999999994</v>
      </c>
      <c r="AG125" s="214">
        <f>AG123*AG124/100-((100-AG124)/100)</f>
        <v>0.25692100000000001</v>
      </c>
      <c r="AH125" s="214">
        <f>AH123*AH124/100-((100-AH124)/100)</f>
        <v>0.26409580000000005</v>
      </c>
      <c r="AI125" s="215">
        <f>AI123*AI124/100-((100-AI124)/100)</f>
        <v>0.32486199999999998</v>
      </c>
      <c r="AJ125" s="216">
        <f t="shared" si="30"/>
        <v>0.25456970000000001</v>
      </c>
      <c r="AK125" s="200">
        <f t="shared" si="29"/>
        <v>6.2687431569334512E-2</v>
      </c>
      <c r="AL125" s="33"/>
      <c r="AM125" s="251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232"/>
    </row>
    <row r="126" spans="4:51" x14ac:dyDescent="0.25">
      <c r="E126" s="296" t="s">
        <v>59</v>
      </c>
      <c r="F126" s="87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104"/>
      <c r="AE126" s="230" t="s">
        <v>119</v>
      </c>
      <c r="AF126" s="189">
        <v>377</v>
      </c>
      <c r="AG126" s="189">
        <v>420</v>
      </c>
      <c r="AH126" s="189">
        <v>457</v>
      </c>
      <c r="AI126" s="217">
        <v>415</v>
      </c>
      <c r="AJ126" s="199">
        <f t="shared" si="30"/>
        <v>417.25</v>
      </c>
      <c r="AK126" s="200">
        <f t="shared" si="29"/>
        <v>32.724863126782772</v>
      </c>
      <c r="AL126" s="33"/>
      <c r="AM126" s="251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232"/>
    </row>
    <row r="127" spans="4:51" x14ac:dyDescent="0.25">
      <c r="E127" s="297"/>
      <c r="F127" s="87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104"/>
      <c r="AE127" s="230"/>
      <c r="AF127" s="99"/>
      <c r="AG127" s="99"/>
      <c r="AH127" s="99"/>
      <c r="AI127" s="99"/>
      <c r="AJ127" s="99"/>
      <c r="AK127" s="99"/>
      <c r="AL127" s="33"/>
      <c r="AM127" s="251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232"/>
    </row>
    <row r="128" spans="4:51" x14ac:dyDescent="0.25">
      <c r="E128" s="297"/>
      <c r="F128" s="87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104"/>
      <c r="AE128" s="230" t="s">
        <v>120</v>
      </c>
      <c r="AF128" s="218">
        <v>180000</v>
      </c>
      <c r="AG128" s="219">
        <f>AF129</f>
        <v>230887</v>
      </c>
      <c r="AH128" s="219">
        <f>AG129</f>
        <v>332973</v>
      </c>
      <c r="AI128" s="219">
        <f>AH129</f>
        <v>478436</v>
      </c>
      <c r="AJ128" s="225"/>
      <c r="AK128" s="225"/>
      <c r="AL128" s="33"/>
      <c r="AM128" s="251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232"/>
    </row>
    <row r="129" spans="4:51" x14ac:dyDescent="0.25">
      <c r="E129" s="297"/>
      <c r="F129" s="87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104"/>
      <c r="AE129" s="230" t="s">
        <v>121</v>
      </c>
      <c r="AF129" s="220">
        <f>AF117+AF128</f>
        <v>230887</v>
      </c>
      <c r="AG129" s="220">
        <f>AG117+AF129</f>
        <v>332973</v>
      </c>
      <c r="AH129" s="220">
        <f>AH117+AG129</f>
        <v>478436</v>
      </c>
      <c r="AI129" s="220">
        <f>AI117+AH129</f>
        <v>636446</v>
      </c>
      <c r="AJ129" s="225"/>
      <c r="AK129" s="225"/>
      <c r="AL129" s="33"/>
      <c r="AM129" s="251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232"/>
    </row>
    <row r="130" spans="4:51" x14ac:dyDescent="0.25">
      <c r="E130" s="297"/>
      <c r="F130" s="87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104"/>
      <c r="AE130" s="230"/>
      <c r="AF130" s="99"/>
      <c r="AG130" s="99"/>
      <c r="AH130" s="99"/>
      <c r="AI130" s="99"/>
      <c r="AJ130" s="31"/>
      <c r="AK130" s="32"/>
      <c r="AL130" s="33"/>
      <c r="AM130" s="251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232"/>
    </row>
    <row r="131" spans="4:51" x14ac:dyDescent="0.25">
      <c r="E131" s="297"/>
      <c r="F131" s="87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104"/>
      <c r="AE131" s="230"/>
      <c r="AF131" s="99"/>
      <c r="AG131" s="99"/>
      <c r="AH131" s="99"/>
      <c r="AI131" s="99"/>
      <c r="AJ131" s="32"/>
      <c r="AK131" s="32"/>
      <c r="AL131" s="33"/>
      <c r="AM131" s="251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232"/>
    </row>
    <row r="132" spans="4:51" x14ac:dyDescent="0.25">
      <c r="E132" s="297"/>
      <c r="F132" s="87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104"/>
      <c r="AE132" s="230"/>
      <c r="AF132" s="99"/>
      <c r="AG132" s="99"/>
      <c r="AH132" s="99"/>
      <c r="AI132" s="99"/>
      <c r="AJ132" s="31"/>
      <c r="AK132" s="32"/>
      <c r="AL132" s="33"/>
      <c r="AM132" s="251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232"/>
    </row>
    <row r="133" spans="4:51" x14ac:dyDescent="0.25">
      <c r="E133" s="297"/>
      <c r="F133" s="87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104"/>
      <c r="AE133" s="230"/>
      <c r="AF133" s="99"/>
      <c r="AG133" s="99"/>
      <c r="AH133" s="99"/>
      <c r="AI133" s="99"/>
      <c r="AJ133" s="31"/>
      <c r="AK133" s="32"/>
      <c r="AL133" s="33"/>
      <c r="AM133" s="251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232"/>
    </row>
    <row r="134" spans="4:51" x14ac:dyDescent="0.25">
      <c r="D134" s="99"/>
      <c r="E134" s="297"/>
      <c r="F134" s="87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104"/>
      <c r="AE134" s="230"/>
      <c r="AF134" s="99"/>
      <c r="AG134" s="99"/>
      <c r="AH134" s="99"/>
      <c r="AI134" s="99"/>
      <c r="AJ134" s="31"/>
      <c r="AK134" s="32"/>
      <c r="AL134" s="33"/>
      <c r="AM134" s="251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232"/>
    </row>
    <row r="135" spans="4:51" x14ac:dyDescent="0.25">
      <c r="D135" s="99"/>
      <c r="E135" s="297"/>
      <c r="F135" s="87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104"/>
      <c r="AE135" s="230"/>
      <c r="AF135" s="99"/>
      <c r="AG135" s="99"/>
      <c r="AH135" s="99"/>
      <c r="AI135" s="99"/>
      <c r="AJ135" s="31"/>
      <c r="AK135" s="32"/>
      <c r="AL135" s="33"/>
      <c r="AM135" s="251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232"/>
    </row>
    <row r="136" spans="4:51" ht="15.75" thickBot="1" x14ac:dyDescent="0.3">
      <c r="D136" s="99"/>
      <c r="E136" s="298"/>
      <c r="F136" s="126"/>
      <c r="G136" s="127"/>
      <c r="H136" s="127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9"/>
      <c r="AE136" s="246"/>
      <c r="AF136" s="247"/>
      <c r="AG136" s="247"/>
      <c r="AH136" s="247"/>
      <c r="AI136" s="247"/>
      <c r="AJ136" s="34"/>
      <c r="AK136" s="35"/>
      <c r="AL136" s="36"/>
      <c r="AM136" s="252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8"/>
    </row>
    <row r="137" spans="4:51" ht="15.75" thickTop="1" x14ac:dyDescent="0.25">
      <c r="Z137" s="1"/>
      <c r="AA137" s="1"/>
      <c r="AB137" s="1"/>
      <c r="AC137" s="29"/>
      <c r="AD137" s="1"/>
      <c r="AE137" s="29"/>
      <c r="AF137" s="1"/>
      <c r="AG137" s="1"/>
      <c r="AH137" s="1"/>
      <c r="AI137" s="1"/>
      <c r="AJ137" s="1"/>
      <c r="AK137" s="2"/>
      <c r="AL137" s="2"/>
      <c r="AM137" s="2"/>
    </row>
    <row r="138" spans="4:51" x14ac:dyDescent="0.25">
      <c r="Z138" s="1"/>
      <c r="AA138" s="1"/>
      <c r="AB138" s="1"/>
      <c r="AC138" s="29"/>
      <c r="AD138" s="1"/>
      <c r="AE138" s="29"/>
      <c r="AF138" s="1"/>
      <c r="AG138" s="2"/>
      <c r="AH138" s="1"/>
      <c r="AI138" s="1"/>
      <c r="AJ138" s="2"/>
      <c r="AK138" s="2"/>
      <c r="AL138" s="2"/>
      <c r="AM138" s="2"/>
    </row>
    <row r="139" spans="4:51" x14ac:dyDescent="0.25">
      <c r="Z139" s="1"/>
      <c r="AA139" s="1"/>
      <c r="AB139" s="1"/>
      <c r="AC139" s="29"/>
      <c r="AD139" s="1"/>
      <c r="AE139" s="29"/>
      <c r="AF139" s="1"/>
      <c r="AG139" s="1"/>
      <c r="AH139" s="1"/>
      <c r="AI139" s="1"/>
      <c r="AJ139" s="1"/>
      <c r="AK139" s="2"/>
      <c r="AL139" s="2"/>
      <c r="AM139" s="2"/>
    </row>
    <row r="140" spans="4:51" x14ac:dyDescent="0.25">
      <c r="Z140" s="1"/>
      <c r="AA140" s="1"/>
      <c r="AB140" s="1"/>
      <c r="AC140" s="29"/>
      <c r="AD140" s="1"/>
      <c r="AE140" s="29"/>
      <c r="AF140" s="1"/>
      <c r="AG140" s="1"/>
      <c r="AH140" s="1"/>
      <c r="AI140" s="1"/>
      <c r="AJ140" s="1"/>
      <c r="AK140" s="2"/>
      <c r="AL140" s="2"/>
      <c r="AM140" s="2"/>
    </row>
    <row r="141" spans="4:51" x14ac:dyDescent="0.25">
      <c r="Z141" s="1"/>
      <c r="AA141" s="1"/>
      <c r="AB141" s="1"/>
      <c r="AC141" s="29"/>
      <c r="AD141" s="1"/>
      <c r="AE141" s="29"/>
      <c r="AF141" s="1"/>
      <c r="AG141" s="1"/>
      <c r="AH141" s="1"/>
      <c r="AI141" s="1"/>
      <c r="AJ141" s="1"/>
      <c r="AK141" s="2"/>
      <c r="AL141" s="2"/>
      <c r="AM141" s="2"/>
    </row>
    <row r="142" spans="4:51" x14ac:dyDescent="0.25">
      <c r="Z142" s="1"/>
      <c r="AA142" s="1"/>
      <c r="AB142" s="1"/>
      <c r="AC142" s="29"/>
      <c r="AD142" s="1"/>
      <c r="AE142" s="29"/>
      <c r="AF142" s="1"/>
      <c r="AG142" s="1"/>
      <c r="AH142" s="1"/>
      <c r="AI142" s="1"/>
      <c r="AJ142" s="1"/>
      <c r="AK142" s="2"/>
      <c r="AL142" s="2"/>
      <c r="AM142" s="2"/>
    </row>
    <row r="143" spans="4:51" x14ac:dyDescent="0.25">
      <c r="Z143" s="1"/>
      <c r="AA143" s="1"/>
      <c r="AB143" s="1"/>
      <c r="AC143" s="29"/>
      <c r="AD143" s="1"/>
      <c r="AE143" s="29"/>
      <c r="AF143" s="1"/>
      <c r="AG143" s="1"/>
      <c r="AH143" s="1"/>
      <c r="AI143" s="1"/>
      <c r="AJ143" s="1"/>
      <c r="AK143" s="2"/>
      <c r="AL143" s="2"/>
      <c r="AM143" s="2"/>
    </row>
    <row r="144" spans="4:51" x14ac:dyDescent="0.25">
      <c r="Z144" s="1"/>
      <c r="AA144" s="1"/>
      <c r="AB144" s="1"/>
      <c r="AC144" s="29"/>
      <c r="AD144" s="1"/>
      <c r="AE144" s="29"/>
      <c r="AF144" s="1"/>
      <c r="AG144" s="1"/>
      <c r="AH144" s="1"/>
      <c r="AI144" s="1"/>
      <c r="AJ144" s="1"/>
      <c r="AK144" s="2"/>
      <c r="AL144" s="2"/>
      <c r="AM144" s="2"/>
    </row>
    <row r="145" spans="26:39" x14ac:dyDescent="0.25">
      <c r="Z145" s="1"/>
      <c r="AA145" s="1"/>
      <c r="AB145" s="1"/>
      <c r="AC145" s="29"/>
      <c r="AD145" s="1"/>
      <c r="AE145" s="29"/>
      <c r="AF145" s="1"/>
      <c r="AG145" s="1"/>
      <c r="AH145" s="1"/>
      <c r="AI145" s="1"/>
      <c r="AJ145" s="1"/>
      <c r="AK145" s="2"/>
      <c r="AL145" s="2"/>
      <c r="AM145" s="2"/>
    </row>
    <row r="146" spans="26:39" x14ac:dyDescent="0.25">
      <c r="Z146" s="1"/>
      <c r="AA146" s="1"/>
      <c r="AB146" s="1"/>
      <c r="AC146" s="29"/>
      <c r="AD146" s="1"/>
      <c r="AE146" s="29"/>
      <c r="AF146" s="1"/>
      <c r="AG146" s="1"/>
      <c r="AH146" s="1"/>
      <c r="AI146" s="1"/>
      <c r="AJ146" s="1"/>
      <c r="AK146" s="2"/>
      <c r="AL146" s="2"/>
      <c r="AM146" s="2"/>
    </row>
    <row r="147" spans="26:39" x14ac:dyDescent="0.25">
      <c r="Z147" s="1"/>
      <c r="AA147" s="1"/>
      <c r="AB147" s="1"/>
      <c r="AC147" s="29"/>
      <c r="AD147" s="1"/>
      <c r="AE147" s="29"/>
      <c r="AF147" s="1"/>
      <c r="AG147" s="1"/>
      <c r="AH147" s="1"/>
      <c r="AI147" s="1"/>
      <c r="AJ147" s="2"/>
      <c r="AK147" s="2"/>
      <c r="AL147" s="2"/>
      <c r="AM147" s="2"/>
    </row>
    <row r="148" spans="26:39" x14ac:dyDescent="0.25">
      <c r="Z148" s="1"/>
      <c r="AA148" s="1"/>
      <c r="AB148" s="1"/>
      <c r="AC148" s="29"/>
      <c r="AD148" s="1"/>
      <c r="AE148" s="29"/>
      <c r="AF148" s="1"/>
      <c r="AG148" s="1"/>
      <c r="AH148" s="1"/>
      <c r="AI148" s="1"/>
      <c r="AJ148" s="1"/>
      <c r="AK148" s="2"/>
      <c r="AL148" s="2"/>
      <c r="AM148" s="2"/>
    </row>
    <row r="149" spans="26:39" x14ac:dyDescent="0.25">
      <c r="Z149" s="1"/>
      <c r="AA149" s="1"/>
      <c r="AB149" s="1"/>
      <c r="AC149" s="29"/>
      <c r="AD149" s="1"/>
      <c r="AE149" s="29"/>
      <c r="AF149" s="1"/>
      <c r="AG149" s="1"/>
      <c r="AH149" s="1"/>
      <c r="AI149" s="1"/>
      <c r="AJ149" s="1"/>
      <c r="AK149" s="2"/>
      <c r="AL149" s="2"/>
      <c r="AM149" s="2"/>
    </row>
    <row r="150" spans="26:39" x14ac:dyDescent="0.25">
      <c r="Z150" s="1"/>
      <c r="AA150" s="1"/>
      <c r="AB150" s="1"/>
      <c r="AC150" s="29"/>
      <c r="AD150" s="1"/>
      <c r="AE150" s="29"/>
      <c r="AF150" s="1"/>
      <c r="AG150" s="1"/>
      <c r="AH150" s="1"/>
      <c r="AI150" s="1"/>
      <c r="AJ150" s="1"/>
      <c r="AK150" s="2"/>
      <c r="AL150" s="2"/>
      <c r="AM150" s="2"/>
    </row>
    <row r="151" spans="26:39" x14ac:dyDescent="0.25">
      <c r="Z151" s="1"/>
      <c r="AA151" s="1"/>
      <c r="AB151" s="1"/>
      <c r="AC151" s="29"/>
      <c r="AD151" s="1"/>
      <c r="AE151" s="29"/>
      <c r="AF151" s="1"/>
      <c r="AG151" s="1"/>
      <c r="AH151" s="1"/>
      <c r="AI151" s="1"/>
      <c r="AJ151" s="1"/>
      <c r="AK151" s="2"/>
      <c r="AL151" s="2"/>
      <c r="AM151" s="2"/>
    </row>
    <row r="152" spans="26:39" x14ac:dyDescent="0.25">
      <c r="Z152" s="1"/>
      <c r="AA152" s="1"/>
      <c r="AB152" s="1"/>
      <c r="AC152" s="29"/>
      <c r="AD152" s="1"/>
      <c r="AE152" s="29"/>
      <c r="AF152" s="1"/>
      <c r="AG152" s="1"/>
      <c r="AH152" s="1"/>
      <c r="AI152" s="1"/>
      <c r="AJ152" s="1"/>
      <c r="AK152" s="2"/>
      <c r="AL152" s="2"/>
      <c r="AM152" s="2"/>
    </row>
    <row r="153" spans="26:39" x14ac:dyDescent="0.25">
      <c r="Z153" s="1"/>
      <c r="AA153" s="1"/>
      <c r="AB153" s="1"/>
      <c r="AC153" s="29"/>
      <c r="AD153" s="1"/>
      <c r="AE153" s="29"/>
      <c r="AF153" s="1"/>
      <c r="AG153" s="1"/>
      <c r="AH153" s="1"/>
      <c r="AI153" s="1"/>
      <c r="AJ153" s="1"/>
      <c r="AK153" s="2"/>
      <c r="AL153" s="2"/>
      <c r="AM153" s="2"/>
    </row>
    <row r="154" spans="26:39" x14ac:dyDescent="0.25">
      <c r="Z154" s="1"/>
      <c r="AA154" s="1"/>
      <c r="AB154" s="1"/>
      <c r="AC154" s="29"/>
      <c r="AD154" s="1"/>
      <c r="AE154" s="29"/>
      <c r="AF154" s="1"/>
      <c r="AG154" s="1"/>
      <c r="AH154" s="1"/>
      <c r="AI154" s="1"/>
      <c r="AJ154" s="1"/>
      <c r="AK154" s="2"/>
      <c r="AL154" s="2"/>
      <c r="AM154" s="2"/>
    </row>
    <row r="155" spans="26:39" x14ac:dyDescent="0.25">
      <c r="Z155" s="1"/>
      <c r="AA155" s="1"/>
      <c r="AB155" s="1"/>
      <c r="AC155" s="29"/>
      <c r="AD155" s="1"/>
      <c r="AE155" s="29"/>
      <c r="AF155" s="1"/>
      <c r="AG155" s="1"/>
      <c r="AH155" s="1"/>
      <c r="AI155" s="1"/>
      <c r="AJ155" s="1"/>
      <c r="AK155" s="2"/>
      <c r="AL155" s="2"/>
      <c r="AM155" s="2"/>
    </row>
    <row r="156" spans="26:39" x14ac:dyDescent="0.25">
      <c r="Z156" s="1"/>
      <c r="AA156" s="1"/>
      <c r="AB156" s="1"/>
      <c r="AC156" s="29"/>
      <c r="AD156" s="1"/>
      <c r="AE156" s="29"/>
      <c r="AF156" s="1"/>
      <c r="AG156" s="1"/>
      <c r="AH156" s="1"/>
      <c r="AI156" s="1"/>
      <c r="AJ156" s="1"/>
      <c r="AK156" s="2"/>
      <c r="AL156" s="2"/>
      <c r="AM156" s="2"/>
    </row>
    <row r="157" spans="26:39" x14ac:dyDescent="0.25">
      <c r="Z157" s="1"/>
      <c r="AA157" s="1"/>
      <c r="AB157" s="1"/>
      <c r="AC157" s="29"/>
      <c r="AD157" s="1"/>
      <c r="AE157" s="29"/>
      <c r="AF157" s="1"/>
      <c r="AG157" s="1"/>
      <c r="AH157" s="1"/>
      <c r="AI157" s="1"/>
      <c r="AJ157" s="1"/>
      <c r="AK157" s="2"/>
      <c r="AL157" s="2"/>
      <c r="AM157" s="2"/>
    </row>
    <row r="158" spans="26:39" x14ac:dyDescent="0.25">
      <c r="Z158" s="1"/>
      <c r="AA158" s="1"/>
      <c r="AB158" s="1"/>
      <c r="AC158" s="29"/>
      <c r="AD158" s="1"/>
      <c r="AE158" s="29"/>
      <c r="AF158" s="1"/>
      <c r="AG158" s="1"/>
      <c r="AH158" s="1"/>
      <c r="AI158" s="1"/>
      <c r="AJ158" s="1"/>
      <c r="AK158" s="2"/>
      <c r="AL158" s="2"/>
      <c r="AM158" s="2"/>
    </row>
    <row r="159" spans="26:39" x14ac:dyDescent="0.25">
      <c r="Z159" s="1"/>
      <c r="AA159" s="1"/>
      <c r="AB159" s="1"/>
      <c r="AC159" s="29"/>
      <c r="AD159" s="1"/>
      <c r="AE159" s="29"/>
      <c r="AF159" s="1"/>
      <c r="AG159" s="1"/>
      <c r="AH159" s="1"/>
      <c r="AI159" s="1"/>
      <c r="AJ159" s="1"/>
      <c r="AK159" s="2"/>
      <c r="AL159" s="2"/>
      <c r="AM159" s="2"/>
    </row>
    <row r="160" spans="26:39" x14ac:dyDescent="0.25">
      <c r="Z160" s="1"/>
      <c r="AA160" s="1"/>
      <c r="AB160" s="1"/>
      <c r="AC160" s="29"/>
      <c r="AD160" s="1"/>
      <c r="AE160" s="29"/>
      <c r="AF160" s="1"/>
      <c r="AG160" s="1"/>
      <c r="AH160" s="1"/>
      <c r="AI160" s="1"/>
      <c r="AJ160" s="1"/>
      <c r="AK160" s="2"/>
      <c r="AL160" s="2"/>
      <c r="AM160" s="2"/>
    </row>
    <row r="161" spans="26:39" x14ac:dyDescent="0.25">
      <c r="Z161" s="1"/>
      <c r="AA161" s="1"/>
      <c r="AB161" s="1"/>
      <c r="AC161" s="29"/>
      <c r="AD161" s="1"/>
      <c r="AE161" s="29"/>
      <c r="AF161" s="1"/>
      <c r="AG161" s="1"/>
      <c r="AH161" s="1"/>
      <c r="AI161" s="1"/>
      <c r="AJ161" s="1"/>
      <c r="AK161" s="2"/>
      <c r="AL161" s="2"/>
      <c r="AM161" s="2"/>
    </row>
    <row r="162" spans="26:39" x14ac:dyDescent="0.25">
      <c r="Z162" s="1"/>
      <c r="AA162" s="1"/>
      <c r="AB162" s="1"/>
      <c r="AC162" s="29"/>
      <c r="AD162" s="1"/>
      <c r="AE162" s="29"/>
      <c r="AF162" s="1"/>
      <c r="AG162" s="1"/>
      <c r="AH162" s="1"/>
      <c r="AI162" s="1"/>
      <c r="AJ162" s="1"/>
      <c r="AK162" s="2"/>
      <c r="AL162" s="2"/>
      <c r="AM162" s="2"/>
    </row>
    <row r="163" spans="26:39" x14ac:dyDescent="0.25">
      <c r="Z163" s="1"/>
      <c r="AA163" s="1"/>
      <c r="AB163" s="1"/>
      <c r="AC163" s="29"/>
      <c r="AD163" s="1"/>
      <c r="AE163" s="29"/>
      <c r="AF163" s="1"/>
      <c r="AG163" s="1"/>
      <c r="AH163" s="1"/>
      <c r="AI163" s="1"/>
      <c r="AJ163" s="1"/>
      <c r="AK163" s="2"/>
      <c r="AL163" s="2"/>
      <c r="AM163" s="2"/>
    </row>
    <row r="164" spans="26:39" x14ac:dyDescent="0.25">
      <c r="Z164" s="1"/>
      <c r="AA164" s="1"/>
      <c r="AB164" s="1"/>
      <c r="AC164" s="29"/>
      <c r="AD164" s="1"/>
      <c r="AE164" s="29"/>
      <c r="AF164" s="1"/>
      <c r="AG164" s="1"/>
      <c r="AH164" s="1"/>
      <c r="AI164" s="1"/>
      <c r="AJ164" s="1"/>
      <c r="AK164" s="2"/>
      <c r="AL164" s="2"/>
      <c r="AM164" s="2"/>
    </row>
    <row r="165" spans="26:39" x14ac:dyDescent="0.25">
      <c r="Z165" s="1"/>
      <c r="AA165" s="1"/>
      <c r="AB165" s="1"/>
      <c r="AC165" s="29"/>
      <c r="AD165" s="1"/>
      <c r="AE165" s="29"/>
      <c r="AF165" s="1"/>
      <c r="AG165" s="1"/>
      <c r="AH165" s="1"/>
      <c r="AI165" s="1"/>
      <c r="AJ165" s="2"/>
      <c r="AK165" s="2"/>
      <c r="AL165" s="2"/>
      <c r="AM165" s="2"/>
    </row>
    <row r="166" spans="26:39" x14ac:dyDescent="0.25">
      <c r="Z166" s="1"/>
      <c r="AA166" s="1"/>
      <c r="AB166" s="1"/>
      <c r="AC166" s="29"/>
      <c r="AD166" s="1"/>
      <c r="AE166" s="29"/>
      <c r="AF166" s="1"/>
      <c r="AG166" s="1"/>
      <c r="AH166" s="1"/>
      <c r="AI166" s="1"/>
      <c r="AJ166" s="1"/>
      <c r="AK166" s="2"/>
      <c r="AL166" s="2"/>
      <c r="AM166" s="2"/>
    </row>
    <row r="167" spans="26:39" x14ac:dyDescent="0.25">
      <c r="Z167" s="1"/>
      <c r="AA167" s="1"/>
      <c r="AB167" s="1"/>
      <c r="AC167" s="29"/>
      <c r="AD167" s="1"/>
      <c r="AE167" s="29"/>
      <c r="AF167" s="1"/>
      <c r="AG167" s="2"/>
      <c r="AH167" s="1"/>
      <c r="AI167" s="1"/>
      <c r="AJ167" s="2"/>
      <c r="AK167" s="2"/>
      <c r="AL167" s="2"/>
      <c r="AM167" s="2"/>
    </row>
    <row r="168" spans="26:39" x14ac:dyDescent="0.25">
      <c r="Z168" s="1"/>
      <c r="AA168" s="1"/>
      <c r="AB168" s="1"/>
      <c r="AC168" s="29"/>
      <c r="AD168" s="1"/>
      <c r="AE168" s="29"/>
      <c r="AF168" s="1"/>
      <c r="AG168" s="1"/>
      <c r="AH168" s="1"/>
      <c r="AI168" s="1"/>
      <c r="AJ168" s="2"/>
      <c r="AK168" s="2"/>
      <c r="AL168" s="2"/>
      <c r="AM168" s="2"/>
    </row>
    <row r="169" spans="26:39" x14ac:dyDescent="0.25">
      <c r="Z169" s="1"/>
      <c r="AA169" s="1"/>
      <c r="AB169" s="1"/>
      <c r="AC169" s="29"/>
      <c r="AD169" s="1"/>
      <c r="AE169" s="29"/>
      <c r="AF169" s="1"/>
      <c r="AG169" s="1"/>
      <c r="AH169" s="1"/>
      <c r="AI169" s="1"/>
      <c r="AJ169" s="1"/>
      <c r="AK169" s="2"/>
      <c r="AL169" s="2"/>
      <c r="AM169" s="2"/>
    </row>
    <row r="170" spans="26:39" x14ac:dyDescent="0.25">
      <c r="Z170" s="1"/>
      <c r="AA170" s="1"/>
      <c r="AB170" s="1"/>
      <c r="AC170" s="29"/>
      <c r="AD170" s="1"/>
      <c r="AE170" s="29"/>
      <c r="AF170" s="1"/>
      <c r="AG170" s="1"/>
      <c r="AH170" s="1"/>
      <c r="AI170" s="1"/>
      <c r="AJ170" s="1"/>
      <c r="AK170" s="2"/>
      <c r="AL170" s="2"/>
      <c r="AM170" s="2"/>
    </row>
    <row r="171" spans="26:39" x14ac:dyDescent="0.25">
      <c r="Z171" s="1"/>
      <c r="AA171" s="1"/>
      <c r="AB171" s="1"/>
      <c r="AC171" s="29"/>
      <c r="AD171" s="1"/>
      <c r="AE171" s="29"/>
      <c r="AF171" s="1"/>
      <c r="AG171" s="1"/>
      <c r="AH171" s="1"/>
      <c r="AI171" s="1"/>
      <c r="AJ171" s="1"/>
      <c r="AK171" s="2"/>
      <c r="AL171" s="2"/>
      <c r="AM171" s="2"/>
    </row>
    <row r="172" spans="26:39" x14ac:dyDescent="0.25">
      <c r="Z172" s="1"/>
      <c r="AA172" s="1"/>
      <c r="AB172" s="1"/>
      <c r="AC172" s="29"/>
      <c r="AD172" s="1"/>
      <c r="AE172" s="29"/>
      <c r="AF172" s="1"/>
      <c r="AG172" s="1"/>
      <c r="AH172" s="1"/>
      <c r="AI172" s="1"/>
      <c r="AJ172" s="1"/>
      <c r="AK172" s="2"/>
      <c r="AL172" s="2"/>
      <c r="AM172" s="2"/>
    </row>
    <row r="173" spans="26:39" x14ac:dyDescent="0.25">
      <c r="Z173" s="1"/>
      <c r="AA173" s="1"/>
      <c r="AB173" s="1"/>
      <c r="AC173" s="29"/>
      <c r="AD173" s="1"/>
      <c r="AE173" s="29"/>
      <c r="AF173" s="1"/>
      <c r="AG173" s="1"/>
      <c r="AH173" s="1"/>
      <c r="AI173" s="1"/>
      <c r="AJ173" s="1"/>
      <c r="AK173" s="2"/>
      <c r="AL173" s="2"/>
      <c r="AM173" s="2"/>
    </row>
    <row r="174" spans="26:39" x14ac:dyDescent="0.25">
      <c r="Z174" s="1"/>
      <c r="AA174" s="1"/>
      <c r="AB174" s="1"/>
      <c r="AC174" s="29"/>
      <c r="AD174" s="1"/>
      <c r="AE174" s="29"/>
      <c r="AF174" s="1"/>
      <c r="AG174" s="1"/>
      <c r="AH174" s="1"/>
      <c r="AI174" s="1"/>
      <c r="AJ174" s="1"/>
      <c r="AK174" s="2"/>
      <c r="AL174" s="2"/>
      <c r="AM174" s="2"/>
    </row>
    <row r="175" spans="26:39" x14ac:dyDescent="0.25">
      <c r="Z175" s="1"/>
      <c r="AA175" s="1"/>
      <c r="AB175" s="1"/>
      <c r="AC175" s="29"/>
      <c r="AD175" s="1"/>
      <c r="AE175" s="29"/>
      <c r="AF175" s="1"/>
      <c r="AG175" s="1"/>
      <c r="AH175" s="1"/>
      <c r="AI175" s="1"/>
      <c r="AJ175" s="1"/>
      <c r="AK175" s="2"/>
      <c r="AL175" s="2"/>
      <c r="AM175" s="2"/>
    </row>
    <row r="176" spans="26:39" x14ac:dyDescent="0.25">
      <c r="Z176" s="1"/>
      <c r="AA176" s="1"/>
      <c r="AB176" s="1"/>
      <c r="AC176" s="29"/>
      <c r="AD176" s="1"/>
      <c r="AE176" s="29"/>
      <c r="AF176" s="1"/>
      <c r="AG176" s="1"/>
      <c r="AH176" s="1"/>
      <c r="AI176" s="1"/>
      <c r="AJ176" s="1"/>
      <c r="AK176" s="2"/>
      <c r="AL176" s="2"/>
      <c r="AM176" s="2"/>
    </row>
    <row r="177" spans="26:39" x14ac:dyDescent="0.25">
      <c r="Z177" s="1"/>
      <c r="AA177" s="1"/>
      <c r="AB177" s="1"/>
      <c r="AC177" s="29"/>
      <c r="AD177" s="1"/>
      <c r="AE177" s="29"/>
      <c r="AF177" s="1"/>
      <c r="AG177" s="1"/>
      <c r="AH177" s="1"/>
      <c r="AI177" s="1"/>
      <c r="AJ177" s="1"/>
      <c r="AK177" s="2"/>
      <c r="AL177" s="2"/>
      <c r="AM177" s="2"/>
    </row>
    <row r="178" spans="26:39" x14ac:dyDescent="0.25">
      <c r="Z178" s="1"/>
      <c r="AA178" s="1"/>
      <c r="AB178" s="1"/>
      <c r="AC178" s="29"/>
      <c r="AD178" s="1"/>
      <c r="AE178" s="29"/>
      <c r="AF178" s="1"/>
      <c r="AG178" s="1"/>
      <c r="AH178" s="1"/>
      <c r="AI178" s="1"/>
      <c r="AJ178" s="1"/>
      <c r="AK178" s="2"/>
      <c r="AL178" s="2"/>
      <c r="AM178" s="2"/>
    </row>
    <row r="179" spans="26:39" x14ac:dyDescent="0.25">
      <c r="Z179" s="1"/>
      <c r="AA179" s="1"/>
      <c r="AB179" s="1"/>
      <c r="AC179" s="29"/>
      <c r="AD179" s="1"/>
      <c r="AE179" s="29"/>
      <c r="AF179" s="1"/>
      <c r="AG179" s="1"/>
      <c r="AH179" s="1"/>
      <c r="AI179" s="1"/>
      <c r="AJ179" s="1"/>
      <c r="AK179" s="2"/>
      <c r="AL179" s="2"/>
      <c r="AM179" s="2"/>
    </row>
    <row r="180" spans="26:39" x14ac:dyDescent="0.25">
      <c r="Z180" s="1"/>
      <c r="AA180" s="1"/>
      <c r="AB180" s="1"/>
      <c r="AC180" s="29"/>
      <c r="AD180" s="1"/>
      <c r="AE180" s="29"/>
      <c r="AF180" s="1"/>
      <c r="AG180" s="1"/>
      <c r="AH180" s="1"/>
      <c r="AI180" s="1"/>
      <c r="AJ180" s="1"/>
      <c r="AK180" s="2"/>
      <c r="AL180" s="2"/>
      <c r="AM180" s="2"/>
    </row>
    <row r="181" spans="26:39" x14ac:dyDescent="0.25">
      <c r="Z181" s="1"/>
      <c r="AA181" s="1"/>
      <c r="AB181" s="1"/>
      <c r="AC181" s="29"/>
      <c r="AD181" s="1"/>
      <c r="AE181" s="29"/>
      <c r="AF181" s="1"/>
      <c r="AG181" s="2"/>
      <c r="AH181" s="1"/>
      <c r="AI181" s="1"/>
      <c r="AJ181" s="2"/>
      <c r="AK181" s="2"/>
      <c r="AL181" s="2"/>
      <c r="AM181" s="2"/>
    </row>
    <row r="182" spans="26:39" x14ac:dyDescent="0.25">
      <c r="Z182" s="1"/>
      <c r="AA182" s="1"/>
      <c r="AB182" s="1"/>
      <c r="AC182" s="29"/>
      <c r="AD182" s="1"/>
      <c r="AE182" s="29"/>
      <c r="AF182" s="1"/>
      <c r="AG182" s="1"/>
      <c r="AH182" s="1"/>
      <c r="AI182" s="1"/>
      <c r="AJ182" s="1"/>
      <c r="AK182" s="2"/>
      <c r="AL182" s="2"/>
      <c r="AM182" s="2"/>
    </row>
    <row r="183" spans="26:39" x14ac:dyDescent="0.25">
      <c r="Z183" s="1"/>
      <c r="AA183" s="1"/>
      <c r="AB183" s="1"/>
      <c r="AC183" s="29"/>
      <c r="AD183" s="1"/>
      <c r="AE183" s="29"/>
      <c r="AF183" s="1"/>
      <c r="AG183" s="1"/>
      <c r="AH183" s="1"/>
      <c r="AI183" s="1"/>
      <c r="AJ183" s="1"/>
      <c r="AK183" s="2"/>
      <c r="AL183" s="2"/>
      <c r="AM183" s="2"/>
    </row>
    <row r="184" spans="26:39" x14ac:dyDescent="0.25">
      <c r="Z184" s="1"/>
      <c r="AA184" s="1"/>
      <c r="AB184" s="1"/>
      <c r="AC184" s="29"/>
      <c r="AD184" s="1"/>
      <c r="AE184" s="29"/>
      <c r="AF184" s="1"/>
      <c r="AG184" s="1"/>
      <c r="AH184" s="1"/>
      <c r="AI184" s="1"/>
      <c r="AJ184" s="1"/>
      <c r="AK184" s="2"/>
      <c r="AL184" s="2"/>
      <c r="AM184" s="2"/>
    </row>
    <row r="185" spans="26:39" x14ac:dyDescent="0.25">
      <c r="Z185" s="1"/>
      <c r="AA185" s="1"/>
      <c r="AB185" s="1"/>
      <c r="AC185" s="29"/>
      <c r="AD185" s="1"/>
      <c r="AE185" s="29"/>
      <c r="AF185" s="1"/>
      <c r="AG185" s="1"/>
      <c r="AH185" s="1"/>
      <c r="AI185" s="1"/>
      <c r="AJ185" s="2"/>
      <c r="AK185" s="2"/>
      <c r="AL185" s="2"/>
      <c r="AM185" s="2"/>
    </row>
    <row r="186" spans="26:39" x14ac:dyDescent="0.25">
      <c r="Z186" s="1"/>
      <c r="AA186" s="1"/>
      <c r="AB186" s="1"/>
      <c r="AC186" s="29"/>
      <c r="AD186" s="1"/>
      <c r="AE186" s="29"/>
      <c r="AF186" s="1"/>
      <c r="AG186" s="1"/>
      <c r="AH186" s="1"/>
      <c r="AI186" s="1"/>
      <c r="AJ186" s="1"/>
      <c r="AK186" s="2"/>
      <c r="AL186" s="2"/>
      <c r="AM186" s="2"/>
    </row>
    <row r="187" spans="26:39" x14ac:dyDescent="0.25">
      <c r="Z187" s="1"/>
      <c r="AA187" s="1"/>
      <c r="AB187" s="1"/>
      <c r="AC187" s="29"/>
      <c r="AD187" s="1"/>
      <c r="AE187" s="29"/>
      <c r="AF187" s="1"/>
      <c r="AG187" s="1"/>
      <c r="AH187" s="1"/>
      <c r="AI187" s="1"/>
      <c r="AJ187" s="1"/>
      <c r="AK187" s="2"/>
      <c r="AL187" s="2"/>
      <c r="AM187" s="2"/>
    </row>
    <row r="188" spans="26:39" x14ac:dyDescent="0.25">
      <c r="Z188" s="1"/>
      <c r="AA188" s="1"/>
      <c r="AB188" s="1"/>
      <c r="AC188" s="29"/>
      <c r="AD188" s="1"/>
      <c r="AE188" s="29"/>
      <c r="AF188" s="1"/>
      <c r="AG188" s="2"/>
      <c r="AH188" s="1"/>
      <c r="AI188" s="1"/>
      <c r="AJ188" s="2"/>
      <c r="AK188" s="2"/>
      <c r="AL188" s="2"/>
      <c r="AM188" s="2"/>
    </row>
    <row r="189" spans="26:39" x14ac:dyDescent="0.25">
      <c r="Z189" s="1"/>
      <c r="AA189" s="1"/>
      <c r="AB189" s="1"/>
      <c r="AC189" s="29"/>
      <c r="AD189" s="1"/>
      <c r="AE189" s="29"/>
      <c r="AF189" s="1"/>
      <c r="AG189" s="1"/>
      <c r="AH189" s="1"/>
      <c r="AI189" s="1"/>
      <c r="AJ189" s="1"/>
      <c r="AK189" s="2"/>
      <c r="AL189" s="2"/>
      <c r="AM189" s="2"/>
    </row>
    <row r="190" spans="26:39" x14ac:dyDescent="0.25">
      <c r="Z190" s="1"/>
      <c r="AA190" s="1"/>
      <c r="AB190" s="1"/>
      <c r="AC190" s="29"/>
      <c r="AD190" s="1"/>
      <c r="AE190" s="29"/>
      <c r="AF190" s="1"/>
      <c r="AG190" s="1"/>
      <c r="AH190" s="1"/>
      <c r="AI190" s="1"/>
      <c r="AJ190" s="1"/>
      <c r="AK190" s="2"/>
      <c r="AL190" s="2"/>
      <c r="AM190" s="2"/>
    </row>
    <row r="191" spans="26:39" x14ac:dyDescent="0.25">
      <c r="Z191" s="1"/>
      <c r="AA191" s="1"/>
      <c r="AB191" s="1"/>
      <c r="AC191" s="29"/>
      <c r="AD191" s="1"/>
      <c r="AE191" s="29"/>
      <c r="AF191" s="1"/>
      <c r="AG191" s="2"/>
      <c r="AH191" s="1"/>
      <c r="AI191" s="1"/>
      <c r="AJ191" s="2"/>
      <c r="AK191" s="2"/>
      <c r="AL191" s="2"/>
      <c r="AM191" s="2"/>
    </row>
    <row r="192" spans="26:39" x14ac:dyDescent="0.25">
      <c r="Z192" s="1"/>
      <c r="AA192" s="1"/>
      <c r="AB192" s="1"/>
      <c r="AC192" s="29"/>
      <c r="AD192" s="1"/>
      <c r="AE192" s="29"/>
      <c r="AF192" s="1"/>
      <c r="AG192" s="1"/>
      <c r="AH192" s="1"/>
      <c r="AI192" s="1"/>
      <c r="AJ192" s="1"/>
      <c r="AK192" s="2"/>
      <c r="AL192" s="2"/>
      <c r="AM192" s="2"/>
    </row>
    <row r="193" spans="26:39" x14ac:dyDescent="0.25">
      <c r="Z193" s="1"/>
      <c r="AA193" s="1"/>
      <c r="AB193" s="1"/>
      <c r="AC193" s="29"/>
      <c r="AD193" s="1"/>
      <c r="AE193" s="29"/>
      <c r="AF193" s="1"/>
      <c r="AG193" s="1"/>
      <c r="AH193" s="1"/>
      <c r="AI193" s="1"/>
      <c r="AJ193" s="2"/>
      <c r="AK193" s="2"/>
      <c r="AL193" s="2"/>
      <c r="AM193" s="2"/>
    </row>
    <row r="194" spans="26:39" x14ac:dyDescent="0.25">
      <c r="Z194" s="1"/>
      <c r="AA194" s="1"/>
      <c r="AB194" s="1"/>
      <c r="AC194" s="29"/>
      <c r="AD194" s="1"/>
      <c r="AE194" s="29"/>
      <c r="AF194" s="1"/>
      <c r="AG194" s="1"/>
      <c r="AH194" s="1"/>
      <c r="AI194" s="1"/>
      <c r="AJ194" s="1"/>
      <c r="AK194" s="2"/>
      <c r="AL194" s="2"/>
      <c r="AM194" s="2"/>
    </row>
    <row r="195" spans="26:39" x14ac:dyDescent="0.25">
      <c r="Z195" s="1"/>
      <c r="AA195" s="1"/>
      <c r="AB195" s="1"/>
      <c r="AC195" s="29"/>
      <c r="AD195" s="1"/>
      <c r="AE195" s="29"/>
      <c r="AF195" s="1"/>
      <c r="AG195" s="1"/>
      <c r="AH195" s="1"/>
      <c r="AI195" s="1"/>
      <c r="AJ195" s="1"/>
      <c r="AK195" s="2"/>
      <c r="AL195" s="2"/>
      <c r="AM195" s="2"/>
    </row>
    <row r="196" spans="26:39" x14ac:dyDescent="0.25">
      <c r="Z196" s="1"/>
      <c r="AA196" s="1"/>
      <c r="AB196" s="1"/>
      <c r="AC196" s="29"/>
      <c r="AD196" s="1"/>
      <c r="AE196" s="29"/>
      <c r="AF196" s="1"/>
      <c r="AG196" s="1"/>
      <c r="AH196" s="1"/>
      <c r="AI196" s="1"/>
      <c r="AJ196" s="1"/>
      <c r="AK196" s="2"/>
      <c r="AL196" s="2"/>
      <c r="AM196" s="2"/>
    </row>
    <row r="197" spans="26:39" x14ac:dyDescent="0.25">
      <c r="Z197" s="1"/>
      <c r="AA197" s="1"/>
      <c r="AB197" s="1"/>
      <c r="AC197" s="29"/>
      <c r="AD197" s="1"/>
      <c r="AE197" s="29"/>
      <c r="AF197" s="1"/>
      <c r="AG197" s="1"/>
      <c r="AH197" s="1"/>
      <c r="AI197" s="1"/>
      <c r="AJ197" s="1"/>
      <c r="AK197" s="2"/>
      <c r="AL197" s="2"/>
      <c r="AM197" s="2"/>
    </row>
    <row r="198" spans="26:39" x14ac:dyDescent="0.25">
      <c r="Z198" s="1"/>
      <c r="AA198" s="1"/>
      <c r="AB198" s="1"/>
      <c r="AC198" s="29"/>
      <c r="AD198" s="1"/>
      <c r="AE198" s="29"/>
      <c r="AF198" s="1"/>
      <c r="AG198" s="1"/>
      <c r="AH198" s="1"/>
      <c r="AI198" s="1"/>
      <c r="AJ198" s="1"/>
      <c r="AK198" s="2"/>
      <c r="AL198" s="2"/>
      <c r="AM198" s="2"/>
    </row>
    <row r="199" spans="26:39" x14ac:dyDescent="0.25">
      <c r="Z199" s="1"/>
      <c r="AA199" s="1"/>
      <c r="AB199" s="1"/>
      <c r="AC199" s="29"/>
      <c r="AD199" s="1"/>
      <c r="AE199" s="29"/>
      <c r="AF199" s="1"/>
      <c r="AG199" s="1"/>
      <c r="AH199" s="1"/>
      <c r="AI199" s="1"/>
      <c r="AJ199" s="1"/>
      <c r="AK199" s="2"/>
      <c r="AL199" s="2"/>
      <c r="AM199" s="2"/>
    </row>
    <row r="200" spans="26:39" x14ac:dyDescent="0.25">
      <c r="Z200" s="1"/>
      <c r="AA200" s="1"/>
      <c r="AB200" s="1"/>
      <c r="AC200" s="29"/>
      <c r="AD200" s="1"/>
      <c r="AE200" s="29"/>
      <c r="AF200" s="1"/>
      <c r="AG200" s="1"/>
      <c r="AH200" s="1"/>
      <c r="AI200" s="1"/>
      <c r="AJ200" s="1"/>
      <c r="AK200" s="2"/>
      <c r="AL200" s="2"/>
      <c r="AM200" s="2"/>
    </row>
    <row r="201" spans="26:39" x14ac:dyDescent="0.25">
      <c r="Z201" s="1"/>
      <c r="AA201" s="1"/>
      <c r="AB201" s="1"/>
      <c r="AC201" s="29"/>
      <c r="AD201" s="1"/>
      <c r="AE201" s="29"/>
      <c r="AF201" s="1"/>
      <c r="AG201" s="1"/>
      <c r="AH201" s="1"/>
      <c r="AI201" s="1"/>
      <c r="AJ201" s="1"/>
      <c r="AK201" s="2"/>
      <c r="AL201" s="2"/>
      <c r="AM201" s="2"/>
    </row>
    <row r="202" spans="26:39" x14ac:dyDescent="0.25">
      <c r="Z202" s="1"/>
      <c r="AA202" s="1"/>
      <c r="AB202" s="1"/>
      <c r="AC202" s="29"/>
      <c r="AD202" s="1"/>
      <c r="AE202" s="29"/>
      <c r="AF202" s="1"/>
      <c r="AG202" s="1"/>
      <c r="AH202" s="1"/>
      <c r="AI202" s="1"/>
      <c r="AJ202" s="1"/>
      <c r="AK202" s="2"/>
      <c r="AL202" s="2"/>
      <c r="AM202" s="2"/>
    </row>
    <row r="203" spans="26:39" x14ac:dyDescent="0.25">
      <c r="Z203" s="1"/>
      <c r="AA203" s="1"/>
      <c r="AB203" s="1"/>
      <c r="AC203" s="29"/>
      <c r="AD203" s="1"/>
      <c r="AE203" s="29"/>
      <c r="AF203" s="1"/>
      <c r="AG203" s="2"/>
      <c r="AH203" s="1"/>
      <c r="AI203" s="1"/>
      <c r="AJ203" s="2"/>
      <c r="AK203" s="2"/>
      <c r="AL203" s="2"/>
      <c r="AM203" s="2"/>
    </row>
    <row r="204" spans="26:39" x14ac:dyDescent="0.25">
      <c r="Z204" s="1"/>
      <c r="AA204" s="1"/>
      <c r="AB204" s="1"/>
      <c r="AC204" s="29"/>
      <c r="AD204" s="1"/>
      <c r="AE204" s="29"/>
      <c r="AF204" s="1"/>
      <c r="AG204" s="1"/>
      <c r="AH204" s="1"/>
      <c r="AI204" s="1"/>
      <c r="AJ204" s="1"/>
      <c r="AK204" s="2"/>
      <c r="AL204" s="2"/>
      <c r="AM204" s="2"/>
    </row>
    <row r="205" spans="26:39" x14ac:dyDescent="0.25">
      <c r="Z205" s="1"/>
      <c r="AA205" s="1"/>
      <c r="AB205" s="1"/>
      <c r="AC205" s="29"/>
      <c r="AD205" s="1"/>
      <c r="AE205" s="29"/>
      <c r="AF205" s="1"/>
      <c r="AG205" s="2"/>
      <c r="AH205" s="1"/>
      <c r="AI205" s="1"/>
      <c r="AJ205" s="2"/>
      <c r="AK205" s="2"/>
      <c r="AL205" s="2"/>
      <c r="AM205" s="2"/>
    </row>
    <row r="206" spans="26:39" x14ac:dyDescent="0.25">
      <c r="Z206" s="1"/>
      <c r="AA206" s="1"/>
      <c r="AB206" s="1"/>
      <c r="AC206" s="29"/>
      <c r="AD206" s="1"/>
      <c r="AE206" s="29"/>
      <c r="AF206" s="1"/>
      <c r="AG206" s="1"/>
      <c r="AH206" s="1"/>
      <c r="AI206" s="1"/>
      <c r="AJ206" s="1"/>
      <c r="AK206" s="2"/>
      <c r="AL206" s="2"/>
      <c r="AM206" s="2"/>
    </row>
    <row r="207" spans="26:39" x14ac:dyDescent="0.25">
      <c r="Z207" s="1"/>
      <c r="AA207" s="1"/>
      <c r="AB207" s="1"/>
      <c r="AC207" s="29"/>
      <c r="AD207" s="1"/>
      <c r="AE207" s="29"/>
      <c r="AF207" s="1"/>
      <c r="AG207" s="1"/>
      <c r="AH207" s="1"/>
      <c r="AI207" s="1"/>
      <c r="AJ207" s="1"/>
      <c r="AK207" s="2"/>
      <c r="AL207" s="2"/>
      <c r="AM207" s="2"/>
    </row>
    <row r="208" spans="26:39" x14ac:dyDescent="0.25">
      <c r="Z208" s="1"/>
      <c r="AA208" s="1"/>
      <c r="AB208" s="1"/>
      <c r="AC208" s="29"/>
      <c r="AD208" s="1"/>
      <c r="AE208" s="29"/>
      <c r="AF208" s="1"/>
      <c r="AG208" s="1"/>
      <c r="AH208" s="1"/>
      <c r="AI208" s="1"/>
      <c r="AJ208" s="1"/>
      <c r="AK208" s="2"/>
      <c r="AL208" s="2"/>
      <c r="AM208" s="2"/>
    </row>
    <row r="209" spans="26:39" x14ac:dyDescent="0.25">
      <c r="Z209" s="1"/>
      <c r="AA209" s="1"/>
      <c r="AB209" s="1"/>
      <c r="AC209" s="29"/>
      <c r="AD209" s="1"/>
      <c r="AE209" s="29"/>
      <c r="AF209" s="1"/>
      <c r="AG209" s="1"/>
      <c r="AH209" s="1"/>
      <c r="AI209" s="1"/>
      <c r="AJ209" s="1"/>
      <c r="AK209" s="2"/>
      <c r="AL209" s="2"/>
      <c r="AM209" s="2"/>
    </row>
    <row r="210" spans="26:39" x14ac:dyDescent="0.25">
      <c r="Z210" s="1"/>
      <c r="AA210" s="1"/>
      <c r="AB210" s="1"/>
      <c r="AC210" s="29"/>
      <c r="AD210" s="1"/>
      <c r="AE210" s="29"/>
      <c r="AF210" s="1"/>
      <c r="AG210" s="2"/>
      <c r="AH210" s="1"/>
      <c r="AI210" s="1"/>
      <c r="AJ210" s="2"/>
      <c r="AK210" s="2"/>
      <c r="AL210" s="1"/>
      <c r="AM210" s="2"/>
    </row>
    <row r="211" spans="26:39" x14ac:dyDescent="0.25">
      <c r="Z211" s="1"/>
      <c r="AA211" s="1"/>
      <c r="AB211" s="1"/>
      <c r="AC211" s="29"/>
      <c r="AD211" s="1"/>
      <c r="AE211" s="29"/>
      <c r="AF211" s="1"/>
      <c r="AG211" s="1"/>
      <c r="AH211" s="1"/>
      <c r="AI211" s="1"/>
      <c r="AJ211" s="1"/>
      <c r="AK211" s="2"/>
      <c r="AL211" s="1"/>
      <c r="AM211" s="2"/>
    </row>
    <row r="212" spans="26:39" x14ac:dyDescent="0.25">
      <c r="Z212" s="1"/>
      <c r="AA212" s="1"/>
      <c r="AB212" s="1"/>
      <c r="AC212" s="29"/>
      <c r="AD212" s="1"/>
      <c r="AE212" s="29"/>
      <c r="AF212" s="1"/>
      <c r="AG212" s="1"/>
      <c r="AH212" s="1"/>
      <c r="AI212" s="1"/>
      <c r="AJ212" s="1"/>
      <c r="AK212" s="2"/>
      <c r="AL212" s="1"/>
      <c r="AM212" s="2"/>
    </row>
    <row r="213" spans="26:39" x14ac:dyDescent="0.25">
      <c r="Z213" s="1"/>
      <c r="AA213" s="1"/>
      <c r="AB213" s="1"/>
      <c r="AC213" s="29"/>
      <c r="AD213" s="1"/>
      <c r="AE213" s="29"/>
      <c r="AF213" s="1"/>
      <c r="AG213" s="1"/>
      <c r="AH213" s="1"/>
      <c r="AI213" s="1"/>
      <c r="AJ213" s="1"/>
      <c r="AK213" s="2"/>
      <c r="AL213" s="1"/>
      <c r="AM213" s="2"/>
    </row>
    <row r="214" spans="26:39" x14ac:dyDescent="0.25">
      <c r="Z214" s="1"/>
      <c r="AA214" s="1"/>
      <c r="AB214" s="1"/>
      <c r="AC214" s="29"/>
      <c r="AD214" s="1"/>
      <c r="AE214" s="29"/>
      <c r="AF214" s="1"/>
      <c r="AG214" s="1"/>
      <c r="AH214" s="1"/>
      <c r="AI214" s="1"/>
      <c r="AJ214" s="1"/>
      <c r="AK214" s="2"/>
      <c r="AL214" s="1"/>
      <c r="AM214" s="2"/>
    </row>
    <row r="215" spans="26:39" x14ac:dyDescent="0.25">
      <c r="Z215" s="1"/>
      <c r="AA215" s="1"/>
      <c r="AB215" s="1"/>
      <c r="AC215" s="29"/>
      <c r="AD215" s="1"/>
      <c r="AE215" s="29"/>
      <c r="AF215" s="1"/>
      <c r="AG215" s="1"/>
      <c r="AH215" s="1"/>
      <c r="AI215" s="1"/>
      <c r="AJ215" s="2"/>
      <c r="AK215" s="2"/>
      <c r="AL215" s="1"/>
      <c r="AM215" s="2"/>
    </row>
    <row r="216" spans="26:39" x14ac:dyDescent="0.25">
      <c r="Z216" s="1"/>
      <c r="AA216" s="1"/>
      <c r="AB216" s="1"/>
      <c r="AC216" s="29"/>
      <c r="AD216" s="1"/>
      <c r="AE216" s="29"/>
      <c r="AF216" s="1"/>
      <c r="AG216" s="1"/>
      <c r="AH216" s="1"/>
      <c r="AI216" s="1"/>
      <c r="AJ216" s="1"/>
      <c r="AK216" s="2"/>
      <c r="AL216" s="1"/>
      <c r="AM216" s="2"/>
    </row>
    <row r="217" spans="26:39" x14ac:dyDescent="0.25">
      <c r="Z217" s="1"/>
      <c r="AA217" s="1"/>
      <c r="AB217" s="1"/>
      <c r="AC217" s="29"/>
      <c r="AD217" s="1"/>
      <c r="AE217" s="29"/>
      <c r="AF217" s="1"/>
      <c r="AG217" s="1"/>
      <c r="AH217" s="1"/>
      <c r="AI217" s="1"/>
      <c r="AJ217" s="1"/>
      <c r="AK217" s="2"/>
      <c r="AL217" s="1"/>
      <c r="AM217" s="2"/>
    </row>
    <row r="218" spans="26:39" x14ac:dyDescent="0.25">
      <c r="Z218" s="1"/>
      <c r="AA218" s="1"/>
      <c r="AB218" s="1"/>
      <c r="AC218" s="29"/>
      <c r="AD218" s="1"/>
      <c r="AE218" s="29"/>
      <c r="AF218" s="1"/>
      <c r="AG218" s="1"/>
      <c r="AH218" s="1"/>
      <c r="AI218" s="1"/>
      <c r="AJ218" s="1"/>
      <c r="AK218" s="2"/>
      <c r="AL218" s="1"/>
      <c r="AM218" s="2"/>
    </row>
    <row r="219" spans="26:39" x14ac:dyDescent="0.25">
      <c r="Z219" s="1"/>
      <c r="AA219" s="1"/>
      <c r="AB219" s="1"/>
      <c r="AC219" s="29"/>
      <c r="AD219" s="1"/>
      <c r="AE219" s="29"/>
      <c r="AF219" s="1"/>
      <c r="AG219" s="1"/>
      <c r="AH219" s="1"/>
      <c r="AI219" s="1"/>
      <c r="AJ219" s="1"/>
      <c r="AK219" s="2"/>
      <c r="AL219" s="1"/>
      <c r="AM219" s="2"/>
    </row>
    <row r="220" spans="26:39" x14ac:dyDescent="0.25">
      <c r="Z220" s="1"/>
      <c r="AA220" s="1"/>
      <c r="AB220" s="1"/>
      <c r="AC220" s="29"/>
      <c r="AD220" s="1"/>
      <c r="AE220" s="29"/>
      <c r="AF220" s="1"/>
      <c r="AG220" s="1"/>
      <c r="AH220" s="1"/>
      <c r="AI220" s="1"/>
      <c r="AJ220" s="1"/>
      <c r="AK220" s="2"/>
      <c r="AL220" s="1"/>
      <c r="AM220" s="2"/>
    </row>
    <row r="221" spans="26:39" x14ac:dyDescent="0.25">
      <c r="Z221" s="1"/>
      <c r="AA221" s="1"/>
      <c r="AB221" s="1"/>
      <c r="AC221" s="29"/>
      <c r="AD221" s="1"/>
      <c r="AE221" s="29"/>
      <c r="AF221" s="1"/>
      <c r="AG221" s="1"/>
      <c r="AH221" s="1"/>
      <c r="AI221" s="1"/>
      <c r="AJ221" s="1"/>
      <c r="AK221" s="2"/>
      <c r="AL221" s="1"/>
      <c r="AM221" s="2"/>
    </row>
    <row r="222" spans="26:39" x14ac:dyDescent="0.25">
      <c r="Z222" s="1"/>
      <c r="AA222" s="1"/>
      <c r="AB222" s="1"/>
      <c r="AC222" s="29"/>
      <c r="AD222" s="1"/>
      <c r="AE222" s="29"/>
      <c r="AF222" s="1"/>
      <c r="AG222" s="1"/>
      <c r="AH222" s="1"/>
      <c r="AI222" s="1"/>
      <c r="AJ222" s="1"/>
      <c r="AK222" s="2"/>
      <c r="AL222" s="1"/>
      <c r="AM222" s="2"/>
    </row>
    <row r="223" spans="26:39" x14ac:dyDescent="0.25">
      <c r="Z223" s="1"/>
      <c r="AA223" s="1"/>
      <c r="AB223" s="1"/>
      <c r="AC223" s="29"/>
      <c r="AD223" s="1"/>
      <c r="AE223" s="29"/>
      <c r="AF223" s="1"/>
      <c r="AG223" s="1"/>
      <c r="AH223" s="1"/>
      <c r="AI223" s="1"/>
      <c r="AJ223" s="1"/>
      <c r="AK223" s="2"/>
      <c r="AL223" s="1"/>
      <c r="AM223" s="2"/>
    </row>
    <row r="224" spans="26:39" x14ac:dyDescent="0.25">
      <c r="Z224" s="1"/>
      <c r="AA224" s="1"/>
      <c r="AB224" s="1"/>
      <c r="AC224" s="29"/>
      <c r="AD224" s="1"/>
      <c r="AE224" s="29"/>
      <c r="AF224" s="1"/>
      <c r="AG224" s="1"/>
      <c r="AH224" s="1"/>
      <c r="AI224" s="1"/>
      <c r="AJ224" s="1"/>
      <c r="AK224" s="2"/>
      <c r="AL224" s="1"/>
      <c r="AM224" s="2"/>
    </row>
    <row r="225" spans="26:39" x14ac:dyDescent="0.25">
      <c r="Z225" s="1"/>
      <c r="AA225" s="1"/>
      <c r="AB225" s="1"/>
      <c r="AC225" s="29"/>
      <c r="AD225" s="1"/>
      <c r="AE225" s="29"/>
      <c r="AF225" s="1"/>
      <c r="AG225" s="1"/>
      <c r="AH225" s="1"/>
      <c r="AI225" s="1"/>
      <c r="AJ225" s="2"/>
      <c r="AK225" s="2"/>
      <c r="AL225" s="1"/>
      <c r="AM225" s="2"/>
    </row>
    <row r="226" spans="26:39" x14ac:dyDescent="0.25">
      <c r="Z226" s="1"/>
      <c r="AA226" s="1"/>
      <c r="AB226" s="1"/>
      <c r="AC226" s="29"/>
      <c r="AD226" s="1"/>
      <c r="AE226" s="29"/>
      <c r="AF226" s="1"/>
      <c r="AG226" s="1"/>
      <c r="AH226" s="1"/>
      <c r="AI226" s="1"/>
      <c r="AJ226" s="1"/>
      <c r="AK226" s="2"/>
      <c r="AL226" s="1"/>
      <c r="AM226" s="2"/>
    </row>
    <row r="227" spans="26:39" x14ac:dyDescent="0.25">
      <c r="Z227" s="1"/>
      <c r="AA227" s="1"/>
      <c r="AB227" s="1"/>
      <c r="AC227" s="29"/>
      <c r="AD227" s="1"/>
      <c r="AE227" s="29"/>
      <c r="AF227" s="1"/>
      <c r="AG227" s="2"/>
      <c r="AH227" s="1"/>
      <c r="AI227" s="1"/>
      <c r="AJ227" s="2"/>
      <c r="AK227" s="2"/>
      <c r="AL227" s="2"/>
      <c r="AM227" s="2"/>
    </row>
    <row r="228" spans="26:39" x14ac:dyDescent="0.25">
      <c r="Z228" s="1"/>
      <c r="AA228" s="1"/>
      <c r="AB228" s="1"/>
      <c r="AC228" s="29"/>
      <c r="AD228" s="1"/>
      <c r="AE228" s="29"/>
      <c r="AF228" s="1"/>
      <c r="AG228" s="1"/>
      <c r="AH228" s="1"/>
      <c r="AI228" s="1"/>
      <c r="AJ228" s="1"/>
      <c r="AK228" s="2"/>
      <c r="AL228" s="2"/>
      <c r="AM228" s="2"/>
    </row>
    <row r="229" spans="26:39" x14ac:dyDescent="0.25">
      <c r="Z229" s="1"/>
      <c r="AA229" s="1"/>
      <c r="AB229" s="1"/>
      <c r="AC229" s="29"/>
      <c r="AD229" s="1"/>
      <c r="AE229" s="29"/>
      <c r="AF229" s="1"/>
      <c r="AG229" s="1"/>
      <c r="AH229" s="1"/>
      <c r="AI229" s="1"/>
      <c r="AJ229" s="1"/>
      <c r="AK229" s="2"/>
      <c r="AL229" s="2"/>
      <c r="AM229" s="2"/>
    </row>
    <row r="230" spans="26:39" x14ac:dyDescent="0.25">
      <c r="Z230" s="1"/>
      <c r="AA230" s="1"/>
      <c r="AB230" s="1"/>
      <c r="AC230" s="29"/>
      <c r="AD230" s="1"/>
      <c r="AE230" s="29"/>
      <c r="AF230" s="1"/>
      <c r="AG230" s="1"/>
      <c r="AH230" s="1"/>
      <c r="AI230" s="1"/>
      <c r="AJ230" s="1"/>
      <c r="AK230" s="2"/>
      <c r="AL230" s="2"/>
      <c r="AM230" s="2"/>
    </row>
    <row r="231" spans="26:39" x14ac:dyDescent="0.25">
      <c r="Z231" s="1"/>
      <c r="AA231" s="1"/>
      <c r="AB231" s="1"/>
      <c r="AC231" s="29"/>
      <c r="AD231" s="1"/>
      <c r="AE231" s="29"/>
      <c r="AF231" s="1"/>
      <c r="AG231" s="1"/>
      <c r="AH231" s="1"/>
      <c r="AI231" s="1"/>
      <c r="AJ231" s="1"/>
      <c r="AK231" s="2"/>
      <c r="AL231" s="2"/>
      <c r="AM231" s="2"/>
    </row>
    <row r="232" spans="26:39" x14ac:dyDescent="0.25">
      <c r="Z232" s="1"/>
      <c r="AA232" s="1"/>
      <c r="AB232" s="1"/>
      <c r="AC232" s="29"/>
      <c r="AD232" s="1"/>
      <c r="AE232" s="29"/>
      <c r="AF232" s="1"/>
      <c r="AG232" s="1"/>
      <c r="AH232" s="1"/>
      <c r="AI232" s="1"/>
      <c r="AJ232" s="1"/>
      <c r="AK232" s="2"/>
      <c r="AL232" s="2"/>
      <c r="AM232" s="2"/>
    </row>
    <row r="233" spans="26:39" x14ac:dyDescent="0.25">
      <c r="Z233" s="1"/>
      <c r="AA233" s="1"/>
      <c r="AB233" s="1"/>
      <c r="AC233" s="29"/>
      <c r="AD233" s="1"/>
      <c r="AE233" s="29"/>
      <c r="AF233" s="1"/>
      <c r="AG233" s="1"/>
      <c r="AH233" s="1"/>
      <c r="AI233" s="1"/>
      <c r="AJ233" s="1"/>
      <c r="AK233" s="2"/>
      <c r="AL233" s="2"/>
      <c r="AM233" s="2"/>
    </row>
    <row r="234" spans="26:39" x14ac:dyDescent="0.25">
      <c r="Z234" s="1"/>
      <c r="AA234" s="1"/>
      <c r="AB234" s="1"/>
      <c r="AC234" s="29"/>
      <c r="AD234" s="1"/>
      <c r="AE234" s="29"/>
      <c r="AF234" s="1"/>
      <c r="AG234" s="1"/>
      <c r="AH234" s="1"/>
      <c r="AI234" s="1"/>
      <c r="AJ234" s="1"/>
      <c r="AK234" s="2"/>
      <c r="AL234" s="2"/>
      <c r="AM234" s="2"/>
    </row>
    <row r="235" spans="26:39" x14ac:dyDescent="0.25">
      <c r="Z235" s="1"/>
      <c r="AA235" s="1"/>
      <c r="AB235" s="1"/>
      <c r="AC235" s="29"/>
      <c r="AD235" s="1"/>
      <c r="AE235" s="29"/>
      <c r="AF235" s="1"/>
      <c r="AG235" s="1"/>
      <c r="AH235" s="1"/>
      <c r="AI235" s="1"/>
      <c r="AJ235" s="1"/>
      <c r="AK235" s="2"/>
      <c r="AL235" s="2"/>
      <c r="AM235" s="2"/>
    </row>
    <row r="236" spans="26:39" x14ac:dyDescent="0.25">
      <c r="Z236" s="1"/>
      <c r="AA236" s="1"/>
      <c r="AB236" s="1"/>
      <c r="AC236" s="29"/>
      <c r="AD236" s="1"/>
      <c r="AE236" s="29"/>
      <c r="AF236" s="1"/>
      <c r="AG236" s="1"/>
      <c r="AH236" s="1"/>
      <c r="AI236" s="1"/>
      <c r="AJ236" s="1"/>
      <c r="AK236" s="2"/>
      <c r="AL236" s="2"/>
      <c r="AM236" s="2"/>
    </row>
    <row r="237" spans="26:39" x14ac:dyDescent="0.25">
      <c r="Z237" s="1"/>
      <c r="AA237" s="1"/>
      <c r="AB237" s="1"/>
      <c r="AC237" s="29"/>
      <c r="AD237" s="1"/>
      <c r="AE237" s="29"/>
      <c r="AF237" s="1"/>
      <c r="AG237" s="1"/>
      <c r="AH237" s="1"/>
      <c r="AI237" s="1"/>
      <c r="AJ237" s="1"/>
      <c r="AK237" s="2"/>
      <c r="AL237" s="2"/>
      <c r="AM237" s="2"/>
    </row>
    <row r="238" spans="26:39" x14ac:dyDescent="0.25">
      <c r="Z238" s="1"/>
      <c r="AA238" s="1"/>
      <c r="AB238" s="1"/>
      <c r="AC238" s="29"/>
      <c r="AD238" s="1"/>
      <c r="AE238" s="29"/>
      <c r="AF238" s="1"/>
      <c r="AG238" s="1"/>
      <c r="AH238" s="1"/>
      <c r="AI238" s="1"/>
      <c r="AJ238" s="1"/>
      <c r="AK238" s="2"/>
      <c r="AL238" s="2"/>
      <c r="AM238" s="2"/>
    </row>
    <row r="239" spans="26:39" x14ac:dyDescent="0.25">
      <c r="Z239" s="1"/>
      <c r="AA239" s="1"/>
      <c r="AB239" s="1"/>
      <c r="AC239" s="29"/>
      <c r="AD239" s="1"/>
      <c r="AE239" s="29"/>
      <c r="AF239" s="1"/>
      <c r="AG239" s="1"/>
      <c r="AH239" s="1"/>
      <c r="AI239" s="1"/>
      <c r="AJ239" s="1"/>
      <c r="AK239" s="2"/>
      <c r="AL239" s="2"/>
      <c r="AM239" s="2"/>
    </row>
    <row r="240" spans="26:39" x14ac:dyDescent="0.25">
      <c r="Z240" s="1"/>
      <c r="AA240" s="1"/>
      <c r="AB240" s="1"/>
      <c r="AC240" s="29"/>
      <c r="AD240" s="1"/>
      <c r="AE240" s="29"/>
      <c r="AF240" s="1"/>
      <c r="AG240" s="1"/>
      <c r="AH240" s="1"/>
      <c r="AI240" s="1"/>
      <c r="AJ240" s="1"/>
      <c r="AK240" s="2"/>
      <c r="AL240" s="2"/>
      <c r="AM240" s="2"/>
    </row>
    <row r="241" spans="26:39" x14ac:dyDescent="0.25">
      <c r="Z241" s="1"/>
      <c r="AA241" s="1"/>
      <c r="AB241" s="1"/>
      <c r="AC241" s="29"/>
      <c r="AD241" s="1"/>
      <c r="AE241" s="29"/>
      <c r="AF241" s="1"/>
      <c r="AG241" s="1"/>
      <c r="AH241" s="1"/>
      <c r="AI241" s="1"/>
      <c r="AJ241" s="2"/>
      <c r="AK241" s="2"/>
      <c r="AL241" s="2"/>
      <c r="AM241" s="2"/>
    </row>
    <row r="242" spans="26:39" x14ac:dyDescent="0.25">
      <c r="Z242" s="1"/>
      <c r="AA242" s="1"/>
      <c r="AB242" s="1"/>
      <c r="AC242" s="29"/>
      <c r="AD242" s="1"/>
      <c r="AE242" s="29"/>
      <c r="AF242" s="1"/>
      <c r="AG242" s="1"/>
      <c r="AH242" s="1"/>
      <c r="AI242" s="1"/>
      <c r="AJ242" s="1"/>
      <c r="AK242" s="2"/>
      <c r="AL242" s="2"/>
      <c r="AM242" s="2"/>
    </row>
    <row r="243" spans="26:39" x14ac:dyDescent="0.25">
      <c r="Z243" s="1"/>
      <c r="AA243" s="1"/>
      <c r="AB243" s="1"/>
      <c r="AC243" s="29"/>
      <c r="AD243" s="1"/>
      <c r="AE243" s="29"/>
      <c r="AF243" s="1"/>
      <c r="AG243" s="1"/>
      <c r="AH243" s="1"/>
      <c r="AI243" s="1"/>
      <c r="AJ243" s="1"/>
      <c r="AK243" s="2"/>
      <c r="AL243" s="2"/>
      <c r="AM243" s="2"/>
    </row>
    <row r="244" spans="26:39" x14ac:dyDescent="0.25">
      <c r="Z244" s="1"/>
      <c r="AA244" s="1"/>
      <c r="AB244" s="1"/>
      <c r="AC244" s="29"/>
      <c r="AD244" s="1"/>
      <c r="AE244" s="29"/>
      <c r="AF244" s="1"/>
      <c r="AG244" s="1"/>
      <c r="AH244" s="1"/>
      <c r="AI244" s="1"/>
      <c r="AJ244" s="1"/>
      <c r="AK244" s="2"/>
      <c r="AL244" s="2"/>
      <c r="AM244" s="2"/>
    </row>
    <row r="245" spans="26:39" x14ac:dyDescent="0.25">
      <c r="Z245" s="1"/>
      <c r="AA245" s="1"/>
      <c r="AB245" s="1"/>
      <c r="AC245" s="29"/>
      <c r="AD245" s="1"/>
      <c r="AE245" s="29"/>
      <c r="AF245" s="1"/>
      <c r="AG245" s="1"/>
      <c r="AH245" s="1"/>
      <c r="AI245" s="1"/>
      <c r="AJ245" s="1"/>
      <c r="AK245" s="2"/>
      <c r="AL245" s="2"/>
      <c r="AM245" s="2"/>
    </row>
    <row r="246" spans="26:39" x14ac:dyDescent="0.25">
      <c r="Z246" s="1"/>
      <c r="AA246" s="1"/>
      <c r="AB246" s="1"/>
      <c r="AC246" s="29"/>
      <c r="AD246" s="1"/>
      <c r="AE246" s="29"/>
      <c r="AF246" s="1"/>
      <c r="AG246" s="1"/>
      <c r="AH246" s="1"/>
      <c r="AI246" s="1"/>
      <c r="AJ246" s="1"/>
      <c r="AK246" s="2"/>
      <c r="AL246" s="2"/>
      <c r="AM246" s="2"/>
    </row>
    <row r="247" spans="26:39" x14ac:dyDescent="0.25">
      <c r="Z247" s="1"/>
      <c r="AA247" s="1"/>
      <c r="AB247" s="1"/>
      <c r="AC247" s="29"/>
      <c r="AD247" s="1"/>
      <c r="AE247" s="29"/>
      <c r="AF247" s="1"/>
      <c r="AG247" s="1"/>
      <c r="AH247" s="1"/>
      <c r="AI247" s="1"/>
      <c r="AJ247" s="1"/>
      <c r="AK247" s="2"/>
      <c r="AL247" s="2"/>
      <c r="AM247" s="2"/>
    </row>
    <row r="248" spans="26:39" x14ac:dyDescent="0.25">
      <c r="Z248" s="1"/>
      <c r="AA248" s="1"/>
      <c r="AB248" s="1"/>
      <c r="AC248" s="29"/>
      <c r="AD248" s="1"/>
      <c r="AE248" s="29"/>
      <c r="AF248" s="1"/>
      <c r="AG248" s="2"/>
      <c r="AH248" s="1"/>
      <c r="AI248" s="1"/>
      <c r="AJ248" s="2"/>
      <c r="AK248" s="2"/>
      <c r="AL248" s="1"/>
      <c r="AM248" s="2"/>
    </row>
    <row r="249" spans="26:39" x14ac:dyDescent="0.25">
      <c r="Z249" s="1"/>
      <c r="AA249" s="1"/>
      <c r="AB249" s="1"/>
      <c r="AC249" s="29"/>
      <c r="AD249" s="1"/>
      <c r="AE249" s="29"/>
      <c r="AF249" s="1"/>
      <c r="AG249" s="1"/>
      <c r="AH249" s="1"/>
      <c r="AI249" s="1"/>
      <c r="AJ249" s="1"/>
      <c r="AK249" s="2"/>
      <c r="AL249" s="1"/>
      <c r="AM249" s="2"/>
    </row>
    <row r="250" spans="26:39" x14ac:dyDescent="0.25">
      <c r="Z250" s="1"/>
      <c r="AA250" s="1"/>
      <c r="AB250" s="1"/>
      <c r="AC250" s="29"/>
      <c r="AD250" s="1"/>
      <c r="AE250" s="29"/>
      <c r="AF250" s="1"/>
      <c r="AG250" s="1"/>
      <c r="AH250" s="1"/>
      <c r="AI250" s="1"/>
      <c r="AJ250" s="1"/>
      <c r="AK250" s="2"/>
      <c r="AL250" s="1"/>
      <c r="AM250" s="2"/>
    </row>
    <row r="251" spans="26:39" x14ac:dyDescent="0.25">
      <c r="Z251" s="1"/>
      <c r="AA251" s="1"/>
      <c r="AB251" s="1"/>
      <c r="AC251" s="29"/>
      <c r="AD251" s="1"/>
      <c r="AE251" s="29"/>
      <c r="AF251" s="1"/>
      <c r="AG251" s="1"/>
      <c r="AH251" s="1"/>
      <c r="AI251" s="1"/>
      <c r="AJ251" s="1"/>
      <c r="AK251" s="2"/>
      <c r="AL251" s="1"/>
      <c r="AM251" s="2"/>
    </row>
    <row r="252" spans="26:39" x14ac:dyDescent="0.25">
      <c r="Z252" s="1"/>
      <c r="AA252" s="1"/>
      <c r="AB252" s="1"/>
      <c r="AC252" s="29"/>
      <c r="AD252" s="1"/>
      <c r="AE252" s="29"/>
      <c r="AF252" s="1"/>
      <c r="AG252" s="1"/>
      <c r="AH252" s="1"/>
      <c r="AI252" s="1"/>
      <c r="AJ252" s="1"/>
      <c r="AK252" s="2"/>
      <c r="AL252" s="1"/>
      <c r="AM252" s="2"/>
    </row>
    <row r="253" spans="26:39" x14ac:dyDescent="0.25">
      <c r="Z253" s="1"/>
      <c r="AA253" s="1"/>
      <c r="AB253" s="1"/>
      <c r="AC253" s="29"/>
      <c r="AD253" s="1"/>
      <c r="AE253" s="29"/>
      <c r="AF253" s="1"/>
      <c r="AG253" s="1"/>
      <c r="AH253" s="1"/>
      <c r="AI253" s="1"/>
      <c r="AJ253" s="1"/>
      <c r="AK253" s="2"/>
      <c r="AL253" s="1"/>
      <c r="AM253" s="2"/>
    </row>
    <row r="254" spans="26:39" x14ac:dyDescent="0.25">
      <c r="Z254" s="1"/>
      <c r="AA254" s="1"/>
      <c r="AB254" s="1"/>
      <c r="AC254" s="29"/>
      <c r="AD254" s="1"/>
      <c r="AE254" s="29"/>
      <c r="AF254" s="1"/>
      <c r="AG254" s="1"/>
      <c r="AH254" s="1"/>
      <c r="AI254" s="1"/>
      <c r="AJ254" s="1"/>
      <c r="AK254" s="2"/>
      <c r="AL254" s="1"/>
      <c r="AM254" s="2"/>
    </row>
    <row r="255" spans="26:39" x14ac:dyDescent="0.25">
      <c r="Z255" s="1"/>
      <c r="AA255" s="1"/>
      <c r="AB255" s="1"/>
      <c r="AC255" s="29"/>
      <c r="AD255" s="1"/>
      <c r="AE255" s="29"/>
      <c r="AF255" s="1"/>
      <c r="AG255" s="1"/>
      <c r="AH255" s="1"/>
      <c r="AI255" s="1"/>
      <c r="AJ255" s="1"/>
      <c r="AK255" s="2"/>
      <c r="AL255" s="1"/>
      <c r="AM255" s="2"/>
    </row>
    <row r="256" spans="26:39" x14ac:dyDescent="0.25">
      <c r="Z256" s="1"/>
      <c r="AA256" s="1"/>
      <c r="AB256" s="1"/>
      <c r="AC256" s="29"/>
      <c r="AD256" s="1"/>
      <c r="AE256" s="29"/>
      <c r="AF256" s="1"/>
      <c r="AG256" s="1"/>
      <c r="AH256" s="1"/>
      <c r="AI256" s="1"/>
      <c r="AJ256" s="1"/>
      <c r="AK256" s="2"/>
      <c r="AL256" s="1"/>
      <c r="AM256" s="2"/>
    </row>
    <row r="257" spans="26:39" x14ac:dyDescent="0.25">
      <c r="Z257" s="1"/>
      <c r="AA257" s="1"/>
      <c r="AB257" s="1"/>
      <c r="AC257" s="29"/>
      <c r="AD257" s="1"/>
      <c r="AE257" s="29"/>
      <c r="AF257" s="1"/>
      <c r="AG257" s="1"/>
      <c r="AH257" s="1"/>
      <c r="AI257" s="1"/>
      <c r="AJ257" s="1"/>
      <c r="AK257" s="2"/>
      <c r="AL257" s="1"/>
      <c r="AM257" s="2"/>
    </row>
    <row r="258" spans="26:39" x14ac:dyDescent="0.25">
      <c r="Z258" s="1"/>
      <c r="AA258" s="1"/>
      <c r="AB258" s="1"/>
      <c r="AC258" s="29"/>
      <c r="AD258" s="1"/>
      <c r="AE258" s="29"/>
      <c r="AF258" s="1"/>
      <c r="AG258" s="1"/>
      <c r="AH258" s="1"/>
      <c r="AI258" s="1"/>
      <c r="AJ258" s="2"/>
      <c r="AK258" s="2"/>
      <c r="AL258" s="2"/>
      <c r="AM258" s="2"/>
    </row>
    <row r="259" spans="26:39" x14ac:dyDescent="0.25">
      <c r="Z259" s="1"/>
      <c r="AA259" s="1"/>
      <c r="AB259" s="1"/>
      <c r="AC259" s="29"/>
      <c r="AD259" s="1"/>
      <c r="AE259" s="29"/>
      <c r="AF259" s="1"/>
      <c r="AG259" s="1"/>
      <c r="AH259" s="1"/>
      <c r="AI259" s="1"/>
      <c r="AJ259" s="2"/>
      <c r="AK259" s="2"/>
      <c r="AL259" s="2"/>
      <c r="AM259" s="2"/>
    </row>
    <row r="260" spans="26:39" x14ac:dyDescent="0.25">
      <c r="Z260" s="1"/>
      <c r="AA260" s="1"/>
      <c r="AB260" s="1"/>
      <c r="AC260" s="29"/>
      <c r="AD260" s="1"/>
      <c r="AE260" s="29"/>
      <c r="AF260" s="1"/>
      <c r="AG260" s="1"/>
      <c r="AH260" s="1"/>
      <c r="AI260" s="1"/>
      <c r="AJ260" s="1"/>
      <c r="AK260" s="2"/>
      <c r="AL260" s="2"/>
      <c r="AM260" s="2"/>
    </row>
    <row r="261" spans="26:39" x14ac:dyDescent="0.25">
      <c r="Z261" s="1"/>
      <c r="AA261" s="1"/>
      <c r="AB261" s="1"/>
      <c r="AC261" s="29"/>
      <c r="AD261" s="1"/>
      <c r="AE261" s="29"/>
      <c r="AF261" s="1"/>
      <c r="AG261" s="1"/>
      <c r="AH261" s="1"/>
      <c r="AI261" s="1"/>
      <c r="AJ261" s="1"/>
      <c r="AK261" s="2"/>
      <c r="AL261" s="2"/>
      <c r="AM261" s="2"/>
    </row>
    <row r="262" spans="26:39" x14ac:dyDescent="0.25">
      <c r="Z262" s="1"/>
      <c r="AA262" s="1"/>
      <c r="AB262" s="1"/>
      <c r="AC262" s="29"/>
      <c r="AD262" s="1"/>
      <c r="AE262" s="29"/>
      <c r="AF262" s="1"/>
      <c r="AG262" s="1"/>
      <c r="AH262" s="1"/>
      <c r="AI262" s="1"/>
      <c r="AJ262" s="1"/>
      <c r="AK262" s="2"/>
      <c r="AL262" s="2"/>
      <c r="AM262" s="2"/>
    </row>
    <row r="263" spans="26:39" x14ac:dyDescent="0.25">
      <c r="Z263" s="1"/>
      <c r="AA263" s="1"/>
      <c r="AB263" s="1"/>
      <c r="AC263" s="29"/>
      <c r="AD263" s="1"/>
      <c r="AE263" s="29"/>
      <c r="AF263" s="1"/>
      <c r="AG263" s="1"/>
      <c r="AH263" s="1"/>
      <c r="AI263" s="1"/>
      <c r="AJ263" s="1"/>
      <c r="AK263" s="2"/>
      <c r="AL263" s="2"/>
      <c r="AM263" s="2"/>
    </row>
    <row r="264" spans="26:39" x14ac:dyDescent="0.25">
      <c r="Z264" s="1"/>
      <c r="AA264" s="1"/>
      <c r="AB264" s="1"/>
      <c r="AC264" s="29"/>
      <c r="AD264" s="1"/>
      <c r="AE264" s="29"/>
      <c r="AF264" s="1"/>
      <c r="AG264" s="1"/>
      <c r="AH264" s="1"/>
      <c r="AI264" s="1"/>
      <c r="AJ264" s="1"/>
      <c r="AK264" s="2"/>
      <c r="AL264" s="2"/>
      <c r="AM264" s="2"/>
    </row>
    <row r="265" spans="26:39" x14ac:dyDescent="0.25">
      <c r="Z265" s="1"/>
      <c r="AA265" s="1"/>
      <c r="AB265" s="1"/>
      <c r="AC265" s="29"/>
      <c r="AD265" s="1"/>
      <c r="AE265" s="29"/>
      <c r="AF265" s="1"/>
      <c r="AG265" s="1"/>
      <c r="AH265" s="1"/>
      <c r="AI265" s="1"/>
      <c r="AJ265" s="1"/>
      <c r="AK265" s="2"/>
      <c r="AL265" s="2"/>
      <c r="AM265" s="2"/>
    </row>
    <row r="266" spans="26:39" x14ac:dyDescent="0.25">
      <c r="Z266" s="1"/>
      <c r="AA266" s="1"/>
      <c r="AB266" s="1"/>
      <c r="AC266" s="29"/>
      <c r="AD266" s="1"/>
      <c r="AE266" s="29"/>
      <c r="AF266" s="1"/>
      <c r="AG266" s="1"/>
      <c r="AH266" s="1"/>
      <c r="AI266" s="1"/>
      <c r="AJ266" s="1"/>
      <c r="AK266" s="2"/>
      <c r="AL266" s="2"/>
      <c r="AM266" s="2"/>
    </row>
    <row r="267" spans="26:39" x14ac:dyDescent="0.25">
      <c r="Z267" s="1"/>
      <c r="AA267" s="1"/>
      <c r="AB267" s="1"/>
      <c r="AC267" s="29"/>
      <c r="AD267" s="1"/>
      <c r="AE267" s="29"/>
      <c r="AF267" s="1"/>
      <c r="AG267" s="1"/>
      <c r="AH267" s="1"/>
      <c r="AI267" s="1"/>
      <c r="AJ267" s="1"/>
      <c r="AK267" s="2"/>
      <c r="AL267" s="2"/>
      <c r="AM267" s="2"/>
    </row>
    <row r="268" spans="26:39" x14ac:dyDescent="0.25">
      <c r="Z268" s="1"/>
      <c r="AA268" s="1"/>
      <c r="AB268" s="1"/>
      <c r="AC268" s="29"/>
      <c r="AD268" s="1"/>
      <c r="AE268" s="29"/>
      <c r="AF268" s="1"/>
      <c r="AG268" s="1"/>
      <c r="AH268" s="1"/>
      <c r="AI268" s="1"/>
      <c r="AJ268" s="1"/>
      <c r="AK268" s="2"/>
      <c r="AL268" s="2"/>
      <c r="AM268" s="2"/>
    </row>
    <row r="269" spans="26:39" x14ac:dyDescent="0.25">
      <c r="Z269" s="1"/>
      <c r="AA269" s="1"/>
      <c r="AB269" s="1"/>
      <c r="AC269" s="29"/>
      <c r="AD269" s="1"/>
      <c r="AE269" s="29"/>
      <c r="AF269" s="1"/>
      <c r="AG269" s="1"/>
      <c r="AH269" s="1"/>
      <c r="AI269" s="1"/>
      <c r="AJ269" s="1"/>
      <c r="AK269" s="2"/>
      <c r="AL269" s="2"/>
      <c r="AM269" s="2"/>
    </row>
    <row r="270" spans="26:39" x14ac:dyDescent="0.25">
      <c r="Z270" s="1"/>
      <c r="AA270" s="1"/>
      <c r="AB270" s="1"/>
      <c r="AC270" s="29"/>
      <c r="AD270" s="1"/>
      <c r="AE270" s="29"/>
      <c r="AF270" s="1"/>
      <c r="AG270" s="1"/>
      <c r="AH270" s="1"/>
      <c r="AI270" s="1"/>
      <c r="AJ270" s="1"/>
      <c r="AK270" s="2"/>
      <c r="AL270" s="2"/>
      <c r="AM270" s="2"/>
    </row>
    <row r="271" spans="26:39" x14ac:dyDescent="0.25">
      <c r="Z271" s="1"/>
      <c r="AA271" s="1"/>
      <c r="AB271" s="1"/>
      <c r="AC271" s="29"/>
      <c r="AD271" s="1"/>
      <c r="AE271" s="29"/>
      <c r="AF271" s="1"/>
      <c r="AG271" s="1"/>
      <c r="AH271" s="1"/>
      <c r="AI271" s="1"/>
      <c r="AJ271" s="1"/>
      <c r="AK271" s="2"/>
      <c r="AL271" s="2"/>
      <c r="AM271" s="2"/>
    </row>
    <row r="272" spans="26:39" x14ac:dyDescent="0.25">
      <c r="Z272" s="1"/>
      <c r="AA272" s="1"/>
      <c r="AB272" s="1"/>
      <c r="AC272" s="29"/>
      <c r="AD272" s="1"/>
      <c r="AE272" s="29"/>
      <c r="AF272" s="1"/>
      <c r="AG272" s="2"/>
      <c r="AH272" s="1"/>
      <c r="AI272" s="1"/>
      <c r="AJ272" s="2"/>
      <c r="AK272" s="2"/>
      <c r="AL272" s="2"/>
      <c r="AM272" s="2"/>
    </row>
    <row r="273" spans="26:39" x14ac:dyDescent="0.25">
      <c r="Z273" s="1"/>
      <c r="AA273" s="1"/>
      <c r="AB273" s="1"/>
      <c r="AC273" s="29"/>
      <c r="AD273" s="1"/>
      <c r="AE273" s="29"/>
      <c r="AF273" s="1"/>
      <c r="AG273" s="1"/>
      <c r="AH273" s="1"/>
      <c r="AI273" s="1"/>
      <c r="AJ273" s="1"/>
      <c r="AK273" s="2"/>
      <c r="AL273" s="2"/>
      <c r="AM273" s="2"/>
    </row>
    <row r="274" spans="26:39" x14ac:dyDescent="0.25">
      <c r="Z274" s="1"/>
      <c r="AA274" s="1"/>
      <c r="AB274" s="1"/>
      <c r="AC274" s="29"/>
      <c r="AD274" s="1"/>
      <c r="AE274" s="29"/>
      <c r="AF274" s="1"/>
      <c r="AG274" s="1"/>
      <c r="AH274" s="1"/>
      <c r="AI274" s="1"/>
      <c r="AJ274" s="1"/>
      <c r="AK274" s="2"/>
      <c r="AL274" s="2"/>
      <c r="AM274" s="2"/>
    </row>
    <row r="275" spans="26:39" x14ac:dyDescent="0.25">
      <c r="Z275" s="1"/>
      <c r="AA275" s="1"/>
      <c r="AB275" s="1"/>
      <c r="AC275" s="29"/>
      <c r="AD275" s="1"/>
      <c r="AE275" s="29"/>
      <c r="AF275" s="1"/>
      <c r="AG275" s="1"/>
      <c r="AH275" s="1"/>
      <c r="AI275" s="1"/>
      <c r="AJ275" s="1"/>
      <c r="AK275" s="2"/>
      <c r="AL275" s="2"/>
      <c r="AM275" s="2"/>
    </row>
    <row r="276" spans="26:39" x14ac:dyDescent="0.25">
      <c r="Z276" s="1"/>
      <c r="AA276" s="1"/>
      <c r="AB276" s="1"/>
      <c r="AC276" s="29"/>
      <c r="AD276" s="1"/>
      <c r="AE276" s="29"/>
      <c r="AF276" s="1"/>
      <c r="AG276" s="2"/>
      <c r="AH276" s="1"/>
      <c r="AI276" s="1"/>
      <c r="AJ276" s="2"/>
      <c r="AK276" s="2"/>
      <c r="AL276" s="2"/>
      <c r="AM276" s="2"/>
    </row>
    <row r="277" spans="26:39" x14ac:dyDescent="0.25">
      <c r="Z277" s="1"/>
      <c r="AA277" s="1"/>
      <c r="AB277" s="1"/>
      <c r="AC277" s="29"/>
      <c r="AD277" s="1"/>
      <c r="AE277" s="29"/>
      <c r="AF277" s="1"/>
      <c r="AG277" s="1"/>
      <c r="AH277" s="1"/>
      <c r="AI277" s="1"/>
      <c r="AJ277" s="2"/>
      <c r="AK277" s="2"/>
      <c r="AL277" s="2"/>
      <c r="AM277" s="2"/>
    </row>
    <row r="278" spans="26:39" x14ac:dyDescent="0.25">
      <c r="Z278" s="1"/>
      <c r="AA278" s="1"/>
      <c r="AB278" s="1"/>
      <c r="AC278" s="29"/>
      <c r="AD278" s="1"/>
      <c r="AE278" s="29"/>
      <c r="AF278" s="1"/>
      <c r="AG278" s="2"/>
      <c r="AH278" s="1"/>
      <c r="AI278" s="1"/>
      <c r="AJ278" s="2"/>
      <c r="AK278" s="2"/>
      <c r="AL278" s="1"/>
      <c r="AM278" s="2"/>
    </row>
    <row r="279" spans="26:39" x14ac:dyDescent="0.25">
      <c r="Z279" s="1"/>
      <c r="AA279" s="1"/>
      <c r="AB279" s="1"/>
      <c r="AC279" s="29"/>
      <c r="AD279" s="1"/>
      <c r="AE279" s="29"/>
      <c r="AF279" s="1"/>
      <c r="AG279" s="1"/>
      <c r="AH279" s="1"/>
      <c r="AI279" s="1"/>
      <c r="AJ279" s="2"/>
      <c r="AK279" s="2"/>
      <c r="AL279" s="1"/>
      <c r="AM279" s="2"/>
    </row>
    <row r="280" spans="26:39" x14ac:dyDescent="0.25">
      <c r="Z280" s="1"/>
      <c r="AA280" s="1"/>
      <c r="AB280" s="1"/>
      <c r="AC280" s="29"/>
      <c r="AD280" s="1"/>
      <c r="AE280" s="29"/>
      <c r="AF280" s="1"/>
      <c r="AG280" s="2"/>
      <c r="AH280" s="1"/>
      <c r="AI280" s="1"/>
      <c r="AJ280" s="2"/>
      <c r="AK280" s="2"/>
      <c r="AL280" s="1"/>
      <c r="AM280" s="2"/>
    </row>
    <row r="281" spans="26:39" x14ac:dyDescent="0.25">
      <c r="Z281" s="1"/>
      <c r="AA281" s="1"/>
      <c r="AB281" s="1"/>
      <c r="AC281" s="29"/>
      <c r="AD281" s="1"/>
      <c r="AE281" s="29"/>
      <c r="AF281" s="1"/>
      <c r="AG281" s="2"/>
      <c r="AH281" s="1"/>
      <c r="AI281" s="1"/>
      <c r="AJ281" s="2"/>
      <c r="AK281" s="2"/>
      <c r="AL281" s="2"/>
      <c r="AM281" s="2"/>
    </row>
    <row r="282" spans="26:39" x14ac:dyDescent="0.25">
      <c r="Z282" s="1"/>
      <c r="AA282" s="1"/>
      <c r="AB282" s="1"/>
      <c r="AC282" s="29"/>
      <c r="AD282" s="1"/>
      <c r="AE282" s="29"/>
      <c r="AF282" s="1"/>
      <c r="AG282" s="1"/>
      <c r="AH282" s="1"/>
      <c r="AI282" s="1"/>
      <c r="AJ282" s="1"/>
      <c r="AK282" s="2"/>
      <c r="AL282" s="2"/>
      <c r="AM282" s="2"/>
    </row>
    <row r="283" spans="26:39" x14ac:dyDescent="0.25">
      <c r="Z283" s="1"/>
      <c r="AA283" s="1"/>
      <c r="AB283" s="1"/>
      <c r="AC283" s="29"/>
      <c r="AD283" s="1"/>
      <c r="AE283" s="29"/>
      <c r="AF283" s="1"/>
      <c r="AG283" s="1"/>
      <c r="AH283" s="1"/>
      <c r="AI283" s="1"/>
      <c r="AJ283" s="1"/>
      <c r="AK283" s="2"/>
      <c r="AL283" s="2"/>
      <c r="AM283" s="2"/>
    </row>
    <row r="284" spans="26:39" x14ac:dyDescent="0.25">
      <c r="Z284" s="1"/>
      <c r="AA284" s="1"/>
      <c r="AB284" s="1"/>
      <c r="AC284" s="29"/>
      <c r="AD284" s="1"/>
      <c r="AE284" s="29"/>
      <c r="AF284" s="1"/>
      <c r="AG284" s="1"/>
      <c r="AH284" s="1"/>
      <c r="AI284" s="1"/>
      <c r="AJ284" s="2"/>
      <c r="AK284" s="2"/>
      <c r="AL284" s="2"/>
      <c r="AM284" s="2"/>
    </row>
    <row r="285" spans="26:39" x14ac:dyDescent="0.25">
      <c r="Z285" s="1"/>
      <c r="AA285" s="1"/>
      <c r="AB285" s="1"/>
      <c r="AC285" s="29"/>
      <c r="AD285" s="1"/>
      <c r="AE285" s="29"/>
      <c r="AF285" s="1"/>
      <c r="AG285" s="2"/>
      <c r="AH285" s="1"/>
      <c r="AI285" s="1"/>
      <c r="AJ285" s="2"/>
      <c r="AK285" s="2"/>
      <c r="AL285" s="2"/>
      <c r="AM285" s="2"/>
    </row>
    <row r="286" spans="26:39" x14ac:dyDescent="0.25">
      <c r="Z286" s="1"/>
      <c r="AA286" s="1"/>
      <c r="AB286" s="1"/>
      <c r="AC286" s="29"/>
      <c r="AD286" s="1"/>
      <c r="AE286" s="29"/>
      <c r="AF286" s="1"/>
      <c r="AG286" s="1"/>
      <c r="AH286" s="1"/>
      <c r="AI286" s="1"/>
      <c r="AJ286" s="1"/>
      <c r="AK286" s="2"/>
      <c r="AL286" s="2"/>
      <c r="AM286" s="2"/>
    </row>
    <row r="287" spans="26:39" x14ac:dyDescent="0.25">
      <c r="Z287" s="1"/>
      <c r="AA287" s="1"/>
      <c r="AB287" s="1"/>
      <c r="AC287" s="29"/>
      <c r="AD287" s="1"/>
      <c r="AE287" s="29"/>
      <c r="AF287" s="1"/>
      <c r="AG287" s="1"/>
      <c r="AH287" s="1"/>
      <c r="AI287" s="1"/>
      <c r="AJ287" s="1"/>
      <c r="AK287" s="2"/>
      <c r="AL287" s="2"/>
      <c r="AM287" s="2"/>
    </row>
    <row r="288" spans="26:39" x14ac:dyDescent="0.25">
      <c r="Z288" s="1"/>
      <c r="AA288" s="1"/>
      <c r="AB288" s="1"/>
      <c r="AC288" s="29"/>
      <c r="AD288" s="1"/>
      <c r="AE288" s="29"/>
      <c r="AF288" s="1"/>
      <c r="AG288" s="2"/>
      <c r="AH288" s="1"/>
      <c r="AI288" s="1"/>
      <c r="AJ288" s="2"/>
      <c r="AK288" s="2"/>
      <c r="AL288" s="2"/>
      <c r="AM288" s="2"/>
    </row>
    <row r="289" spans="26:39" x14ac:dyDescent="0.25">
      <c r="Z289" s="1"/>
      <c r="AA289" s="1"/>
      <c r="AB289" s="1"/>
      <c r="AC289" s="29"/>
      <c r="AD289" s="1"/>
      <c r="AE289" s="29"/>
      <c r="AF289" s="1"/>
      <c r="AG289" s="1"/>
      <c r="AH289" s="1"/>
      <c r="AI289" s="1"/>
      <c r="AJ289" s="2"/>
      <c r="AK289" s="2"/>
      <c r="AL289" s="2"/>
      <c r="AM289" s="2"/>
    </row>
    <row r="290" spans="26:39" x14ac:dyDescent="0.25">
      <c r="Z290" s="1"/>
      <c r="AA290" s="1"/>
      <c r="AB290" s="1"/>
      <c r="AC290" s="29"/>
      <c r="AD290" s="1"/>
      <c r="AE290" s="29"/>
      <c r="AF290" s="1"/>
      <c r="AG290" s="1"/>
      <c r="AH290" s="1"/>
      <c r="AI290" s="1"/>
      <c r="AJ290" s="1"/>
      <c r="AK290" s="2"/>
      <c r="AL290" s="2"/>
      <c r="AM290" s="2"/>
    </row>
    <row r="291" spans="26:39" x14ac:dyDescent="0.25">
      <c r="Z291" s="1"/>
      <c r="AA291" s="1"/>
      <c r="AB291" s="1"/>
      <c r="AC291" s="29"/>
      <c r="AD291" s="1"/>
      <c r="AE291" s="29"/>
      <c r="AF291" s="1"/>
      <c r="AG291" s="1"/>
      <c r="AH291" s="1"/>
      <c r="AI291" s="1"/>
      <c r="AJ291" s="1"/>
      <c r="AK291" s="2"/>
      <c r="AL291" s="2"/>
      <c r="AM291" s="2"/>
    </row>
    <row r="292" spans="26:39" x14ac:dyDescent="0.25">
      <c r="Z292" s="1"/>
      <c r="AA292" s="1"/>
      <c r="AB292" s="1"/>
      <c r="AC292" s="29"/>
      <c r="AD292" s="1"/>
      <c r="AE292" s="29"/>
      <c r="AF292" s="1"/>
      <c r="AG292" s="1"/>
      <c r="AH292" s="1"/>
      <c r="AI292" s="1"/>
      <c r="AJ292" s="1"/>
      <c r="AK292" s="2"/>
      <c r="AL292" s="2"/>
      <c r="AM292" s="2"/>
    </row>
    <row r="293" spans="26:39" x14ac:dyDescent="0.25">
      <c r="Z293" s="1"/>
      <c r="AA293" s="1"/>
      <c r="AB293" s="1"/>
      <c r="AC293" s="29"/>
      <c r="AD293" s="1"/>
      <c r="AE293" s="29"/>
      <c r="AF293" s="1"/>
      <c r="AG293" s="1"/>
      <c r="AH293" s="1"/>
      <c r="AI293" s="1"/>
      <c r="AJ293" s="1"/>
      <c r="AK293" s="2"/>
      <c r="AL293" s="2"/>
      <c r="AM293" s="2"/>
    </row>
    <row r="294" spans="26:39" x14ac:dyDescent="0.25">
      <c r="Z294" s="1"/>
      <c r="AA294" s="1"/>
      <c r="AB294" s="1"/>
      <c r="AC294" s="29"/>
      <c r="AD294" s="1"/>
      <c r="AE294" s="29"/>
      <c r="AF294" s="1"/>
      <c r="AG294" s="1"/>
      <c r="AH294" s="1"/>
      <c r="AI294" s="1"/>
      <c r="AJ294" s="2"/>
      <c r="AK294" s="2"/>
      <c r="AL294" s="2"/>
      <c r="AM294" s="2"/>
    </row>
    <row r="295" spans="26:39" x14ac:dyDescent="0.25">
      <c r="Z295" s="1"/>
      <c r="AA295" s="1"/>
      <c r="AB295" s="1"/>
      <c r="AC295" s="29"/>
      <c r="AD295" s="1"/>
      <c r="AE295" s="29"/>
      <c r="AF295" s="1"/>
      <c r="AG295" s="1"/>
      <c r="AH295" s="1"/>
      <c r="AI295" s="1"/>
      <c r="AJ295" s="1"/>
      <c r="AK295" s="2"/>
      <c r="AL295" s="2"/>
      <c r="AM295" s="2"/>
    </row>
    <row r="296" spans="26:39" x14ac:dyDescent="0.25">
      <c r="Z296" s="1"/>
      <c r="AA296" s="1"/>
      <c r="AB296" s="1"/>
      <c r="AC296" s="29"/>
      <c r="AD296" s="1"/>
      <c r="AE296" s="29"/>
      <c r="AF296" s="1"/>
      <c r="AG296" s="1"/>
      <c r="AH296" s="1"/>
      <c r="AI296" s="1"/>
      <c r="AJ296" s="2"/>
      <c r="AK296" s="2"/>
      <c r="AL296" s="2"/>
      <c r="AM296" s="2"/>
    </row>
    <row r="297" spans="26:39" x14ac:dyDescent="0.25">
      <c r="Z297" s="1"/>
      <c r="AA297" s="1"/>
      <c r="AB297" s="1"/>
      <c r="AC297" s="29"/>
      <c r="AD297" s="1"/>
      <c r="AE297" s="29"/>
      <c r="AF297" s="1"/>
      <c r="AG297" s="1"/>
      <c r="AH297" s="1"/>
      <c r="AI297" s="1"/>
      <c r="AJ297" s="1"/>
      <c r="AK297" s="2"/>
      <c r="AL297" s="2"/>
      <c r="AM297" s="2"/>
    </row>
    <row r="298" spans="26:39" x14ac:dyDescent="0.25">
      <c r="Z298" s="1"/>
      <c r="AA298" s="1"/>
      <c r="AB298" s="1"/>
      <c r="AC298" s="29"/>
      <c r="AD298" s="1"/>
      <c r="AE298" s="29"/>
      <c r="AF298" s="1"/>
      <c r="AG298" s="1"/>
      <c r="AH298" s="1"/>
      <c r="AI298" s="1"/>
      <c r="AJ298" s="1"/>
      <c r="AK298" s="2"/>
      <c r="AL298" s="2"/>
      <c r="AM298" s="2"/>
    </row>
    <row r="299" spans="26:39" x14ac:dyDescent="0.25">
      <c r="Z299" s="1"/>
      <c r="AA299" s="1"/>
      <c r="AB299" s="1"/>
      <c r="AC299" s="29"/>
      <c r="AD299" s="1"/>
      <c r="AE299" s="29"/>
      <c r="AF299" s="1"/>
      <c r="AG299" s="2"/>
      <c r="AH299" s="1"/>
      <c r="AI299" s="1"/>
      <c r="AJ299" s="2"/>
      <c r="AK299" s="2"/>
      <c r="AL299" s="1"/>
      <c r="AM299" s="2"/>
    </row>
    <row r="300" spans="26:39" x14ac:dyDescent="0.25">
      <c r="Z300" s="1"/>
      <c r="AA300" s="1"/>
      <c r="AB300" s="1"/>
      <c r="AC300" s="29"/>
      <c r="AD300" s="1"/>
      <c r="AE300" s="29"/>
      <c r="AF300" s="1"/>
      <c r="AG300" s="1"/>
      <c r="AH300" s="1"/>
      <c r="AI300" s="1"/>
      <c r="AJ300" s="1"/>
      <c r="AK300" s="2"/>
      <c r="AL300" s="1"/>
      <c r="AM300" s="2"/>
    </row>
    <row r="301" spans="26:39" x14ac:dyDescent="0.25">
      <c r="Z301" s="1"/>
      <c r="AA301" s="1"/>
      <c r="AB301" s="1"/>
      <c r="AC301" s="29"/>
      <c r="AD301" s="1"/>
      <c r="AE301" s="29"/>
      <c r="AF301" s="1"/>
      <c r="AG301" s="1"/>
      <c r="AH301" s="1"/>
      <c r="AI301" s="1"/>
      <c r="AJ301" s="1"/>
      <c r="AK301" s="2"/>
      <c r="AL301" s="1"/>
      <c r="AM301" s="2"/>
    </row>
    <row r="302" spans="26:39" x14ac:dyDescent="0.25">
      <c r="Z302" s="1"/>
      <c r="AA302" s="1"/>
      <c r="AB302" s="1"/>
      <c r="AC302" s="29"/>
      <c r="AD302" s="1"/>
      <c r="AE302" s="29"/>
      <c r="AF302" s="1"/>
      <c r="AG302" s="2"/>
      <c r="AH302" s="1"/>
      <c r="AI302" s="1"/>
      <c r="AJ302" s="2"/>
      <c r="AK302" s="2"/>
      <c r="AL302" s="2"/>
      <c r="AM302" s="2"/>
    </row>
    <row r="303" spans="26:39" x14ac:dyDescent="0.25">
      <c r="Z303" s="1"/>
      <c r="AA303" s="1"/>
      <c r="AB303" s="1"/>
      <c r="AC303" s="29"/>
      <c r="AD303" s="1"/>
      <c r="AE303" s="29"/>
      <c r="AF303" s="1"/>
      <c r="AG303" s="1"/>
      <c r="AH303" s="1"/>
      <c r="AI303" s="1"/>
      <c r="AJ303" s="1"/>
      <c r="AK303" s="2"/>
      <c r="AL303" s="2"/>
      <c r="AM303" s="2"/>
    </row>
    <row r="304" spans="26:39" x14ac:dyDescent="0.25">
      <c r="Z304" s="1"/>
      <c r="AA304" s="1"/>
      <c r="AB304" s="1"/>
      <c r="AC304" s="29"/>
      <c r="AD304" s="1"/>
      <c r="AE304" s="29"/>
      <c r="AF304" s="1"/>
      <c r="AG304" s="1"/>
      <c r="AH304" s="1"/>
      <c r="AI304" s="1"/>
      <c r="AJ304" s="1"/>
      <c r="AK304" s="2"/>
      <c r="AL304" s="2"/>
      <c r="AM304" s="2"/>
    </row>
    <row r="305" spans="26:39" x14ac:dyDescent="0.25">
      <c r="Z305" s="1"/>
      <c r="AA305" s="1"/>
      <c r="AB305" s="1"/>
      <c r="AC305" s="29"/>
      <c r="AD305" s="1"/>
      <c r="AE305" s="29"/>
      <c r="AF305" s="1"/>
      <c r="AG305" s="1"/>
      <c r="AH305" s="1"/>
      <c r="AI305" s="1"/>
      <c r="AJ305" s="1"/>
      <c r="AK305" s="2"/>
      <c r="AL305" s="2"/>
      <c r="AM305" s="2"/>
    </row>
    <row r="306" spans="26:39" x14ac:dyDescent="0.25">
      <c r="Z306" s="1"/>
      <c r="AA306" s="1"/>
      <c r="AB306" s="1"/>
      <c r="AC306" s="29"/>
      <c r="AD306" s="1"/>
      <c r="AE306" s="29"/>
      <c r="AF306" s="1"/>
      <c r="AG306" s="1"/>
      <c r="AH306" s="1"/>
      <c r="AI306" s="1"/>
      <c r="AJ306" s="1"/>
      <c r="AK306" s="2"/>
      <c r="AL306" s="2"/>
      <c r="AM306" s="2"/>
    </row>
    <row r="307" spans="26:39" x14ac:dyDescent="0.25">
      <c r="Z307" s="1"/>
      <c r="AA307" s="1"/>
      <c r="AB307" s="1"/>
      <c r="AC307" s="29"/>
      <c r="AD307" s="1"/>
      <c r="AE307" s="29"/>
      <c r="AF307" s="1"/>
      <c r="AG307" s="2"/>
      <c r="AH307" s="1"/>
      <c r="AI307" s="1"/>
      <c r="AJ307" s="2"/>
      <c r="AK307" s="2"/>
      <c r="AL307" s="1"/>
      <c r="AM307" s="2"/>
    </row>
    <row r="308" spans="26:39" x14ac:dyDescent="0.25">
      <c r="Z308" s="1"/>
      <c r="AA308" s="1"/>
      <c r="AB308" s="1"/>
      <c r="AC308" s="29"/>
      <c r="AD308" s="1"/>
      <c r="AE308" s="29"/>
      <c r="AF308" s="1"/>
      <c r="AG308" s="1"/>
      <c r="AH308" s="1"/>
      <c r="AI308" s="1"/>
      <c r="AJ308" s="1"/>
      <c r="AK308" s="2"/>
      <c r="AL308" s="1"/>
      <c r="AM308" s="2"/>
    </row>
    <row r="309" spans="26:39" x14ac:dyDescent="0.25">
      <c r="Z309" s="1"/>
      <c r="AA309" s="1"/>
      <c r="AB309" s="1"/>
      <c r="AC309" s="29"/>
      <c r="AD309" s="1"/>
      <c r="AE309" s="29"/>
      <c r="AF309" s="1"/>
      <c r="AG309" s="2"/>
      <c r="AH309" s="1"/>
      <c r="AI309" s="1"/>
      <c r="AJ309" s="2"/>
      <c r="AK309" s="2"/>
      <c r="AL309" s="1"/>
      <c r="AM309" s="2"/>
    </row>
    <row r="310" spans="26:39" x14ac:dyDescent="0.25">
      <c r="Z310" s="1"/>
      <c r="AA310" s="1"/>
      <c r="AB310" s="1"/>
      <c r="AC310" s="29"/>
      <c r="AD310" s="1"/>
      <c r="AE310" s="29"/>
      <c r="AF310" s="1"/>
      <c r="AG310" s="1"/>
      <c r="AH310" s="1"/>
      <c r="AI310" s="1"/>
      <c r="AJ310" s="1"/>
      <c r="AK310" s="2"/>
      <c r="AL310" s="1"/>
      <c r="AM310" s="2"/>
    </row>
    <row r="311" spans="26:39" x14ac:dyDescent="0.25">
      <c r="Z311" s="1"/>
      <c r="AA311" s="1"/>
      <c r="AB311" s="1"/>
      <c r="AC311" s="29"/>
      <c r="AD311" s="1"/>
      <c r="AE311" s="29"/>
      <c r="AF311" s="1"/>
      <c r="AG311" s="1"/>
      <c r="AH311" s="1"/>
      <c r="AI311" s="1"/>
      <c r="AJ311" s="1"/>
      <c r="AK311" s="2"/>
      <c r="AL311" s="1"/>
      <c r="AM311" s="2"/>
    </row>
    <row r="312" spans="26:39" x14ac:dyDescent="0.25">
      <c r="Z312" s="1"/>
      <c r="AA312" s="1"/>
      <c r="AB312" s="1"/>
      <c r="AC312" s="29"/>
      <c r="AD312" s="1"/>
      <c r="AE312" s="29"/>
      <c r="AF312" s="1"/>
      <c r="AG312" s="1"/>
      <c r="AH312" s="1"/>
      <c r="AI312" s="1"/>
      <c r="AJ312" s="1"/>
      <c r="AK312" s="2"/>
      <c r="AL312" s="1"/>
      <c r="AM312" s="2"/>
    </row>
    <row r="313" spans="26:39" x14ac:dyDescent="0.25">
      <c r="Z313" s="1"/>
      <c r="AA313" s="1"/>
      <c r="AB313" s="1"/>
      <c r="AC313" s="29"/>
      <c r="AD313" s="1"/>
      <c r="AE313" s="29"/>
      <c r="AF313" s="1"/>
      <c r="AG313" s="1"/>
      <c r="AH313" s="1"/>
      <c r="AI313" s="1"/>
      <c r="AJ313" s="1"/>
      <c r="AK313" s="2"/>
      <c r="AL313" s="1"/>
      <c r="AM313" s="2"/>
    </row>
    <row r="314" spans="26:39" x14ac:dyDescent="0.25">
      <c r="Z314" s="1"/>
      <c r="AA314" s="1"/>
      <c r="AB314" s="1"/>
      <c r="AC314" s="29"/>
      <c r="AD314" s="1"/>
      <c r="AE314" s="29"/>
      <c r="AF314" s="1"/>
      <c r="AG314" s="1"/>
      <c r="AH314" s="1"/>
      <c r="AI314" s="1"/>
      <c r="AJ314" s="1"/>
      <c r="AK314" s="2"/>
      <c r="AL314" s="2"/>
      <c r="AM314" s="2"/>
    </row>
    <row r="315" spans="26:39" x14ac:dyDescent="0.25">
      <c r="Z315" s="1"/>
      <c r="AA315" s="1"/>
      <c r="AB315" s="1"/>
      <c r="AC315" s="29"/>
      <c r="AD315" s="1"/>
      <c r="AE315" s="29"/>
      <c r="AF315" s="1"/>
      <c r="AG315" s="2"/>
      <c r="AH315" s="1"/>
      <c r="AI315" s="1"/>
      <c r="AJ315" s="2"/>
      <c r="AK315" s="2"/>
      <c r="AL315" s="2"/>
      <c r="AM315" s="2"/>
    </row>
    <row r="316" spans="26:39" x14ac:dyDescent="0.25">
      <c r="Z316" s="1"/>
      <c r="AA316" s="1"/>
      <c r="AB316" s="1"/>
      <c r="AC316" s="29"/>
      <c r="AD316" s="1"/>
      <c r="AE316" s="29"/>
      <c r="AF316" s="1"/>
      <c r="AG316" s="1"/>
      <c r="AH316" s="1"/>
      <c r="AI316" s="1"/>
      <c r="AJ316" s="1"/>
      <c r="AK316" s="2"/>
      <c r="AL316" s="2"/>
      <c r="AM316" s="2"/>
    </row>
    <row r="317" spans="26:39" x14ac:dyDescent="0.25">
      <c r="Z317" s="1"/>
      <c r="AA317" s="1"/>
      <c r="AB317" s="1"/>
      <c r="AC317" s="29"/>
      <c r="AD317" s="1"/>
      <c r="AE317" s="29"/>
      <c r="AF317" s="1"/>
      <c r="AG317" s="1"/>
      <c r="AH317" s="1"/>
      <c r="AI317" s="1"/>
      <c r="AJ317" s="1"/>
      <c r="AK317" s="2"/>
      <c r="AL317" s="2"/>
      <c r="AM317" s="2"/>
    </row>
    <row r="318" spans="26:39" x14ac:dyDescent="0.25">
      <c r="Z318" s="1"/>
      <c r="AA318" s="1"/>
      <c r="AB318" s="1"/>
      <c r="AC318" s="29"/>
      <c r="AD318" s="1"/>
      <c r="AE318" s="29"/>
      <c r="AF318" s="1"/>
      <c r="AG318" s="1"/>
      <c r="AH318" s="1"/>
      <c r="AI318" s="1"/>
      <c r="AJ318" s="1"/>
      <c r="AK318" s="2"/>
      <c r="AL318" s="2"/>
      <c r="AM318" s="2"/>
    </row>
    <row r="319" spans="26:39" x14ac:dyDescent="0.25">
      <c r="Z319" s="1"/>
      <c r="AA319" s="1"/>
      <c r="AB319" s="1"/>
      <c r="AC319" s="29"/>
      <c r="AD319" s="1"/>
      <c r="AE319" s="29"/>
      <c r="AF319" s="1"/>
      <c r="AG319" s="1"/>
      <c r="AH319" s="1"/>
      <c r="AI319" s="1"/>
      <c r="AJ319" s="1"/>
      <c r="AK319" s="2"/>
      <c r="AL319" s="2"/>
      <c r="AM319" s="2"/>
    </row>
    <row r="320" spans="26:39" x14ac:dyDescent="0.25">
      <c r="Z320" s="1"/>
      <c r="AA320" s="1"/>
      <c r="AB320" s="1"/>
      <c r="AC320" s="29"/>
      <c r="AD320" s="1"/>
      <c r="AE320" s="29"/>
      <c r="AF320" s="1"/>
      <c r="AG320" s="1"/>
      <c r="AH320" s="1"/>
      <c r="AI320" s="1"/>
      <c r="AJ320" s="1"/>
      <c r="AK320" s="2"/>
      <c r="AL320" s="2"/>
      <c r="AM320" s="2"/>
    </row>
    <row r="321" spans="26:39" x14ac:dyDescent="0.25">
      <c r="Z321" s="1"/>
      <c r="AA321" s="1"/>
      <c r="AB321" s="1"/>
      <c r="AC321" s="29"/>
      <c r="AD321" s="1"/>
      <c r="AE321" s="29"/>
      <c r="AF321" s="1"/>
      <c r="AG321" s="2"/>
      <c r="AH321" s="1"/>
      <c r="AI321" s="1"/>
      <c r="AJ321" s="2"/>
      <c r="AK321" s="2"/>
      <c r="AL321" s="2"/>
      <c r="AM321" s="2"/>
    </row>
    <row r="322" spans="26:39" x14ac:dyDescent="0.25">
      <c r="Z322" s="1"/>
      <c r="AA322" s="1"/>
      <c r="AB322" s="1"/>
      <c r="AC322" s="29"/>
      <c r="AD322" s="1"/>
      <c r="AE322" s="29"/>
      <c r="AF322" s="1"/>
      <c r="AG322" s="1"/>
      <c r="AH322" s="1"/>
      <c r="AI322" s="1"/>
      <c r="AJ322" s="1"/>
      <c r="AK322" s="2"/>
      <c r="AL322" s="2"/>
      <c r="AM322" s="2"/>
    </row>
    <row r="323" spans="26:39" x14ac:dyDescent="0.25">
      <c r="Z323" s="1"/>
      <c r="AA323" s="1"/>
      <c r="AB323" s="1"/>
      <c r="AC323" s="29"/>
      <c r="AD323" s="1"/>
      <c r="AE323" s="29"/>
      <c r="AF323" s="1"/>
      <c r="AG323" s="1"/>
      <c r="AH323" s="1"/>
      <c r="AI323" s="1"/>
      <c r="AJ323" s="2"/>
      <c r="AK323" s="2"/>
      <c r="AL323" s="2"/>
      <c r="AM323" s="2"/>
    </row>
    <row r="324" spans="26:39" x14ac:dyDescent="0.25">
      <c r="Z324" s="1"/>
      <c r="AA324" s="1"/>
      <c r="AB324" s="1"/>
      <c r="AC324" s="29"/>
      <c r="AD324" s="1"/>
      <c r="AE324" s="29"/>
      <c r="AF324" s="1"/>
      <c r="AG324" s="1"/>
      <c r="AH324" s="1"/>
      <c r="AI324" s="1"/>
      <c r="AJ324" s="1"/>
      <c r="AK324" s="2"/>
      <c r="AL324" s="2"/>
      <c r="AM324" s="2"/>
    </row>
    <row r="325" spans="26:39" x14ac:dyDescent="0.25">
      <c r="Z325" s="1"/>
      <c r="AA325" s="1"/>
      <c r="AB325" s="1"/>
      <c r="AC325" s="29"/>
      <c r="AD325" s="1"/>
      <c r="AE325" s="29"/>
      <c r="AF325" s="1"/>
      <c r="AG325" s="1"/>
      <c r="AH325" s="1"/>
      <c r="AI325" s="1"/>
      <c r="AJ325" s="1"/>
      <c r="AK325" s="2"/>
      <c r="AL325" s="2"/>
      <c r="AM325" s="2"/>
    </row>
    <row r="326" spans="26:39" x14ac:dyDescent="0.25">
      <c r="Z326" s="1"/>
      <c r="AA326" s="1"/>
      <c r="AB326" s="1"/>
      <c r="AC326" s="29"/>
      <c r="AD326" s="1"/>
      <c r="AE326" s="29"/>
      <c r="AF326" s="1"/>
      <c r="AG326" s="2"/>
      <c r="AH326" s="1"/>
      <c r="AI326" s="1"/>
      <c r="AJ326" s="2"/>
      <c r="AK326" s="2"/>
      <c r="AL326" s="1"/>
      <c r="AM326" s="2"/>
    </row>
    <row r="327" spans="26:39" x14ac:dyDescent="0.25">
      <c r="Z327" s="1"/>
      <c r="AA327" s="1"/>
      <c r="AB327" s="1"/>
      <c r="AC327" s="29"/>
      <c r="AD327" s="1"/>
      <c r="AE327" s="29"/>
      <c r="AF327" s="1"/>
      <c r="AG327" s="1"/>
      <c r="AH327" s="1"/>
      <c r="AI327" s="1"/>
      <c r="AJ327" s="1"/>
      <c r="AK327" s="2"/>
      <c r="AL327" s="1"/>
      <c r="AM327" s="2"/>
    </row>
    <row r="328" spans="26:39" x14ac:dyDescent="0.25">
      <c r="Z328" s="1"/>
      <c r="AA328" s="1"/>
      <c r="AB328" s="1"/>
      <c r="AC328" s="29"/>
      <c r="AD328" s="1"/>
      <c r="AE328" s="29"/>
      <c r="AF328" s="1"/>
      <c r="AG328" s="1"/>
      <c r="AH328" s="1"/>
      <c r="AI328" s="1"/>
      <c r="AJ328" s="1"/>
      <c r="AK328" s="2"/>
      <c r="AL328" s="1"/>
      <c r="AM328" s="2"/>
    </row>
    <row r="329" spans="26:39" x14ac:dyDescent="0.25">
      <c r="Z329" s="1"/>
      <c r="AA329" s="1"/>
      <c r="AB329" s="1"/>
      <c r="AC329" s="29"/>
      <c r="AD329" s="1"/>
      <c r="AE329" s="29"/>
      <c r="AF329" s="1"/>
      <c r="AG329" s="1"/>
      <c r="AH329" s="1"/>
      <c r="AI329" s="1"/>
      <c r="AJ329" s="1"/>
      <c r="AK329" s="2"/>
      <c r="AL329" s="1"/>
      <c r="AM329" s="2"/>
    </row>
    <row r="330" spans="26:39" x14ac:dyDescent="0.25">
      <c r="Z330" s="1"/>
      <c r="AA330" s="1"/>
      <c r="AB330" s="1"/>
      <c r="AC330" s="29"/>
      <c r="AD330" s="1"/>
      <c r="AE330" s="29"/>
      <c r="AF330" s="1"/>
      <c r="AG330" s="1"/>
      <c r="AH330" s="1"/>
      <c r="AI330" s="1"/>
      <c r="AJ330" s="2"/>
      <c r="AK330" s="2"/>
      <c r="AL330" s="1"/>
      <c r="AM330" s="2"/>
    </row>
    <row r="331" spans="26:39" x14ac:dyDescent="0.25">
      <c r="Z331" s="1"/>
      <c r="AA331" s="1"/>
      <c r="AB331" s="1"/>
      <c r="AC331" s="29"/>
      <c r="AD331" s="1"/>
      <c r="AE331" s="29"/>
      <c r="AF331" s="1"/>
      <c r="AG331" s="2"/>
      <c r="AH331" s="1"/>
      <c r="AI331" s="1"/>
      <c r="AJ331" s="2"/>
      <c r="AK331" s="2"/>
      <c r="AL331" s="1"/>
      <c r="AM331" s="2"/>
    </row>
    <row r="332" spans="26:39" x14ac:dyDescent="0.25">
      <c r="Z332" s="1"/>
      <c r="AA332" s="1"/>
      <c r="AB332" s="1"/>
      <c r="AC332" s="29"/>
      <c r="AD332" s="1"/>
      <c r="AE332" s="29"/>
      <c r="AF332" s="1"/>
      <c r="AG332" s="1"/>
      <c r="AH332" s="1"/>
      <c r="AI332" s="1"/>
      <c r="AJ332" s="1"/>
      <c r="AK332" s="2"/>
      <c r="AL332" s="1"/>
      <c r="AM332" s="2"/>
    </row>
    <row r="333" spans="26:39" x14ac:dyDescent="0.25">
      <c r="Z333" s="1"/>
      <c r="AA333" s="1"/>
      <c r="AB333" s="1"/>
      <c r="AC333" s="29"/>
      <c r="AD333" s="1"/>
      <c r="AE333" s="29"/>
      <c r="AF333" s="1"/>
      <c r="AG333" s="1"/>
      <c r="AH333" s="1"/>
      <c r="AI333" s="1"/>
      <c r="AJ333" s="1"/>
      <c r="AK333" s="2"/>
      <c r="AL333" s="1"/>
      <c r="AM333" s="2"/>
    </row>
    <row r="334" spans="26:39" x14ac:dyDescent="0.25">
      <c r="Z334" s="1"/>
      <c r="AA334" s="1"/>
      <c r="AB334" s="1"/>
      <c r="AC334" s="29"/>
      <c r="AD334" s="1"/>
      <c r="AE334" s="29"/>
      <c r="AF334" s="1"/>
      <c r="AG334" s="1"/>
      <c r="AH334" s="1"/>
      <c r="AI334" s="1"/>
      <c r="AJ334" s="1"/>
      <c r="AK334" s="2"/>
      <c r="AL334" s="1"/>
      <c r="AM334" s="2"/>
    </row>
    <row r="335" spans="26:39" x14ac:dyDescent="0.25">
      <c r="Z335" s="1"/>
      <c r="AA335" s="1"/>
      <c r="AB335" s="1"/>
      <c r="AC335" s="29"/>
      <c r="AD335" s="1"/>
      <c r="AE335" s="29"/>
      <c r="AF335" s="1"/>
      <c r="AG335" s="2"/>
      <c r="AH335" s="1"/>
      <c r="AI335" s="1"/>
      <c r="AJ335" s="2"/>
      <c r="AK335" s="2"/>
      <c r="AL335" s="1"/>
      <c r="AM335" s="2"/>
    </row>
    <row r="336" spans="26:39" x14ac:dyDescent="0.25">
      <c r="Z336" s="1"/>
      <c r="AA336" s="1"/>
      <c r="AB336" s="1"/>
      <c r="AC336" s="29"/>
      <c r="AD336" s="1"/>
      <c r="AE336" s="29"/>
      <c r="AF336" s="1"/>
      <c r="AG336" s="1"/>
      <c r="AH336" s="1"/>
      <c r="AI336" s="1"/>
      <c r="AJ336" s="1"/>
      <c r="AK336" s="2"/>
      <c r="AL336" s="1"/>
      <c r="AM336" s="2"/>
    </row>
    <row r="337" spans="26:39" x14ac:dyDescent="0.25">
      <c r="Z337" s="1"/>
      <c r="AA337" s="1"/>
      <c r="AB337" s="1"/>
      <c r="AC337" s="29"/>
      <c r="AD337" s="1"/>
      <c r="AE337" s="29"/>
      <c r="AF337" s="1"/>
      <c r="AG337" s="1"/>
      <c r="AH337" s="1"/>
      <c r="AI337" s="1"/>
      <c r="AJ337" s="1"/>
      <c r="AK337" s="2"/>
      <c r="AL337" s="1"/>
      <c r="AM337" s="2"/>
    </row>
    <row r="338" spans="26:39" x14ac:dyDescent="0.25">
      <c r="Z338" s="1"/>
      <c r="AA338" s="1"/>
      <c r="AB338" s="1"/>
      <c r="AC338" s="29"/>
      <c r="AD338" s="1"/>
      <c r="AE338" s="29"/>
      <c r="AF338" s="1"/>
      <c r="AG338" s="2"/>
      <c r="AH338" s="1"/>
      <c r="AI338" s="1"/>
      <c r="AJ338" s="2"/>
      <c r="AK338" s="2"/>
      <c r="AL338" s="1"/>
      <c r="AM338" s="2"/>
    </row>
    <row r="339" spans="26:39" x14ac:dyDescent="0.25">
      <c r="Z339" s="1"/>
      <c r="AA339" s="1"/>
      <c r="AB339" s="1"/>
      <c r="AC339" s="29"/>
      <c r="AD339" s="1"/>
      <c r="AE339" s="29"/>
      <c r="AF339" s="1"/>
      <c r="AG339" s="1"/>
      <c r="AH339" s="1"/>
      <c r="AI339" s="1"/>
      <c r="AJ339" s="1"/>
      <c r="AK339" s="2"/>
      <c r="AL339" s="1"/>
      <c r="AM339" s="2"/>
    </row>
    <row r="340" spans="26:39" x14ac:dyDescent="0.25">
      <c r="Z340" s="1"/>
      <c r="AA340" s="1"/>
      <c r="AB340" s="1"/>
      <c r="AC340" s="29"/>
      <c r="AD340" s="1"/>
      <c r="AE340" s="29"/>
      <c r="AF340" s="1"/>
      <c r="AG340" s="1"/>
      <c r="AH340" s="1"/>
      <c r="AI340" s="1"/>
      <c r="AJ340" s="1"/>
      <c r="AK340" s="2"/>
      <c r="AL340" s="1"/>
      <c r="AM340" s="2"/>
    </row>
    <row r="341" spans="26:39" x14ac:dyDescent="0.25">
      <c r="Z341" s="1"/>
      <c r="AA341" s="1"/>
      <c r="AB341" s="1"/>
      <c r="AC341" s="29"/>
      <c r="AD341" s="1"/>
      <c r="AE341" s="29"/>
      <c r="AF341" s="1"/>
      <c r="AG341" s="1"/>
      <c r="AH341" s="1"/>
      <c r="AI341" s="1"/>
      <c r="AJ341" s="1"/>
      <c r="AK341" s="2"/>
      <c r="AL341" s="1"/>
      <c r="AM341" s="2"/>
    </row>
    <row r="342" spans="26:39" x14ac:dyDescent="0.25">
      <c r="Z342" s="1"/>
      <c r="AA342" s="1"/>
      <c r="AB342" s="1"/>
      <c r="AC342" s="29"/>
      <c r="AD342" s="1"/>
      <c r="AE342" s="29"/>
      <c r="AF342" s="1"/>
      <c r="AG342" s="1"/>
      <c r="AH342" s="1"/>
      <c r="AI342" s="1"/>
      <c r="AJ342" s="1"/>
      <c r="AK342" s="2"/>
      <c r="AL342" s="1"/>
      <c r="AM342" s="2"/>
    </row>
    <row r="343" spans="26:39" x14ac:dyDescent="0.25">
      <c r="Z343" s="1"/>
      <c r="AA343" s="1"/>
      <c r="AB343" s="1"/>
      <c r="AC343" s="29"/>
      <c r="AD343" s="1"/>
      <c r="AE343" s="29"/>
      <c r="AF343" s="1"/>
      <c r="AG343" s="1"/>
      <c r="AH343" s="1"/>
      <c r="AI343" s="1"/>
      <c r="AJ343" s="1"/>
      <c r="AK343" s="2"/>
      <c r="AL343" s="1"/>
      <c r="AM343" s="2"/>
    </row>
    <row r="344" spans="26:39" x14ac:dyDescent="0.25">
      <c r="Z344" s="1"/>
      <c r="AA344" s="1"/>
      <c r="AB344" s="1"/>
      <c r="AC344" s="29"/>
      <c r="AD344" s="1"/>
      <c r="AE344" s="29"/>
      <c r="AF344" s="1"/>
      <c r="AG344" s="1"/>
      <c r="AH344" s="1"/>
      <c r="AI344" s="1"/>
      <c r="AJ344" s="1"/>
      <c r="AK344" s="2"/>
      <c r="AL344" s="1"/>
      <c r="AM344" s="2"/>
    </row>
    <row r="345" spans="26:39" x14ac:dyDescent="0.25">
      <c r="Z345" s="1"/>
      <c r="AA345" s="1"/>
      <c r="AB345" s="1"/>
      <c r="AC345" s="29"/>
      <c r="AD345" s="1"/>
      <c r="AE345" s="29"/>
      <c r="AF345" s="1"/>
      <c r="AG345" s="1"/>
      <c r="AH345" s="1"/>
      <c r="AI345" s="1"/>
      <c r="AJ345" s="1"/>
      <c r="AK345" s="2"/>
      <c r="AL345" s="1"/>
      <c r="AM345" s="2"/>
    </row>
    <row r="346" spans="26:39" x14ac:dyDescent="0.25">
      <c r="Z346" s="1"/>
      <c r="AA346" s="1"/>
      <c r="AB346" s="1"/>
      <c r="AC346" s="29"/>
      <c r="AD346" s="1"/>
      <c r="AE346" s="29"/>
      <c r="AF346" s="1"/>
      <c r="AG346" s="1"/>
      <c r="AH346" s="1"/>
      <c r="AI346" s="1"/>
      <c r="AJ346" s="1"/>
      <c r="AK346" s="2"/>
      <c r="AL346" s="1"/>
      <c r="AM346" s="2"/>
    </row>
    <row r="347" spans="26:39" x14ac:dyDescent="0.25">
      <c r="Z347" s="1"/>
      <c r="AA347" s="1"/>
      <c r="AB347" s="1"/>
      <c r="AC347" s="29"/>
      <c r="AD347" s="1"/>
      <c r="AE347" s="29"/>
      <c r="AF347" s="1"/>
      <c r="AG347" s="1"/>
      <c r="AH347" s="1"/>
      <c r="AI347" s="1"/>
      <c r="AJ347" s="1"/>
      <c r="AK347" s="2"/>
      <c r="AL347" s="1"/>
      <c r="AM347" s="2"/>
    </row>
    <row r="348" spans="26:39" x14ac:dyDescent="0.25">
      <c r="Z348" s="1"/>
      <c r="AA348" s="1"/>
      <c r="AB348" s="1"/>
      <c r="AC348" s="29"/>
      <c r="AD348" s="1"/>
      <c r="AE348" s="29"/>
      <c r="AF348" s="1"/>
      <c r="AG348" s="1"/>
      <c r="AH348" s="1"/>
      <c r="AI348" s="1"/>
      <c r="AJ348" s="1"/>
      <c r="AK348" s="2"/>
      <c r="AL348" s="1"/>
      <c r="AM348" s="2"/>
    </row>
    <row r="349" spans="26:39" x14ac:dyDescent="0.25">
      <c r="Z349" s="1"/>
      <c r="AA349" s="1"/>
      <c r="AB349" s="1"/>
      <c r="AC349" s="29"/>
      <c r="AD349" s="1"/>
      <c r="AE349" s="29"/>
      <c r="AF349" s="1"/>
      <c r="AG349" s="1"/>
      <c r="AH349" s="1"/>
      <c r="AI349" s="1"/>
      <c r="AJ349" s="1"/>
      <c r="AK349" s="2"/>
      <c r="AL349" s="1"/>
      <c r="AM349" s="2"/>
    </row>
    <row r="350" spans="26:39" x14ac:dyDescent="0.25">
      <c r="Z350" s="1"/>
      <c r="AA350" s="1"/>
      <c r="AB350" s="1"/>
      <c r="AC350" s="29"/>
      <c r="AD350" s="1"/>
      <c r="AE350" s="29"/>
      <c r="AF350" s="1"/>
      <c r="AG350" s="1"/>
      <c r="AH350" s="1"/>
      <c r="AI350" s="1"/>
      <c r="AJ350" s="1"/>
      <c r="AK350" s="2"/>
      <c r="AL350" s="1"/>
      <c r="AM350" s="2"/>
    </row>
    <row r="351" spans="26:39" x14ac:dyDescent="0.25">
      <c r="Z351" s="1"/>
      <c r="AA351" s="1"/>
      <c r="AB351" s="1"/>
      <c r="AC351" s="29"/>
      <c r="AD351" s="1"/>
      <c r="AE351" s="29"/>
      <c r="AF351" s="1"/>
      <c r="AG351" s="1"/>
      <c r="AH351" s="1"/>
      <c r="AI351" s="1"/>
      <c r="AJ351" s="1"/>
      <c r="AK351" s="2"/>
      <c r="AL351" s="1"/>
      <c r="AM351" s="2"/>
    </row>
    <row r="352" spans="26:39" x14ac:dyDescent="0.25">
      <c r="Z352" s="1"/>
      <c r="AA352" s="1"/>
      <c r="AB352" s="1"/>
      <c r="AC352" s="29"/>
      <c r="AD352" s="1"/>
      <c r="AE352" s="29"/>
      <c r="AF352" s="1"/>
      <c r="AG352" s="1"/>
      <c r="AH352" s="1"/>
      <c r="AI352" s="1"/>
      <c r="AJ352" s="1"/>
      <c r="AK352" s="2"/>
      <c r="AL352" s="1"/>
      <c r="AM352" s="2"/>
    </row>
    <row r="353" spans="26:39" x14ac:dyDescent="0.25">
      <c r="Z353" s="1"/>
      <c r="AA353" s="1"/>
      <c r="AB353" s="1"/>
      <c r="AC353" s="29"/>
      <c r="AD353" s="1"/>
      <c r="AE353" s="29"/>
      <c r="AF353" s="1"/>
      <c r="AG353" s="1"/>
      <c r="AH353" s="1"/>
      <c r="AI353" s="1"/>
      <c r="AJ353" s="1"/>
      <c r="AK353" s="2"/>
      <c r="AL353" s="1"/>
      <c r="AM353" s="2"/>
    </row>
    <row r="354" spans="26:39" x14ac:dyDescent="0.25">
      <c r="Z354" s="1"/>
      <c r="AA354" s="1"/>
      <c r="AB354" s="1"/>
      <c r="AC354" s="29"/>
      <c r="AD354" s="1"/>
      <c r="AE354" s="29"/>
      <c r="AF354" s="1"/>
      <c r="AG354" s="1"/>
      <c r="AH354" s="1"/>
      <c r="AI354" s="1"/>
      <c r="AJ354" s="1"/>
      <c r="AK354" s="2"/>
      <c r="AL354" s="1"/>
      <c r="AM354" s="2"/>
    </row>
    <row r="355" spans="26:39" x14ac:dyDescent="0.25">
      <c r="Z355" s="1"/>
      <c r="AA355" s="1"/>
      <c r="AB355" s="1"/>
      <c r="AC355" s="29"/>
      <c r="AD355" s="1"/>
      <c r="AE355" s="29"/>
      <c r="AF355" s="1"/>
      <c r="AG355" s="1"/>
      <c r="AH355" s="1"/>
      <c r="AI355" s="1"/>
      <c r="AJ355" s="1"/>
      <c r="AK355" s="2"/>
      <c r="AL355" s="1"/>
      <c r="AM355" s="2"/>
    </row>
    <row r="356" spans="26:39" x14ac:dyDescent="0.25">
      <c r="Z356" s="1"/>
      <c r="AA356" s="1"/>
      <c r="AB356" s="1"/>
      <c r="AC356" s="29"/>
      <c r="AD356" s="1"/>
      <c r="AE356" s="29"/>
      <c r="AF356" s="1"/>
      <c r="AG356" s="1"/>
      <c r="AH356" s="1"/>
      <c r="AI356" s="1"/>
      <c r="AJ356" s="1"/>
      <c r="AK356" s="2"/>
      <c r="AL356" s="1"/>
      <c r="AM356" s="2"/>
    </row>
    <row r="357" spans="26:39" x14ac:dyDescent="0.25">
      <c r="Z357" s="1"/>
      <c r="AA357" s="1"/>
      <c r="AB357" s="1"/>
      <c r="AC357" s="29"/>
      <c r="AD357" s="1"/>
      <c r="AE357" s="29"/>
      <c r="AF357" s="1"/>
      <c r="AG357" s="1"/>
      <c r="AH357" s="1"/>
      <c r="AI357" s="1"/>
      <c r="AJ357" s="1"/>
      <c r="AK357" s="2"/>
      <c r="AL357" s="1"/>
      <c r="AM357" s="2"/>
    </row>
    <row r="358" spans="26:39" x14ac:dyDescent="0.25">
      <c r="Z358" s="1"/>
      <c r="AA358" s="1"/>
      <c r="AB358" s="1"/>
      <c r="AC358" s="29"/>
      <c r="AD358" s="1"/>
      <c r="AE358" s="29"/>
      <c r="AF358" s="1"/>
      <c r="AG358" s="1"/>
      <c r="AH358" s="1"/>
      <c r="AI358" s="1"/>
      <c r="AJ358" s="1"/>
      <c r="AK358" s="2"/>
      <c r="AL358" s="1"/>
      <c r="AM358" s="2"/>
    </row>
    <row r="359" spans="26:39" x14ac:dyDescent="0.25">
      <c r="Z359" s="1"/>
      <c r="AA359" s="1"/>
      <c r="AB359" s="1"/>
      <c r="AC359" s="29"/>
      <c r="AD359" s="1"/>
      <c r="AE359" s="29"/>
      <c r="AF359" s="1"/>
      <c r="AG359" s="1"/>
      <c r="AH359" s="1"/>
      <c r="AI359" s="1"/>
      <c r="AJ359" s="2"/>
      <c r="AK359" s="2"/>
      <c r="AL359" s="1"/>
      <c r="AM359" s="2"/>
    </row>
    <row r="360" spans="26:39" x14ac:dyDescent="0.25">
      <c r="Z360" s="1"/>
      <c r="AA360" s="1"/>
      <c r="AB360" s="1"/>
      <c r="AC360" s="29"/>
      <c r="AD360" s="1"/>
      <c r="AE360" s="29"/>
      <c r="AF360" s="1"/>
      <c r="AG360" s="1"/>
      <c r="AH360" s="1"/>
      <c r="AI360" s="1"/>
      <c r="AJ360" s="1"/>
      <c r="AK360" s="2"/>
      <c r="AL360" s="1"/>
      <c r="AM360" s="2"/>
    </row>
    <row r="361" spans="26:39" x14ac:dyDescent="0.25">
      <c r="Z361" s="1"/>
      <c r="AA361" s="1"/>
      <c r="AB361" s="1"/>
      <c r="AC361" s="29"/>
      <c r="AD361" s="1"/>
      <c r="AE361" s="29"/>
      <c r="AF361" s="1"/>
      <c r="AG361" s="1"/>
      <c r="AH361" s="1"/>
      <c r="AI361" s="1"/>
      <c r="AJ361" s="1"/>
      <c r="AK361" s="2"/>
      <c r="AL361" s="1"/>
      <c r="AM361" s="2"/>
    </row>
    <row r="362" spans="26:39" x14ac:dyDescent="0.25">
      <c r="Z362" s="1"/>
      <c r="AA362" s="1"/>
      <c r="AB362" s="1"/>
      <c r="AC362" s="29"/>
      <c r="AD362" s="1"/>
      <c r="AE362" s="29"/>
      <c r="AF362" s="1"/>
      <c r="AG362" s="1"/>
      <c r="AH362" s="1"/>
      <c r="AI362" s="1"/>
      <c r="AJ362" s="1"/>
      <c r="AK362" s="2"/>
      <c r="AL362" s="1"/>
      <c r="AM362" s="2"/>
    </row>
    <row r="363" spans="26:39" x14ac:dyDescent="0.25">
      <c r="Z363" s="1"/>
      <c r="AA363" s="1"/>
      <c r="AB363" s="1"/>
      <c r="AC363" s="29"/>
      <c r="AD363" s="1"/>
      <c r="AE363" s="29"/>
      <c r="AF363" s="1"/>
      <c r="AG363" s="1"/>
      <c r="AH363" s="1"/>
      <c r="AI363" s="1"/>
      <c r="AJ363" s="1"/>
      <c r="AK363" s="2"/>
      <c r="AL363" s="1"/>
      <c r="AM363" s="2"/>
    </row>
    <row r="364" spans="26:39" x14ac:dyDescent="0.25">
      <c r="Z364" s="1"/>
      <c r="AA364" s="1"/>
      <c r="AB364" s="1"/>
      <c r="AC364" s="29"/>
      <c r="AD364" s="1"/>
      <c r="AE364" s="29"/>
      <c r="AF364" s="1"/>
      <c r="AG364" s="1"/>
      <c r="AH364" s="1"/>
      <c r="AI364" s="1"/>
      <c r="AJ364" s="1"/>
      <c r="AK364" s="2"/>
      <c r="AL364" s="1"/>
      <c r="AM364" s="2"/>
    </row>
    <row r="365" spans="26:39" x14ac:dyDescent="0.25">
      <c r="Z365" s="1"/>
      <c r="AA365" s="1"/>
      <c r="AB365" s="1"/>
      <c r="AC365" s="29"/>
      <c r="AD365" s="1"/>
      <c r="AE365" s="29"/>
      <c r="AF365" s="1"/>
      <c r="AG365" s="1"/>
      <c r="AH365" s="1"/>
      <c r="AI365" s="1"/>
      <c r="AJ365" s="1"/>
      <c r="AK365" s="2"/>
      <c r="AL365" s="1"/>
      <c r="AM365" s="2"/>
    </row>
    <row r="366" spans="26:39" x14ac:dyDescent="0.25">
      <c r="Z366" s="1"/>
      <c r="AA366" s="1"/>
      <c r="AB366" s="1"/>
      <c r="AC366" s="29"/>
      <c r="AD366" s="1"/>
      <c r="AE366" s="29"/>
      <c r="AF366" s="1"/>
      <c r="AG366" s="1"/>
      <c r="AH366" s="1"/>
      <c r="AI366" s="1"/>
      <c r="AJ366" s="1"/>
      <c r="AK366" s="2"/>
      <c r="AL366" s="1"/>
      <c r="AM366" s="2"/>
    </row>
    <row r="367" spans="26:39" x14ac:dyDescent="0.25">
      <c r="Z367" s="1"/>
      <c r="AA367" s="1"/>
      <c r="AB367" s="1"/>
      <c r="AC367" s="29"/>
      <c r="AD367" s="1"/>
      <c r="AE367" s="29"/>
      <c r="AF367" s="1"/>
      <c r="AG367" s="1"/>
      <c r="AH367" s="1"/>
      <c r="AI367" s="1"/>
      <c r="AJ367" s="1"/>
      <c r="AK367" s="2"/>
      <c r="AL367" s="1"/>
      <c r="AM367" s="2"/>
    </row>
    <row r="368" spans="26:39" x14ac:dyDescent="0.25">
      <c r="Z368" s="1"/>
      <c r="AA368" s="1"/>
      <c r="AB368" s="1"/>
      <c r="AC368" s="29"/>
      <c r="AD368" s="1"/>
      <c r="AE368" s="29"/>
      <c r="AF368" s="1"/>
      <c r="AG368" s="1"/>
      <c r="AH368" s="1"/>
      <c r="AI368" s="1"/>
      <c r="AJ368" s="1"/>
      <c r="AK368" s="2"/>
      <c r="AL368" s="1"/>
      <c r="AM368" s="2"/>
    </row>
    <row r="369" spans="26:39" x14ac:dyDescent="0.25">
      <c r="Z369" s="1"/>
      <c r="AA369" s="1"/>
      <c r="AB369" s="1"/>
      <c r="AC369" s="29"/>
      <c r="AD369" s="1"/>
      <c r="AE369" s="29"/>
      <c r="AF369" s="1"/>
      <c r="AG369" s="2"/>
      <c r="AH369" s="1"/>
      <c r="AI369" s="1"/>
      <c r="AJ369" s="2"/>
      <c r="AK369" s="2"/>
      <c r="AL369" s="1"/>
      <c r="AM369" s="2"/>
    </row>
    <row r="370" spans="26:39" x14ac:dyDescent="0.25">
      <c r="Z370" s="1"/>
      <c r="AA370" s="1"/>
      <c r="AB370" s="1"/>
      <c r="AC370" s="29"/>
      <c r="AD370" s="1"/>
      <c r="AE370" s="29"/>
      <c r="AF370" s="1"/>
      <c r="AG370" s="1"/>
      <c r="AH370" s="1"/>
      <c r="AI370" s="1"/>
      <c r="AJ370" s="1"/>
      <c r="AK370" s="2"/>
      <c r="AL370" s="1"/>
      <c r="AM370" s="2"/>
    </row>
    <row r="371" spans="26:39" x14ac:dyDescent="0.25">
      <c r="Z371" s="1"/>
      <c r="AA371" s="1"/>
      <c r="AB371" s="1"/>
      <c r="AC371" s="29"/>
      <c r="AD371" s="1"/>
      <c r="AE371" s="29"/>
      <c r="AF371" s="1"/>
      <c r="AG371" s="1"/>
      <c r="AH371" s="1"/>
      <c r="AI371" s="1"/>
      <c r="AJ371" s="1"/>
      <c r="AK371" s="2"/>
      <c r="AL371" s="1"/>
      <c r="AM371" s="2"/>
    </row>
    <row r="372" spans="26:39" x14ac:dyDescent="0.25">
      <c r="Z372" s="1"/>
      <c r="AA372" s="1"/>
      <c r="AB372" s="1"/>
      <c r="AC372" s="29"/>
      <c r="AD372" s="1"/>
      <c r="AE372" s="29"/>
      <c r="AF372" s="1"/>
      <c r="AG372" s="2"/>
      <c r="AH372" s="1"/>
      <c r="AI372" s="1"/>
      <c r="AJ372" s="2"/>
      <c r="AK372" s="2"/>
      <c r="AL372" s="1"/>
      <c r="AM372" s="2"/>
    </row>
    <row r="373" spans="26:39" x14ac:dyDescent="0.25">
      <c r="Z373" s="1"/>
      <c r="AA373" s="1"/>
      <c r="AB373" s="1"/>
      <c r="AC373" s="29"/>
      <c r="AD373" s="1"/>
      <c r="AE373" s="29"/>
      <c r="AF373" s="1"/>
      <c r="AG373" s="1"/>
      <c r="AH373" s="1"/>
      <c r="AI373" s="1"/>
      <c r="AJ373" s="1"/>
      <c r="AK373" s="2"/>
      <c r="AL373" s="1"/>
      <c r="AM373" s="2"/>
    </row>
    <row r="374" spans="26:39" x14ac:dyDescent="0.25">
      <c r="Z374" s="1"/>
      <c r="AA374" s="1"/>
      <c r="AB374" s="1"/>
      <c r="AC374" s="29"/>
      <c r="AD374" s="1"/>
      <c r="AE374" s="29"/>
      <c r="AF374" s="1"/>
      <c r="AG374" s="1"/>
      <c r="AH374" s="1"/>
      <c r="AI374" s="1"/>
      <c r="AJ374" s="1"/>
      <c r="AK374" s="2"/>
      <c r="AL374" s="1"/>
      <c r="AM374" s="2"/>
    </row>
    <row r="375" spans="26:39" x14ac:dyDescent="0.25">
      <c r="Z375" s="1"/>
      <c r="AA375" s="1"/>
      <c r="AB375" s="1"/>
      <c r="AC375" s="29"/>
      <c r="AD375" s="1"/>
      <c r="AE375" s="29"/>
      <c r="AF375" s="1"/>
      <c r="AG375" s="2"/>
      <c r="AH375" s="1"/>
      <c r="AI375" s="1"/>
      <c r="AJ375" s="2"/>
      <c r="AK375" s="2"/>
      <c r="AL375" s="1"/>
      <c r="AM375" s="2"/>
    </row>
    <row r="376" spans="26:39" x14ac:dyDescent="0.25">
      <c r="Z376" s="1"/>
      <c r="AA376" s="1"/>
      <c r="AB376" s="1"/>
      <c r="AC376" s="29"/>
      <c r="AD376" s="1"/>
      <c r="AE376" s="29"/>
      <c r="AF376" s="1"/>
      <c r="AG376" s="1"/>
      <c r="AH376" s="1"/>
      <c r="AI376" s="1"/>
      <c r="AJ376" s="2"/>
      <c r="AK376" s="2"/>
      <c r="AL376" s="1"/>
      <c r="AM376" s="2"/>
    </row>
    <row r="377" spans="26:39" x14ac:dyDescent="0.25">
      <c r="Z377" s="1"/>
      <c r="AA377" s="1"/>
      <c r="AB377" s="1"/>
      <c r="AC377" s="29"/>
      <c r="AD377" s="1"/>
      <c r="AE377" s="29"/>
      <c r="AF377" s="1"/>
      <c r="AG377" s="2"/>
      <c r="AH377" s="1"/>
      <c r="AI377" s="1"/>
      <c r="AJ377" s="2"/>
      <c r="AK377" s="2"/>
      <c r="AL377" s="1"/>
      <c r="AM377" s="2"/>
    </row>
    <row r="378" spans="26:39" x14ac:dyDescent="0.25">
      <c r="Z378" s="1"/>
      <c r="AA378" s="1"/>
      <c r="AB378" s="1"/>
      <c r="AC378" s="29"/>
      <c r="AD378" s="1"/>
      <c r="AE378" s="29"/>
      <c r="AF378" s="1"/>
      <c r="AG378" s="1"/>
      <c r="AH378" s="1"/>
      <c r="AI378" s="1"/>
      <c r="AJ378" s="1"/>
      <c r="AK378" s="2"/>
      <c r="AL378" s="1"/>
      <c r="AM378" s="2"/>
    </row>
    <row r="379" spans="26:39" x14ac:dyDescent="0.25">
      <c r="Z379" s="1"/>
      <c r="AA379" s="1"/>
      <c r="AB379" s="1"/>
      <c r="AC379" s="29"/>
      <c r="AD379" s="1"/>
      <c r="AE379" s="29"/>
      <c r="AF379" s="1"/>
      <c r="AG379" s="2"/>
      <c r="AH379" s="1"/>
      <c r="AI379" s="1"/>
      <c r="AJ379" s="2"/>
      <c r="AK379" s="2"/>
      <c r="AL379" s="1"/>
      <c r="AM379" s="2"/>
    </row>
    <row r="380" spans="26:39" x14ac:dyDescent="0.25">
      <c r="Z380" s="1"/>
      <c r="AA380" s="1"/>
      <c r="AB380" s="1"/>
      <c r="AC380" s="29"/>
      <c r="AD380" s="1"/>
      <c r="AE380" s="29"/>
      <c r="AF380" s="1"/>
      <c r="AG380" s="1"/>
      <c r="AH380" s="1"/>
      <c r="AI380" s="1"/>
      <c r="AJ380" s="1"/>
      <c r="AK380" s="2"/>
      <c r="AL380" s="1"/>
      <c r="AM380" s="2"/>
    </row>
    <row r="381" spans="26:39" x14ac:dyDescent="0.25">
      <c r="Z381" s="1"/>
      <c r="AA381" s="1"/>
      <c r="AB381" s="1"/>
      <c r="AC381" s="29"/>
      <c r="AD381" s="1"/>
      <c r="AE381" s="29"/>
      <c r="AF381" s="1"/>
      <c r="AG381" s="1"/>
      <c r="AH381" s="1"/>
      <c r="AI381" s="1"/>
      <c r="AJ381" s="1"/>
      <c r="AK381" s="2"/>
      <c r="AL381" s="1"/>
      <c r="AM381" s="2"/>
    </row>
    <row r="382" spans="26:39" x14ac:dyDescent="0.25">
      <c r="Z382" s="1"/>
      <c r="AA382" s="1"/>
      <c r="AB382" s="1"/>
      <c r="AC382" s="29"/>
      <c r="AD382" s="1"/>
      <c r="AE382" s="29"/>
      <c r="AF382" s="1"/>
      <c r="AG382" s="1"/>
      <c r="AH382" s="1"/>
      <c r="AI382" s="1"/>
      <c r="AJ382" s="2"/>
      <c r="AK382" s="2"/>
      <c r="AL382" s="2"/>
      <c r="AM382" s="2"/>
    </row>
    <row r="383" spans="26:39" x14ac:dyDescent="0.25">
      <c r="Z383" s="1"/>
      <c r="AA383" s="1"/>
      <c r="AB383" s="1"/>
      <c r="AC383" s="29"/>
      <c r="AD383" s="1"/>
      <c r="AE383" s="29"/>
      <c r="AF383" s="1"/>
      <c r="AG383" s="1"/>
      <c r="AH383" s="1"/>
      <c r="AI383" s="1"/>
      <c r="AJ383" s="1"/>
      <c r="AK383" s="2"/>
      <c r="AL383" s="2"/>
      <c r="AM383" s="2"/>
    </row>
    <row r="384" spans="26:39" x14ac:dyDescent="0.25">
      <c r="Z384" s="1"/>
      <c r="AA384" s="1"/>
      <c r="AB384" s="1"/>
      <c r="AC384" s="29"/>
      <c r="AD384" s="1"/>
      <c r="AE384" s="29"/>
      <c r="AF384" s="1"/>
      <c r="AG384" s="1"/>
      <c r="AH384" s="1"/>
      <c r="AI384" s="1"/>
      <c r="AJ384" s="1"/>
      <c r="AK384" s="2"/>
      <c r="AL384" s="2"/>
      <c r="AM384" s="2"/>
    </row>
    <row r="385" spans="26:39" x14ac:dyDescent="0.25">
      <c r="Z385" s="1"/>
      <c r="AA385" s="1"/>
      <c r="AB385" s="1"/>
      <c r="AC385" s="29"/>
      <c r="AD385" s="1"/>
      <c r="AE385" s="29"/>
      <c r="AF385" s="1"/>
      <c r="AG385" s="1"/>
      <c r="AH385" s="1"/>
      <c r="AI385" s="1"/>
      <c r="AJ385" s="1"/>
      <c r="AK385" s="2"/>
      <c r="AL385" s="1"/>
      <c r="AM385" s="2"/>
    </row>
    <row r="386" spans="26:39" x14ac:dyDescent="0.25">
      <c r="Z386" s="1"/>
      <c r="AA386" s="1"/>
      <c r="AB386" s="1"/>
      <c r="AC386" s="29"/>
      <c r="AD386" s="1"/>
      <c r="AE386" s="29"/>
      <c r="AF386" s="1"/>
      <c r="AG386" s="1"/>
      <c r="AH386" s="1"/>
      <c r="AI386" s="1"/>
      <c r="AJ386" s="2"/>
      <c r="AK386" s="2"/>
      <c r="AL386" s="2"/>
      <c r="AM386" s="2"/>
    </row>
    <row r="387" spans="26:39" x14ac:dyDescent="0.25">
      <c r="Z387" s="1"/>
      <c r="AA387" s="1"/>
      <c r="AB387" s="1"/>
      <c r="AC387" s="29"/>
      <c r="AD387" s="1"/>
      <c r="AE387" s="29"/>
      <c r="AF387" s="1"/>
      <c r="AG387" s="1"/>
      <c r="AH387" s="1"/>
      <c r="AI387" s="1"/>
      <c r="AJ387" s="1"/>
      <c r="AK387" s="2"/>
      <c r="AL387" s="2"/>
      <c r="AM387" s="2"/>
    </row>
    <row r="388" spans="26:39" x14ac:dyDescent="0.25">
      <c r="Z388" s="1"/>
      <c r="AA388" s="1"/>
      <c r="AB388" s="1"/>
      <c r="AC388" s="29"/>
      <c r="AD388" s="1"/>
      <c r="AE388" s="29"/>
      <c r="AF388" s="1"/>
      <c r="AG388" s="1"/>
      <c r="AH388" s="1"/>
      <c r="AI388" s="1"/>
      <c r="AJ388" s="1"/>
      <c r="AK388" s="2"/>
      <c r="AL388" s="2"/>
      <c r="AM388" s="2"/>
    </row>
    <row r="389" spans="26:39" x14ac:dyDescent="0.25">
      <c r="Z389" s="1"/>
      <c r="AA389" s="1"/>
      <c r="AB389" s="1"/>
      <c r="AC389" s="29"/>
      <c r="AD389" s="1"/>
      <c r="AE389" s="29"/>
      <c r="AF389" s="1"/>
      <c r="AG389" s="1"/>
      <c r="AH389" s="1"/>
      <c r="AI389" s="1"/>
      <c r="AJ389" s="1"/>
      <c r="AK389" s="2"/>
      <c r="AL389" s="2"/>
      <c r="AM389" s="2"/>
    </row>
    <row r="390" spans="26:39" x14ac:dyDescent="0.25">
      <c r="Z390" s="1"/>
      <c r="AA390" s="1"/>
      <c r="AB390" s="1"/>
      <c r="AC390" s="29"/>
      <c r="AD390" s="1"/>
      <c r="AE390" s="29"/>
      <c r="AF390" s="1"/>
      <c r="AG390" s="1"/>
      <c r="AH390" s="1"/>
      <c r="AI390" s="1"/>
      <c r="AJ390" s="1"/>
      <c r="AK390" s="2"/>
      <c r="AL390" s="2"/>
      <c r="AM390" s="2"/>
    </row>
    <row r="391" spans="26:39" x14ac:dyDescent="0.25">
      <c r="Z391" s="1"/>
      <c r="AA391" s="1"/>
      <c r="AB391" s="1"/>
      <c r="AC391" s="29"/>
      <c r="AD391" s="1"/>
      <c r="AE391" s="29"/>
      <c r="AF391" s="1"/>
      <c r="AG391" s="1"/>
      <c r="AH391" s="1"/>
      <c r="AI391" s="1"/>
      <c r="AJ391" s="2"/>
      <c r="AK391" s="2"/>
      <c r="AL391" s="2"/>
      <c r="AM391" s="2"/>
    </row>
    <row r="392" spans="26:39" x14ac:dyDescent="0.25">
      <c r="Z392" s="1"/>
      <c r="AA392" s="1"/>
      <c r="AB392" s="1"/>
      <c r="AC392" s="29"/>
      <c r="AD392" s="1"/>
      <c r="AE392" s="29"/>
      <c r="AF392" s="1"/>
      <c r="AG392" s="1"/>
      <c r="AH392" s="1"/>
      <c r="AI392" s="1"/>
      <c r="AJ392" s="1"/>
      <c r="AK392" s="2"/>
      <c r="AL392" s="2"/>
      <c r="AM392" s="2"/>
    </row>
    <row r="393" spans="26:39" x14ac:dyDescent="0.25">
      <c r="Z393" s="1"/>
      <c r="AA393" s="1"/>
      <c r="AB393" s="1"/>
      <c r="AC393" s="29"/>
      <c r="AD393" s="1"/>
      <c r="AE393" s="29"/>
      <c r="AF393" s="1"/>
      <c r="AG393" s="1"/>
      <c r="AH393" s="1"/>
      <c r="AI393" s="1"/>
      <c r="AJ393" s="1"/>
      <c r="AK393" s="2"/>
      <c r="AL393" s="2"/>
      <c r="AM393" s="2"/>
    </row>
    <row r="394" spans="26:39" x14ac:dyDescent="0.25">
      <c r="Z394" s="1"/>
      <c r="AA394" s="1"/>
      <c r="AB394" s="1"/>
      <c r="AC394" s="29"/>
      <c r="AD394" s="1"/>
      <c r="AE394" s="29"/>
      <c r="AF394" s="1"/>
      <c r="AG394" s="1"/>
      <c r="AH394" s="1"/>
      <c r="AI394" s="1"/>
      <c r="AJ394" s="2"/>
      <c r="AK394" s="2"/>
      <c r="AL394" s="1"/>
      <c r="AM394" s="2"/>
    </row>
    <row r="395" spans="26:39" x14ac:dyDescent="0.25">
      <c r="Z395" s="1"/>
      <c r="AA395" s="1"/>
      <c r="AB395" s="1"/>
      <c r="AC395" s="29"/>
      <c r="AD395" s="1"/>
      <c r="AE395" s="29"/>
      <c r="AF395" s="1"/>
      <c r="AG395" s="1"/>
      <c r="AH395" s="1"/>
      <c r="AI395" s="1"/>
      <c r="AJ395" s="1"/>
      <c r="AK395" s="2"/>
      <c r="AL395" s="1"/>
      <c r="AM395" s="2"/>
    </row>
    <row r="396" spans="26:39" x14ac:dyDescent="0.25">
      <c r="Z396" s="1"/>
      <c r="AA396" s="1"/>
      <c r="AB396" s="1"/>
      <c r="AC396" s="29"/>
      <c r="AD396" s="1"/>
      <c r="AE396" s="29"/>
      <c r="AF396" s="1"/>
      <c r="AG396" s="1"/>
      <c r="AH396" s="1"/>
      <c r="AI396" s="1"/>
      <c r="AJ396" s="1"/>
      <c r="AK396" s="2"/>
      <c r="AL396" s="1"/>
      <c r="AM396" s="2"/>
    </row>
    <row r="397" spans="26:39" x14ac:dyDescent="0.25">
      <c r="Z397" s="1"/>
      <c r="AA397" s="1"/>
      <c r="AB397" s="1"/>
      <c r="AC397" s="29"/>
      <c r="AD397" s="1"/>
      <c r="AE397" s="29"/>
      <c r="AF397" s="1"/>
      <c r="AG397" s="1"/>
      <c r="AH397" s="1"/>
      <c r="AI397" s="1"/>
      <c r="AJ397" s="1"/>
      <c r="AK397" s="2"/>
      <c r="AL397" s="1"/>
      <c r="AM397" s="2"/>
    </row>
    <row r="398" spans="26:39" x14ac:dyDescent="0.25">
      <c r="Z398" s="1"/>
      <c r="AA398" s="1"/>
      <c r="AB398" s="1"/>
      <c r="AC398" s="29"/>
      <c r="AD398" s="1"/>
      <c r="AE398" s="29"/>
      <c r="AF398" s="1"/>
      <c r="AG398" s="1"/>
      <c r="AH398" s="1"/>
      <c r="AI398" s="1"/>
      <c r="AJ398" s="2"/>
      <c r="AK398" s="2"/>
      <c r="AL398" s="2"/>
      <c r="AM398" s="2"/>
    </row>
    <row r="399" spans="26:39" x14ac:dyDescent="0.25">
      <c r="Z399" s="1"/>
      <c r="AA399" s="1"/>
      <c r="AB399" s="1"/>
      <c r="AC399" s="29"/>
      <c r="AD399" s="1"/>
      <c r="AE399" s="29"/>
      <c r="AF399" s="1"/>
      <c r="AG399" s="1"/>
      <c r="AH399" s="1"/>
      <c r="AI399" s="1"/>
      <c r="AJ399" s="2"/>
      <c r="AK399" s="2"/>
      <c r="AL399" s="2"/>
      <c r="AM399" s="2"/>
    </row>
    <row r="400" spans="26:39" x14ac:dyDescent="0.25">
      <c r="Z400" s="1"/>
      <c r="AA400" s="1"/>
      <c r="AB400" s="1"/>
      <c r="AC400" s="29"/>
      <c r="AD400" s="1"/>
      <c r="AE400" s="29"/>
      <c r="AF400" s="1"/>
      <c r="AG400" s="1"/>
      <c r="AH400" s="1"/>
      <c r="AI400" s="1"/>
      <c r="AJ400" s="1"/>
      <c r="AK400" s="2"/>
      <c r="AL400" s="2"/>
      <c r="AM400" s="2"/>
    </row>
    <row r="401" spans="26:39" x14ac:dyDescent="0.25">
      <c r="Z401" s="1"/>
      <c r="AA401" s="1"/>
      <c r="AB401" s="1"/>
      <c r="AC401" s="29"/>
      <c r="AD401" s="1"/>
      <c r="AE401" s="29"/>
      <c r="AF401" s="1"/>
      <c r="AG401" s="1"/>
      <c r="AH401" s="1"/>
      <c r="AI401" s="1"/>
      <c r="AJ401" s="2"/>
      <c r="AK401" s="2"/>
      <c r="AL401" s="2"/>
      <c r="AM401" s="2"/>
    </row>
    <row r="402" spans="26:39" x14ac:dyDescent="0.25">
      <c r="Z402" s="1"/>
      <c r="AA402" s="1"/>
      <c r="AB402" s="1"/>
      <c r="AC402" s="29"/>
      <c r="AD402" s="1"/>
      <c r="AE402" s="29"/>
      <c r="AF402" s="1"/>
      <c r="AG402" s="1"/>
      <c r="AH402" s="1"/>
      <c r="AI402" s="1"/>
      <c r="AJ402" s="1"/>
      <c r="AK402" s="2"/>
      <c r="AL402" s="2"/>
      <c r="AM402" s="2"/>
    </row>
    <row r="403" spans="26:39" x14ac:dyDescent="0.25">
      <c r="Z403" s="1"/>
      <c r="AA403" s="1"/>
      <c r="AB403" s="1"/>
      <c r="AC403" s="29"/>
      <c r="AD403" s="1"/>
      <c r="AE403" s="29"/>
      <c r="AF403" s="1"/>
      <c r="AG403" s="1"/>
      <c r="AH403" s="1"/>
      <c r="AI403" s="1"/>
      <c r="AJ403" s="2"/>
      <c r="AK403" s="2"/>
      <c r="AL403" s="2"/>
      <c r="AM403" s="2"/>
    </row>
    <row r="404" spans="26:39" x14ac:dyDescent="0.25">
      <c r="Z404" s="1"/>
      <c r="AA404" s="1"/>
      <c r="AB404" s="1"/>
      <c r="AC404" s="29"/>
      <c r="AD404" s="1"/>
      <c r="AE404" s="29"/>
      <c r="AF404" s="1"/>
      <c r="AG404" s="1"/>
      <c r="AH404" s="1"/>
      <c r="AI404" s="1"/>
      <c r="AJ404" s="1"/>
      <c r="AK404" s="2"/>
      <c r="AL404" s="2"/>
      <c r="AM404" s="2"/>
    </row>
    <row r="405" spans="26:39" x14ac:dyDescent="0.25">
      <c r="Z405" s="1"/>
      <c r="AA405" s="1"/>
      <c r="AB405" s="1"/>
      <c r="AC405" s="29"/>
      <c r="AD405" s="1"/>
      <c r="AE405" s="29"/>
      <c r="AF405" s="1"/>
      <c r="AG405" s="1"/>
      <c r="AH405" s="1"/>
      <c r="AI405" s="1"/>
      <c r="AJ405" s="1"/>
      <c r="AK405" s="2"/>
      <c r="AL405" s="2"/>
      <c r="AM405" s="2"/>
    </row>
    <row r="406" spans="26:39" x14ac:dyDescent="0.25">
      <c r="Z406" s="1"/>
      <c r="AA406" s="1"/>
      <c r="AB406" s="1"/>
      <c r="AC406" s="29"/>
      <c r="AD406" s="1"/>
      <c r="AE406" s="29"/>
      <c r="AF406" s="1"/>
      <c r="AG406" s="2"/>
      <c r="AH406" s="1"/>
      <c r="AI406" s="1"/>
      <c r="AJ406" s="2"/>
      <c r="AK406" s="2"/>
      <c r="AL406" s="2"/>
      <c r="AM406" s="2"/>
    </row>
    <row r="407" spans="26:39" x14ac:dyDescent="0.25">
      <c r="Z407" s="1"/>
      <c r="AA407" s="1"/>
      <c r="AB407" s="1"/>
      <c r="AC407" s="29"/>
      <c r="AD407" s="1"/>
      <c r="AE407" s="29"/>
      <c r="AF407" s="1"/>
      <c r="AG407" s="1"/>
      <c r="AH407" s="1"/>
      <c r="AI407" s="1"/>
      <c r="AJ407" s="1"/>
      <c r="AK407" s="2"/>
      <c r="AL407" s="2"/>
      <c r="AM407" s="2"/>
    </row>
    <row r="408" spans="26:39" x14ac:dyDescent="0.25">
      <c r="Z408" s="1"/>
      <c r="AA408" s="1"/>
      <c r="AB408" s="1"/>
      <c r="AC408" s="29"/>
      <c r="AD408" s="1"/>
      <c r="AE408" s="29"/>
      <c r="AF408" s="1"/>
      <c r="AG408" s="2"/>
      <c r="AH408" s="1"/>
      <c r="AI408" s="1"/>
      <c r="AJ408" s="2"/>
      <c r="AK408" s="2"/>
      <c r="AL408" s="2"/>
      <c r="AM408" s="2"/>
    </row>
    <row r="409" spans="26:39" x14ac:dyDescent="0.25">
      <c r="Z409" s="1"/>
      <c r="AA409" s="1"/>
      <c r="AB409" s="1"/>
      <c r="AC409" s="29"/>
      <c r="AD409" s="1"/>
      <c r="AE409" s="29"/>
      <c r="AF409" s="1"/>
      <c r="AG409" s="1"/>
      <c r="AH409" s="1"/>
      <c r="AI409" s="1"/>
      <c r="AJ409" s="1"/>
      <c r="AK409" s="2"/>
      <c r="AL409" s="2"/>
      <c r="AM409" s="2"/>
    </row>
    <row r="410" spans="26:39" x14ac:dyDescent="0.25">
      <c r="Z410" s="1"/>
      <c r="AA410" s="1"/>
      <c r="AB410" s="1"/>
      <c r="AC410" s="29"/>
      <c r="AD410" s="1"/>
      <c r="AE410" s="29"/>
      <c r="AF410" s="1"/>
      <c r="AG410" s="1"/>
      <c r="AH410" s="1"/>
      <c r="AI410" s="1"/>
      <c r="AJ410" s="1"/>
      <c r="AK410" s="2"/>
      <c r="AL410" s="2"/>
      <c r="AM410" s="2"/>
    </row>
    <row r="411" spans="26:39" x14ac:dyDescent="0.25">
      <c r="Z411" s="1"/>
      <c r="AA411" s="1"/>
      <c r="AB411" s="1"/>
      <c r="AC411" s="29"/>
      <c r="AD411" s="1"/>
      <c r="AE411" s="29"/>
      <c r="AF411" s="1"/>
      <c r="AG411" s="1"/>
      <c r="AH411" s="1"/>
      <c r="AI411" s="1"/>
      <c r="AJ411" s="1"/>
      <c r="AK411" s="2"/>
      <c r="AL411" s="2"/>
      <c r="AM411" s="2"/>
    </row>
    <row r="412" spans="26:39" x14ac:dyDescent="0.25">
      <c r="Z412" s="1"/>
      <c r="AA412" s="1"/>
      <c r="AB412" s="1"/>
      <c r="AC412" s="29"/>
      <c r="AD412" s="1"/>
      <c r="AE412" s="29"/>
      <c r="AF412" s="1"/>
      <c r="AG412" s="1"/>
      <c r="AH412" s="1"/>
      <c r="AI412" s="1"/>
      <c r="AJ412" s="2"/>
      <c r="AK412" s="2"/>
      <c r="AL412" s="2"/>
      <c r="AM412" s="2"/>
    </row>
    <row r="413" spans="26:39" x14ac:dyDescent="0.25">
      <c r="Z413" s="1"/>
      <c r="AA413" s="1"/>
      <c r="AB413" s="1"/>
      <c r="AC413" s="29"/>
      <c r="AD413" s="1"/>
      <c r="AE413" s="29"/>
      <c r="AF413" s="1"/>
      <c r="AG413" s="1"/>
      <c r="AH413" s="1"/>
      <c r="AI413" s="1"/>
      <c r="AJ413" s="1"/>
      <c r="AK413" s="2"/>
      <c r="AL413" s="2"/>
      <c r="AM413" s="2"/>
    </row>
    <row r="414" spans="26:39" x14ac:dyDescent="0.25">
      <c r="Z414" s="1"/>
      <c r="AA414" s="1"/>
      <c r="AB414" s="1"/>
      <c r="AC414" s="29"/>
      <c r="AD414" s="1"/>
      <c r="AE414" s="29"/>
      <c r="AF414" s="1"/>
      <c r="AG414" s="1"/>
      <c r="AH414" s="1"/>
      <c r="AI414" s="1"/>
      <c r="AJ414" s="1"/>
      <c r="AK414" s="2"/>
      <c r="AL414" s="2"/>
      <c r="AM414" s="2"/>
    </row>
    <row r="415" spans="26:39" x14ac:dyDescent="0.25">
      <c r="Z415" s="1"/>
      <c r="AA415" s="1"/>
      <c r="AB415" s="1"/>
      <c r="AC415" s="29"/>
      <c r="AD415" s="1"/>
      <c r="AE415" s="29"/>
      <c r="AF415" s="1"/>
      <c r="AG415" s="2"/>
      <c r="AH415" s="1"/>
      <c r="AI415" s="1"/>
      <c r="AJ415" s="2"/>
      <c r="AK415" s="2"/>
      <c r="AL415" s="1"/>
      <c r="AM415" s="2"/>
    </row>
    <row r="416" spans="26:39" x14ac:dyDescent="0.25">
      <c r="Z416" s="1"/>
      <c r="AA416" s="1"/>
      <c r="AB416" s="1"/>
      <c r="AC416" s="29"/>
      <c r="AD416" s="1"/>
      <c r="AE416" s="29"/>
      <c r="AF416" s="1"/>
      <c r="AG416" s="1"/>
      <c r="AH416" s="1"/>
      <c r="AI416" s="1"/>
      <c r="AJ416" s="2"/>
      <c r="AK416" s="2"/>
      <c r="AL416" s="1"/>
      <c r="AM416" s="2"/>
    </row>
    <row r="417" spans="26:39" x14ac:dyDescent="0.25">
      <c r="Z417" s="1"/>
      <c r="AA417" s="1"/>
      <c r="AB417" s="1"/>
      <c r="AC417" s="29"/>
      <c r="AD417" s="1"/>
      <c r="AE417" s="29"/>
      <c r="AF417" s="1"/>
      <c r="AG417" s="1"/>
      <c r="AH417" s="1"/>
      <c r="AI417" s="1"/>
      <c r="AJ417" s="1"/>
      <c r="AK417" s="2"/>
      <c r="AL417" s="1"/>
      <c r="AM417" s="2"/>
    </row>
    <row r="418" spans="26:39" x14ac:dyDescent="0.25">
      <c r="Z418" s="1"/>
      <c r="AA418" s="1"/>
      <c r="AB418" s="1"/>
      <c r="AC418" s="29"/>
      <c r="AD418" s="1"/>
      <c r="AE418" s="29"/>
      <c r="AF418" s="1"/>
      <c r="AG418" s="1"/>
      <c r="AH418" s="1"/>
      <c r="AI418" s="1"/>
      <c r="AJ418" s="1"/>
      <c r="AK418" s="2"/>
      <c r="AL418" s="1"/>
      <c r="AM418" s="2"/>
    </row>
    <row r="419" spans="26:39" x14ac:dyDescent="0.25">
      <c r="Z419" s="1"/>
      <c r="AA419" s="1"/>
      <c r="AB419" s="1"/>
      <c r="AC419" s="29"/>
      <c r="AD419" s="1"/>
      <c r="AE419" s="29"/>
      <c r="AF419" s="1"/>
      <c r="AG419" s="1"/>
      <c r="AH419" s="1"/>
      <c r="AI419" s="1"/>
      <c r="AJ419" s="1"/>
      <c r="AK419" s="2"/>
      <c r="AL419" s="1"/>
      <c r="AM419" s="2"/>
    </row>
    <row r="420" spans="26:39" x14ac:dyDescent="0.25">
      <c r="Z420" s="1"/>
      <c r="AA420" s="1"/>
      <c r="AB420" s="1"/>
      <c r="AC420" s="29"/>
      <c r="AD420" s="1"/>
      <c r="AE420" s="29"/>
      <c r="AF420" s="1"/>
      <c r="AG420" s="1"/>
      <c r="AH420" s="1"/>
      <c r="AI420" s="1"/>
      <c r="AJ420" s="1"/>
      <c r="AK420" s="2"/>
      <c r="AL420" s="1"/>
      <c r="AM420" s="2"/>
    </row>
    <row r="421" spans="26:39" x14ac:dyDescent="0.25">
      <c r="Z421" s="1"/>
      <c r="AA421" s="1"/>
      <c r="AB421" s="1"/>
      <c r="AC421" s="29"/>
      <c r="AD421" s="1"/>
      <c r="AE421" s="29"/>
      <c r="AF421" s="1"/>
      <c r="AG421" s="1"/>
      <c r="AH421" s="1"/>
      <c r="AI421" s="1"/>
      <c r="AJ421" s="1"/>
      <c r="AK421" s="2"/>
      <c r="AL421" s="1"/>
      <c r="AM421" s="2"/>
    </row>
    <row r="422" spans="26:39" x14ac:dyDescent="0.25">
      <c r="Z422" s="1"/>
      <c r="AA422" s="1"/>
      <c r="AB422" s="1"/>
      <c r="AC422" s="29"/>
      <c r="AD422" s="1"/>
      <c r="AE422" s="29"/>
      <c r="AF422" s="1"/>
      <c r="AG422" s="2"/>
      <c r="AH422" s="1"/>
      <c r="AI422" s="1"/>
      <c r="AJ422" s="2"/>
      <c r="AK422" s="2"/>
      <c r="AL422" s="2"/>
      <c r="AM422" s="2"/>
    </row>
  </sheetData>
  <mergeCells count="103">
    <mergeCell ref="AU1:AY1"/>
    <mergeCell ref="AU2:AY2"/>
    <mergeCell ref="AU3:AY3"/>
    <mergeCell ref="AU4:AY4"/>
    <mergeCell ref="AU5:AY5"/>
    <mergeCell ref="AU6:AY6"/>
    <mergeCell ref="AU7:AY7"/>
    <mergeCell ref="AU8:AY8"/>
    <mergeCell ref="AU9:AY9"/>
    <mergeCell ref="AU10:AY10"/>
    <mergeCell ref="AU11:AY11"/>
    <mergeCell ref="AU24:AY24"/>
    <mergeCell ref="AU25:AY25"/>
    <mergeCell ref="AU14:AY14"/>
    <mergeCell ref="AU15:AY15"/>
    <mergeCell ref="AU16:AY16"/>
    <mergeCell ref="AU17:AY17"/>
    <mergeCell ref="AU12:AY12"/>
    <mergeCell ref="AU13:AY13"/>
    <mergeCell ref="AU26:AY26"/>
    <mergeCell ref="AU27:AY27"/>
    <mergeCell ref="AU28:AY28"/>
    <mergeCell ref="AU29:AY29"/>
    <mergeCell ref="AU30:AY30"/>
    <mergeCell ref="AU31:AY31"/>
    <mergeCell ref="AU18:AY18"/>
    <mergeCell ref="AU19:AY19"/>
    <mergeCell ref="AU20:AY20"/>
    <mergeCell ref="AU21:AY21"/>
    <mergeCell ref="AU22:AY22"/>
    <mergeCell ref="AU23:AY23"/>
    <mergeCell ref="AU38:AY38"/>
    <mergeCell ref="AU39:AY39"/>
    <mergeCell ref="AU40:AY40"/>
    <mergeCell ref="AU41:AY41"/>
    <mergeCell ref="AU42:AY42"/>
    <mergeCell ref="AU43:AY43"/>
    <mergeCell ref="AU32:AY32"/>
    <mergeCell ref="AU33:AY33"/>
    <mergeCell ref="AU34:AY34"/>
    <mergeCell ref="AU35:AY35"/>
    <mergeCell ref="AU36:AY36"/>
    <mergeCell ref="AU37:AY37"/>
    <mergeCell ref="AU50:AY50"/>
    <mergeCell ref="AU51:AY51"/>
    <mergeCell ref="AU52:AY52"/>
    <mergeCell ref="AU53:AY53"/>
    <mergeCell ref="AU54:AY54"/>
    <mergeCell ref="AU55:AY55"/>
    <mergeCell ref="AU44:AY44"/>
    <mergeCell ref="AU45:AY45"/>
    <mergeCell ref="AU46:AY46"/>
    <mergeCell ref="AU47:AY47"/>
    <mergeCell ref="AU48:AY48"/>
    <mergeCell ref="AU49:AY49"/>
    <mergeCell ref="AU62:AY62"/>
    <mergeCell ref="AU63:AY63"/>
    <mergeCell ref="AU64:AY64"/>
    <mergeCell ref="AU66:AY66"/>
    <mergeCell ref="AU56:AY56"/>
    <mergeCell ref="AU57:AY57"/>
    <mergeCell ref="AU58:AY58"/>
    <mergeCell ref="AU59:AY59"/>
    <mergeCell ref="AU60:AY60"/>
    <mergeCell ref="AU61:AY61"/>
    <mergeCell ref="E126:E136"/>
    <mergeCell ref="AT71:AY71"/>
    <mergeCell ref="AU72:AY72"/>
    <mergeCell ref="AU73:AY73"/>
    <mergeCell ref="AU74:AY74"/>
    <mergeCell ref="AU75:AY75"/>
    <mergeCell ref="AU76:AY76"/>
    <mergeCell ref="E69:G69"/>
    <mergeCell ref="E70:G70"/>
    <mergeCell ref="E71:G71"/>
    <mergeCell ref="E72:G72"/>
    <mergeCell ref="F75:AD75"/>
    <mergeCell ref="F95:AD95"/>
    <mergeCell ref="AU78:AY78"/>
    <mergeCell ref="AU79:AY79"/>
    <mergeCell ref="AU80:AY80"/>
    <mergeCell ref="AU81:AY81"/>
    <mergeCell ref="AU82:AY82"/>
    <mergeCell ref="AT84:AY84"/>
    <mergeCell ref="A81:B81"/>
    <mergeCell ref="A98:D98"/>
    <mergeCell ref="E114:E123"/>
    <mergeCell ref="AT93:AV94"/>
    <mergeCell ref="AY93:AY94"/>
    <mergeCell ref="AT92:AV92"/>
    <mergeCell ref="AW85:AX85"/>
    <mergeCell ref="AW88:AX88"/>
    <mergeCell ref="AW89:AX89"/>
    <mergeCell ref="AW90:AX90"/>
    <mergeCell ref="AW91:AX91"/>
    <mergeCell ref="AW92:AX92"/>
    <mergeCell ref="AT85:AV85"/>
    <mergeCell ref="AT86:AV86"/>
    <mergeCell ref="AT87:AV87"/>
    <mergeCell ref="AT88:AV88"/>
    <mergeCell ref="AT89:AV89"/>
    <mergeCell ref="AT90:AV90"/>
    <mergeCell ref="AT91:AV91"/>
  </mergeCells>
  <conditionalFormatting sqref="Q3:Y66">
    <cfRule type="cellIs" dxfId="18" priority="18" operator="greaterThanOrEqual">
      <formula>0</formula>
    </cfRule>
    <cfRule type="cellIs" dxfId="17" priority="19" operator="lessThan">
      <formula>0</formula>
    </cfRule>
  </conditionalFormatting>
  <conditionalFormatting sqref="AY87">
    <cfRule type="cellIs" dxfId="16" priority="17" operator="lessThanOrEqual">
      <formula>$AX$87</formula>
    </cfRule>
    <cfRule type="cellIs" dxfId="15" priority="16" operator="greaterThan">
      <formula>$AX$87</formula>
    </cfRule>
  </conditionalFormatting>
  <conditionalFormatting sqref="AY88">
    <cfRule type="cellIs" dxfId="14" priority="15" operator="lessThan">
      <formula>$AW$88</formula>
    </cfRule>
    <cfRule type="cellIs" dxfId="13" priority="14" operator="greaterThanOrEqual">
      <formula>$AY$97+$AW$88</formula>
    </cfRule>
  </conditionalFormatting>
  <conditionalFormatting sqref="AY89">
    <cfRule type="cellIs" dxfId="12" priority="13" operator="greaterThanOrEqual">
      <formula>$AW$89</formula>
    </cfRule>
    <cfRule type="cellIs" dxfId="11" priority="12" operator="lessThan">
      <formula>$AW$89</formula>
    </cfRule>
  </conditionalFormatting>
  <conditionalFormatting sqref="AY90">
    <cfRule type="cellIs" dxfId="10" priority="11" operator="greaterThanOrEqual">
      <formula>$AW$90</formula>
    </cfRule>
    <cfRule type="cellIs" dxfId="9" priority="10" operator="lessThan">
      <formula>$AW$90</formula>
    </cfRule>
  </conditionalFormatting>
  <conditionalFormatting sqref="AY91">
    <cfRule type="cellIs" dxfId="8" priority="9" operator="greaterThanOrEqual">
      <formula>$AW$91</formula>
    </cfRule>
    <cfRule type="cellIs" dxfId="7" priority="8" operator="lessThan">
      <formula>$AW$91</formula>
    </cfRule>
  </conditionalFormatting>
  <conditionalFormatting sqref="AY92">
    <cfRule type="cellIs" dxfId="6" priority="7" operator="greaterThanOrEqual">
      <formula>$AW$92</formula>
    </cfRule>
    <cfRule type="cellIs" dxfId="5" priority="6" operator="lessThan">
      <formula>$AW$92</formula>
    </cfRule>
  </conditionalFormatting>
  <conditionalFormatting sqref="AY86">
    <cfRule type="cellIs" dxfId="4" priority="5" operator="between">
      <formula>$AW$86</formula>
      <formula>$AX$86</formula>
    </cfRule>
    <cfRule type="cellIs" dxfId="3" priority="4" operator="notBetween">
      <formula>$AW$86</formula>
      <formula>$AX$86</formula>
    </cfRule>
  </conditionalFormatting>
  <conditionalFormatting sqref="AY93:AY94">
    <cfRule type="cellIs" dxfId="2" priority="3" operator="between">
      <formula>5</formula>
      <formula>6</formula>
    </cfRule>
    <cfRule type="cellIs" dxfId="1" priority="2" operator="lessThan">
      <formula>5</formula>
    </cfRule>
    <cfRule type="cellIs" dxfId="0" priority="1" operator="greaterThanOrEqual">
      <formula>7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MODULO DE REGISTRO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García</dc:creator>
  <cp:lastModifiedBy>Fernando García</cp:lastModifiedBy>
  <dcterms:created xsi:type="dcterms:W3CDTF">2018-07-04T19:50:08Z</dcterms:created>
  <dcterms:modified xsi:type="dcterms:W3CDTF">2022-08-31T14:24:38Z</dcterms:modified>
</cp:coreProperties>
</file>