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yam\Desktop\CX305\Diapositivas\Stonks\Tema 8\"/>
    </mc:Choice>
  </mc:AlternateContent>
  <xr:revisionPtr revIDLastSave="0" documentId="8_{03C7EBF3-5062-4B62-822C-ECC2D3EF282E}" xr6:coauthVersionLast="47" xr6:coauthVersionMax="47" xr10:uidLastSave="{00000000-0000-0000-0000-000000000000}"/>
  <bookViews>
    <workbookView xWindow="-120" yWindow="-120" windowWidth="20730" windowHeight="11160" tabRatio="799" firstSheet="3" activeTab="2" xr2:uid="{00000000-000D-0000-FFFF-FFFF00000000}"/>
  </bookViews>
  <sheets>
    <sheet name="MOD A - DESCRIPCION DEL SISTEMA" sheetId="2" r:id="rId1"/>
    <sheet name="MOD B - TEST PROFILE" sheetId="3" r:id="rId2"/>
    <sheet name="MOD C-CONTROL OPERATIVA TEORICA" sheetId="4" r:id="rId3"/>
    <sheet name="MOD D - CONTROL ESTADISTICO SPC" sheetId="5" r:id="rId4"/>
    <sheet name="MOD E - INCIDENCIAS" sheetId="6" r:id="rId5"/>
    <sheet name="MOD F - CODIGO PROGRAMACION" sheetId="7" r:id="rId6"/>
    <sheet name="MOD G - WALK FORWARD" sheetId="8" r:id="rId7"/>
    <sheet name="MOD H - MODULO-REGISTRO" sheetId="1" r:id="rId8"/>
    <sheet name="MOD I - GESTION MONETARIA" sheetId="9" r:id="rId9"/>
    <sheet name="MOD J - STATUS" sheetId="10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6" l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O95" i="3" l="1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95" i="3" s="1"/>
  <c r="AP3" i="5" l="1"/>
  <c r="CC3" i="5" l="1"/>
  <c r="CC8" i="5" s="1"/>
  <c r="BD3" i="5"/>
  <c r="BD8" i="5" s="1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D19" i="5" s="1"/>
  <c r="CC9" i="5" s="1"/>
  <c r="AB16" i="5"/>
  <c r="DA4" i="5" s="1"/>
  <c r="AA16" i="5"/>
  <c r="CZ4" i="5" s="1"/>
  <c r="Z16" i="5"/>
  <c r="CY4" i="5" s="1"/>
  <c r="Y16" i="5"/>
  <c r="CX4" i="5" s="1"/>
  <c r="X16" i="5"/>
  <c r="CW4" i="5" s="1"/>
  <c r="W16" i="5"/>
  <c r="CV4" i="5" s="1"/>
  <c r="V16" i="5"/>
  <c r="CU4" i="5" s="1"/>
  <c r="U16" i="5"/>
  <c r="CT4" i="5" s="1"/>
  <c r="T16" i="5"/>
  <c r="CS4" i="5" s="1"/>
  <c r="S16" i="5"/>
  <c r="CR4" i="5" s="1"/>
  <c r="R16" i="5"/>
  <c r="CQ4" i="5" s="1"/>
  <c r="Q16" i="5"/>
  <c r="CP4" i="5" s="1"/>
  <c r="P16" i="5"/>
  <c r="CO4" i="5" s="1"/>
  <c r="O16" i="5"/>
  <c r="CN4" i="5" s="1"/>
  <c r="N16" i="5"/>
  <c r="CM4" i="5" s="1"/>
  <c r="M16" i="5"/>
  <c r="CL4" i="5" s="1"/>
  <c r="L16" i="5"/>
  <c r="CK4" i="5" s="1"/>
  <c r="K16" i="5"/>
  <c r="CJ4" i="5" s="1"/>
  <c r="J16" i="5"/>
  <c r="CI4" i="5" s="1"/>
  <c r="I16" i="5"/>
  <c r="CH4" i="5" s="1"/>
  <c r="H16" i="5"/>
  <c r="CG4" i="5" s="1"/>
  <c r="G16" i="5"/>
  <c r="CF4" i="5" s="1"/>
  <c r="F16" i="5"/>
  <c r="CE4" i="5" s="1"/>
  <c r="E16" i="5"/>
  <c r="CD4" i="5" s="1"/>
  <c r="D16" i="5"/>
  <c r="CC4" i="5" s="1"/>
  <c r="AR9" i="5"/>
  <c r="AR5" i="5"/>
  <c r="AF9" i="5"/>
  <c r="AF5" i="5"/>
  <c r="AK2" i="5"/>
  <c r="AP2" i="5"/>
  <c r="G19" i="5" l="1"/>
  <c r="CF9" i="5" s="1"/>
  <c r="K19" i="5"/>
  <c r="CJ9" i="5" s="1"/>
  <c r="O19" i="5"/>
  <c r="CN9" i="5" s="1"/>
  <c r="S19" i="5"/>
  <c r="CR9" i="5" s="1"/>
  <c r="W19" i="5"/>
  <c r="CV9" i="5" s="1"/>
  <c r="AA19" i="5"/>
  <c r="CZ9" i="5" s="1"/>
  <c r="F19" i="5"/>
  <c r="CE9" i="5" s="1"/>
  <c r="J19" i="5"/>
  <c r="CI9" i="5" s="1"/>
  <c r="N19" i="5"/>
  <c r="CM9" i="5" s="1"/>
  <c r="R19" i="5"/>
  <c r="CQ9" i="5" s="1"/>
  <c r="V19" i="5"/>
  <c r="CU9" i="5" s="1"/>
  <c r="Z19" i="5"/>
  <c r="CY9" i="5" s="1"/>
  <c r="H19" i="5"/>
  <c r="CG9" i="5" s="1"/>
  <c r="L19" i="5"/>
  <c r="CK9" i="5" s="1"/>
  <c r="T19" i="5"/>
  <c r="CS9" i="5" s="1"/>
  <c r="X19" i="5"/>
  <c r="CW9" i="5" s="1"/>
  <c r="AB19" i="5"/>
  <c r="DA9" i="5" s="1"/>
  <c r="P19" i="5"/>
  <c r="CO9" i="5" s="1"/>
  <c r="E19" i="5"/>
  <c r="CD9" i="5" s="1"/>
  <c r="I19" i="5"/>
  <c r="CH9" i="5" s="1"/>
  <c r="M19" i="5"/>
  <c r="CL9" i="5" s="1"/>
  <c r="Q19" i="5"/>
  <c r="CP9" i="5" s="1"/>
  <c r="U19" i="5"/>
  <c r="CT9" i="5" s="1"/>
  <c r="Y19" i="5"/>
  <c r="CX9" i="5" s="1"/>
  <c r="F23" i="5"/>
  <c r="AL9" i="5" s="1"/>
  <c r="AB31" i="5"/>
  <c r="AB32" i="5"/>
  <c r="AB33" i="5"/>
  <c r="Y30" i="5"/>
  <c r="Y31" i="5"/>
  <c r="Y32" i="5"/>
  <c r="Y33" i="5"/>
  <c r="Z29" i="5"/>
  <c r="Z30" i="5"/>
  <c r="Z31" i="5"/>
  <c r="Z32" i="5"/>
  <c r="Z33" i="5"/>
  <c r="AA29" i="5"/>
  <c r="AA30" i="5"/>
  <c r="AA31" i="5"/>
  <c r="AA32" i="5"/>
  <c r="AA33" i="5"/>
  <c r="AB29" i="5"/>
  <c r="AB30" i="5"/>
  <c r="W30" i="5"/>
  <c r="W31" i="5"/>
  <c r="W32" i="5"/>
  <c r="W33" i="5"/>
  <c r="X29" i="5"/>
  <c r="X30" i="5"/>
  <c r="X31" i="5"/>
  <c r="X32" i="5"/>
  <c r="X33" i="5"/>
  <c r="Y29" i="5"/>
  <c r="U32" i="5"/>
  <c r="U33" i="5"/>
  <c r="V29" i="5"/>
  <c r="V30" i="5"/>
  <c r="V31" i="5"/>
  <c r="V32" i="5"/>
  <c r="V33" i="5"/>
  <c r="W29" i="5"/>
  <c r="U30" i="5"/>
  <c r="U31" i="5"/>
  <c r="E30" i="5"/>
  <c r="E31" i="5"/>
  <c r="E32" i="5"/>
  <c r="E33" i="5"/>
  <c r="F29" i="5"/>
  <c r="F30" i="5"/>
  <c r="F31" i="5"/>
  <c r="F32" i="5"/>
  <c r="F33" i="5"/>
  <c r="G29" i="5"/>
  <c r="G30" i="5"/>
  <c r="G31" i="5"/>
  <c r="G32" i="5"/>
  <c r="G33" i="5"/>
  <c r="H29" i="5"/>
  <c r="H30" i="5"/>
  <c r="H31" i="5"/>
  <c r="H32" i="5"/>
  <c r="H33" i="5"/>
  <c r="I29" i="5"/>
  <c r="I30" i="5"/>
  <c r="I31" i="5"/>
  <c r="I32" i="5"/>
  <c r="I33" i="5"/>
  <c r="J29" i="5"/>
  <c r="J30" i="5"/>
  <c r="J31" i="5"/>
  <c r="J32" i="5"/>
  <c r="J33" i="5"/>
  <c r="K29" i="5"/>
  <c r="K30" i="5"/>
  <c r="K31" i="5"/>
  <c r="K32" i="5"/>
  <c r="K33" i="5"/>
  <c r="L29" i="5"/>
  <c r="L30" i="5"/>
  <c r="L31" i="5"/>
  <c r="L32" i="5"/>
  <c r="L33" i="5"/>
  <c r="M29" i="5"/>
  <c r="M30" i="5"/>
  <c r="M31" i="5"/>
  <c r="M32" i="5"/>
  <c r="M33" i="5"/>
  <c r="N29" i="5"/>
  <c r="N30" i="5"/>
  <c r="N31" i="5"/>
  <c r="N32" i="5"/>
  <c r="N33" i="5"/>
  <c r="O29" i="5"/>
  <c r="O30" i="5"/>
  <c r="O31" i="5"/>
  <c r="O32" i="5"/>
  <c r="O33" i="5"/>
  <c r="P29" i="5"/>
  <c r="P30" i="5"/>
  <c r="P31" i="5"/>
  <c r="P32" i="5"/>
  <c r="P33" i="5"/>
  <c r="Q29" i="5"/>
  <c r="Q30" i="5"/>
  <c r="Q31" i="5"/>
  <c r="Q32" i="5"/>
  <c r="Q33" i="5"/>
  <c r="R29" i="5"/>
  <c r="R30" i="5"/>
  <c r="R31" i="5"/>
  <c r="R32" i="5"/>
  <c r="R33" i="5"/>
  <c r="S29" i="5"/>
  <c r="S30" i="5"/>
  <c r="S31" i="5"/>
  <c r="S32" i="5"/>
  <c r="S33" i="5"/>
  <c r="T29" i="5"/>
  <c r="T30" i="5"/>
  <c r="T31" i="5"/>
  <c r="T32" i="5"/>
  <c r="T33" i="5"/>
  <c r="U29" i="5"/>
  <c r="U36" i="5" s="1"/>
  <c r="E29" i="5"/>
  <c r="D33" i="5"/>
  <c r="D32" i="5"/>
  <c r="D31" i="5"/>
  <c r="D30" i="5"/>
  <c r="D29" i="5"/>
  <c r="X26" i="5"/>
  <c r="Y26" i="5"/>
  <c r="Z26" i="5"/>
  <c r="AA26" i="5"/>
  <c r="AB26" i="5"/>
  <c r="U26" i="5"/>
  <c r="V26" i="5"/>
  <c r="W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D26" i="5"/>
  <c r="E26" i="5"/>
  <c r="E10" i="5"/>
  <c r="CD3" i="5" s="1"/>
  <c r="CD8" i="5" s="1"/>
  <c r="E28" i="5"/>
  <c r="BE3" i="5" s="1"/>
  <c r="BE8" i="5" s="1"/>
  <c r="A455" i="8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B14" i="8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92" i="8" s="1"/>
  <c r="B393" i="8" s="1"/>
  <c r="B394" i="8" s="1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431" i="8" s="1"/>
  <c r="B432" i="8" s="1"/>
  <c r="B433" i="8" s="1"/>
  <c r="B434" i="8" s="1"/>
  <c r="B435" i="8" s="1"/>
  <c r="B436" i="8" s="1"/>
  <c r="B437" i="8" s="1"/>
  <c r="B438" i="8" s="1"/>
  <c r="B439" i="8" s="1"/>
  <c r="B440" i="8" s="1"/>
  <c r="B441" i="8" s="1"/>
  <c r="B442" i="8" s="1"/>
  <c r="B443" i="8" s="1"/>
  <c r="B444" i="8" s="1"/>
  <c r="B445" i="8" s="1"/>
  <c r="B446" i="8" s="1"/>
  <c r="B447" i="8" s="1"/>
  <c r="B448" i="8" s="1"/>
  <c r="B449" i="8" s="1"/>
  <c r="B450" i="8" s="1"/>
  <c r="B451" i="8" s="1"/>
  <c r="B452" i="8" s="1"/>
  <c r="B453" i="8" s="1"/>
  <c r="B454" i="8" s="1"/>
  <c r="B455" i="8" s="1"/>
  <c r="B456" i="8" s="1"/>
  <c r="B457" i="8" s="1"/>
  <c r="B458" i="8" s="1"/>
  <c r="B459" i="8" s="1"/>
  <c r="B460" i="8" s="1"/>
  <c r="B461" i="8" s="1"/>
  <c r="B462" i="8" s="1"/>
  <c r="B463" i="8" s="1"/>
  <c r="B464" i="8" s="1"/>
  <c r="B465" i="8" s="1"/>
  <c r="B466" i="8" s="1"/>
  <c r="B467" i="8" s="1"/>
  <c r="B468" i="8" s="1"/>
  <c r="B469" i="8" s="1"/>
  <c r="B470" i="8" s="1"/>
  <c r="B471" i="8" s="1"/>
  <c r="B472" i="8" s="1"/>
  <c r="B473" i="8" s="1"/>
  <c r="B474" i="8" s="1"/>
  <c r="B475" i="8" s="1"/>
  <c r="B476" i="8" s="1"/>
  <c r="B477" i="8" s="1"/>
  <c r="B478" i="8" s="1"/>
  <c r="B479" i="8" s="1"/>
  <c r="B480" i="8" s="1"/>
  <c r="B481" i="8" s="1"/>
  <c r="B482" i="8" s="1"/>
  <c r="B483" i="8" s="1"/>
  <c r="B484" i="8" s="1"/>
  <c r="B485" i="8" s="1"/>
  <c r="B486" i="8" s="1"/>
  <c r="B487" i="8" s="1"/>
  <c r="B488" i="8" s="1"/>
  <c r="B489" i="8" s="1"/>
  <c r="B490" i="8" s="1"/>
  <c r="B491" i="8" s="1"/>
  <c r="B492" i="8" s="1"/>
  <c r="B493" i="8" s="1"/>
  <c r="B494" i="8" s="1"/>
  <c r="B495" i="8" s="1"/>
  <c r="B496" i="8" s="1"/>
  <c r="B497" i="8" s="1"/>
  <c r="B498" i="8" s="1"/>
  <c r="B499" i="8" s="1"/>
  <c r="B500" i="8" s="1"/>
  <c r="B501" i="8" s="1"/>
  <c r="B502" i="8" s="1"/>
  <c r="B503" i="8" s="1"/>
  <c r="B504" i="8" s="1"/>
  <c r="B505" i="8" s="1"/>
  <c r="B506" i="8" s="1"/>
  <c r="B507" i="8" s="1"/>
  <c r="B508" i="8" s="1"/>
  <c r="B509" i="8" s="1"/>
  <c r="B510" i="8" s="1"/>
  <c r="B511" i="8" s="1"/>
  <c r="B512" i="8" s="1"/>
  <c r="B513" i="8" s="1"/>
  <c r="B514" i="8" s="1"/>
  <c r="B515" i="8" s="1"/>
  <c r="B516" i="8" s="1"/>
  <c r="B517" i="8" s="1"/>
  <c r="B518" i="8" s="1"/>
  <c r="B519" i="8" s="1"/>
  <c r="B520" i="8" s="1"/>
  <c r="B521" i="8" s="1"/>
  <c r="B522" i="8" s="1"/>
  <c r="B523" i="8" s="1"/>
  <c r="B524" i="8" s="1"/>
  <c r="B525" i="8" s="1"/>
  <c r="B526" i="8" s="1"/>
  <c r="B527" i="8" s="1"/>
  <c r="B528" i="8" s="1"/>
  <c r="B529" i="8" s="1"/>
  <c r="B530" i="8" s="1"/>
  <c r="B531" i="8" s="1"/>
  <c r="B532" i="8" s="1"/>
  <c r="B533" i="8" s="1"/>
  <c r="B534" i="8" s="1"/>
  <c r="B535" i="8" s="1"/>
  <c r="B536" i="8" s="1"/>
  <c r="B537" i="8" s="1"/>
  <c r="B538" i="8" s="1"/>
  <c r="B539" i="8" s="1"/>
  <c r="B540" i="8" s="1"/>
  <c r="B541" i="8" s="1"/>
  <c r="B542" i="8" s="1"/>
  <c r="B543" i="8" s="1"/>
  <c r="B544" i="8" s="1"/>
  <c r="B545" i="8" s="1"/>
  <c r="B546" i="8" s="1"/>
  <c r="B547" i="8" s="1"/>
  <c r="B548" i="8" s="1"/>
  <c r="B549" i="8" s="1"/>
  <c r="B550" i="8" s="1"/>
  <c r="B551" i="8" s="1"/>
  <c r="B552" i="8" s="1"/>
  <c r="B553" i="8" s="1"/>
  <c r="B554" i="8" s="1"/>
  <c r="B555" i="8" s="1"/>
  <c r="B556" i="8" s="1"/>
  <c r="B557" i="8" s="1"/>
  <c r="B558" i="8" s="1"/>
  <c r="B559" i="8" s="1"/>
  <c r="B560" i="8" s="1"/>
  <c r="B561" i="8" s="1"/>
  <c r="B562" i="8" s="1"/>
  <c r="B563" i="8" s="1"/>
  <c r="B564" i="8" s="1"/>
  <c r="B565" i="8" s="1"/>
  <c r="B566" i="8" s="1"/>
  <c r="B567" i="8" s="1"/>
  <c r="B568" i="8" s="1"/>
  <c r="B569" i="8" s="1"/>
  <c r="B570" i="8" s="1"/>
  <c r="B571" i="8" s="1"/>
  <c r="B572" i="8" s="1"/>
  <c r="B573" i="8" s="1"/>
  <c r="B574" i="8" s="1"/>
  <c r="B575" i="8" s="1"/>
  <c r="B576" i="8" s="1"/>
  <c r="B577" i="8" s="1"/>
  <c r="B578" i="8" s="1"/>
  <c r="B579" i="8" s="1"/>
  <c r="F28" i="5" l="1"/>
  <c r="E36" i="5"/>
  <c r="R36" i="5"/>
  <c r="J36" i="5"/>
  <c r="F36" i="5"/>
  <c r="V36" i="5"/>
  <c r="Z36" i="5"/>
  <c r="N36" i="5"/>
  <c r="Q36" i="5"/>
  <c r="M36" i="5"/>
  <c r="I36" i="5"/>
  <c r="F10" i="5"/>
  <c r="G28" i="5"/>
  <c r="BF3" i="5"/>
  <c r="BF8" i="5" s="1"/>
  <c r="D36" i="5"/>
  <c r="T35" i="5"/>
  <c r="S36" i="5"/>
  <c r="P36" i="5"/>
  <c r="O36" i="5"/>
  <c r="L36" i="5"/>
  <c r="K36" i="5"/>
  <c r="H35" i="5"/>
  <c r="G36" i="5"/>
  <c r="W36" i="5"/>
  <c r="Y36" i="5"/>
  <c r="X34" i="5"/>
  <c r="BX4" i="5" s="1"/>
  <c r="AA36" i="5"/>
  <c r="AB36" i="5"/>
  <c r="K23" i="5"/>
  <c r="AL11" i="5" s="1"/>
  <c r="AO11" i="5" s="1"/>
  <c r="H34" i="5"/>
  <c r="BH4" i="5" s="1"/>
  <c r="T34" i="5"/>
  <c r="BT4" i="5" s="1"/>
  <c r="L35" i="5"/>
  <c r="T36" i="5"/>
  <c r="D34" i="5"/>
  <c r="E34" i="5"/>
  <c r="BE4" i="5" s="1"/>
  <c r="I34" i="5"/>
  <c r="BI4" i="5" s="1"/>
  <c r="M34" i="5"/>
  <c r="BM4" i="5" s="1"/>
  <c r="Q34" i="5"/>
  <c r="BQ4" i="5" s="1"/>
  <c r="U34" i="5"/>
  <c r="BU4" i="5" s="1"/>
  <c r="Y34" i="5"/>
  <c r="BY4" i="5" s="1"/>
  <c r="E35" i="5"/>
  <c r="I35" i="5"/>
  <c r="M35" i="5"/>
  <c r="M37" i="5" s="1"/>
  <c r="BM9" i="5" s="1"/>
  <c r="Q35" i="5"/>
  <c r="U35" i="5"/>
  <c r="U37" i="5" s="1"/>
  <c r="BU9" i="5" s="1"/>
  <c r="Y35" i="5"/>
  <c r="Y37" i="5" s="1"/>
  <c r="BY9" i="5" s="1"/>
  <c r="P34" i="5"/>
  <c r="BP4" i="5" s="1"/>
  <c r="AB34" i="5"/>
  <c r="CB4" i="5" s="1"/>
  <c r="P35" i="5"/>
  <c r="X35" i="5"/>
  <c r="H36" i="5"/>
  <c r="H37" i="5" s="1"/>
  <c r="BH9" i="5" s="1"/>
  <c r="X36" i="5"/>
  <c r="D35" i="5"/>
  <c r="F34" i="5"/>
  <c r="BF4" i="5" s="1"/>
  <c r="J34" i="5"/>
  <c r="BJ4" i="5" s="1"/>
  <c r="N34" i="5"/>
  <c r="BN4" i="5" s="1"/>
  <c r="R34" i="5"/>
  <c r="BR4" i="5" s="1"/>
  <c r="V34" i="5"/>
  <c r="BV4" i="5" s="1"/>
  <c r="Z34" i="5"/>
  <c r="BZ4" i="5" s="1"/>
  <c r="F35" i="5"/>
  <c r="J35" i="5"/>
  <c r="N35" i="5"/>
  <c r="R35" i="5"/>
  <c r="R37" i="5" s="1"/>
  <c r="BR9" i="5" s="1"/>
  <c r="V35" i="5"/>
  <c r="Z35" i="5"/>
  <c r="L34" i="5"/>
  <c r="BL4" i="5" s="1"/>
  <c r="AB35" i="5"/>
  <c r="G34" i="5"/>
  <c r="BG4" i="5" s="1"/>
  <c r="K34" i="5"/>
  <c r="BK4" i="5" s="1"/>
  <c r="O34" i="5"/>
  <c r="BO4" i="5" s="1"/>
  <c r="S34" i="5"/>
  <c r="BS4" i="5" s="1"/>
  <c r="W34" i="5"/>
  <c r="BW4" i="5" s="1"/>
  <c r="AA34" i="5"/>
  <c r="CA4" i="5" s="1"/>
  <c r="G35" i="5"/>
  <c r="K35" i="5"/>
  <c r="K37" i="5" s="1"/>
  <c r="BK9" i="5" s="1"/>
  <c r="O35" i="5"/>
  <c r="S35" i="5"/>
  <c r="W35" i="5"/>
  <c r="AA35" i="5"/>
  <c r="AA37" i="5" s="1"/>
  <c r="CA9" i="5" s="1"/>
  <c r="Z37" i="5" l="1"/>
  <c r="BZ9" i="5" s="1"/>
  <c r="AB37" i="5"/>
  <c r="CB9" i="5" s="1"/>
  <c r="W37" i="5"/>
  <c r="BW9" i="5" s="1"/>
  <c r="N37" i="5"/>
  <c r="BN9" i="5" s="1"/>
  <c r="X37" i="5"/>
  <c r="BX9" i="5" s="1"/>
  <c r="J37" i="5"/>
  <c r="BJ9" i="5" s="1"/>
  <c r="T37" i="5"/>
  <c r="BT9" i="5" s="1"/>
  <c r="AO9" i="5"/>
  <c r="S37" i="5"/>
  <c r="BS9" i="5" s="1"/>
  <c r="E37" i="5"/>
  <c r="BE9" i="5" s="1"/>
  <c r="AI11" i="5"/>
  <c r="V37" i="5"/>
  <c r="BV9" i="5" s="1"/>
  <c r="F37" i="5"/>
  <c r="BF9" i="5" s="1"/>
  <c r="Q37" i="5"/>
  <c r="BQ9" i="5" s="1"/>
  <c r="L37" i="5"/>
  <c r="BL9" i="5" s="1"/>
  <c r="AI9" i="5"/>
  <c r="I37" i="5"/>
  <c r="BI9" i="5" s="1"/>
  <c r="BD4" i="5"/>
  <c r="F41" i="5"/>
  <c r="AL5" i="5" s="1"/>
  <c r="BH14" i="5" s="1"/>
  <c r="D37" i="5"/>
  <c r="P37" i="5"/>
  <c r="BP9" i="5" s="1"/>
  <c r="H28" i="5"/>
  <c r="BG3" i="5"/>
  <c r="BG8" i="5" s="1"/>
  <c r="G37" i="5"/>
  <c r="BG9" i="5" s="1"/>
  <c r="O37" i="5"/>
  <c r="BO9" i="5" s="1"/>
  <c r="G10" i="5"/>
  <c r="CE3" i="5"/>
  <c r="CE8" i="5" s="1"/>
  <c r="D7" i="8"/>
  <c r="G6" i="8"/>
  <c r="G5" i="8"/>
  <c r="D6" i="8"/>
  <c r="D5" i="8"/>
  <c r="BY5" i="5" l="1"/>
  <c r="BU5" i="5"/>
  <c r="BQ5" i="5"/>
  <c r="BM5" i="5"/>
  <c r="BI5" i="5"/>
  <c r="BE5" i="5"/>
  <c r="BR5" i="5"/>
  <c r="BF5" i="5"/>
  <c r="CB5" i="5"/>
  <c r="BX5" i="5"/>
  <c r="BT5" i="5"/>
  <c r="BP5" i="5"/>
  <c r="BL5" i="5"/>
  <c r="BH5" i="5"/>
  <c r="BD5" i="5"/>
  <c r="BV5" i="5"/>
  <c r="BJ5" i="5"/>
  <c r="CA5" i="5"/>
  <c r="BW5" i="5"/>
  <c r="BS5" i="5"/>
  <c r="BO5" i="5"/>
  <c r="BK5" i="5"/>
  <c r="BG5" i="5"/>
  <c r="BZ5" i="5"/>
  <c r="BN5" i="5"/>
  <c r="H10" i="5"/>
  <c r="CF3" i="5"/>
  <c r="CF8" i="5" s="1"/>
  <c r="I28" i="5"/>
  <c r="BH3" i="5"/>
  <c r="BH8" i="5" s="1"/>
  <c r="BD9" i="5"/>
  <c r="K41" i="5"/>
  <c r="AL7" i="5" s="1"/>
  <c r="BH16" i="5" s="1"/>
  <c r="D8" i="8"/>
  <c r="K15" i="1"/>
  <c r="K14" i="1"/>
  <c r="K13" i="1"/>
  <c r="K12" i="1"/>
  <c r="K11" i="1"/>
  <c r="E34" i="2"/>
  <c r="E33" i="2"/>
  <c r="E32" i="2"/>
  <c r="E31" i="2"/>
  <c r="E25" i="2"/>
  <c r="E23" i="2"/>
  <c r="E22" i="2"/>
  <c r="AI5" i="5" l="1"/>
  <c r="CB10" i="5"/>
  <c r="BX10" i="5"/>
  <c r="BT10" i="5"/>
  <c r="BP10" i="5"/>
  <c r="BL10" i="5"/>
  <c r="BH10" i="5"/>
  <c r="BD10" i="5"/>
  <c r="BQ10" i="5"/>
  <c r="BE10" i="5"/>
  <c r="CA10" i="5"/>
  <c r="BW10" i="5"/>
  <c r="BS10" i="5"/>
  <c r="BO10" i="5"/>
  <c r="BK10" i="5"/>
  <c r="BG10" i="5"/>
  <c r="BI10" i="5"/>
  <c r="BZ10" i="5"/>
  <c r="BV10" i="5"/>
  <c r="BR10" i="5"/>
  <c r="BN10" i="5"/>
  <c r="BJ10" i="5"/>
  <c r="BF10" i="5"/>
  <c r="BY10" i="5"/>
  <c r="BU10" i="5"/>
  <c r="BM10" i="5"/>
  <c r="AO5" i="5"/>
  <c r="CA6" i="5"/>
  <c r="BW6" i="5"/>
  <c r="BS6" i="5"/>
  <c r="BO6" i="5"/>
  <c r="BK6" i="5"/>
  <c r="BG6" i="5"/>
  <c r="BX6" i="5"/>
  <c r="BP6" i="5"/>
  <c r="BL6" i="5"/>
  <c r="BZ6" i="5"/>
  <c r="BV6" i="5"/>
  <c r="BR6" i="5"/>
  <c r="BN6" i="5"/>
  <c r="BJ6" i="5"/>
  <c r="BF6" i="5"/>
  <c r="BY6" i="5"/>
  <c r="BU6" i="5"/>
  <c r="BQ6" i="5"/>
  <c r="BM6" i="5"/>
  <c r="BI6" i="5"/>
  <c r="BE6" i="5"/>
  <c r="BD6" i="5"/>
  <c r="CB6" i="5"/>
  <c r="BT6" i="5"/>
  <c r="BH6" i="5"/>
  <c r="AI7" i="5"/>
  <c r="AO7" i="5"/>
  <c r="BK16" i="5" s="1"/>
  <c r="I10" i="5"/>
  <c r="CG3" i="5"/>
  <c r="CG8" i="5" s="1"/>
  <c r="BJ7" i="5"/>
  <c r="BF7" i="5"/>
  <c r="J28" i="5"/>
  <c r="BI3" i="5"/>
  <c r="BI8" i="5" s="1"/>
  <c r="AK40" i="1"/>
  <c r="AJ40" i="1"/>
  <c r="CA7" i="5" l="1"/>
  <c r="BK14" i="5"/>
  <c r="BT7" i="5"/>
  <c r="BX7" i="5"/>
  <c r="CB7" i="5"/>
  <c r="BD7" i="5"/>
  <c r="BE16" i="5"/>
  <c r="BK20" i="5"/>
  <c r="BH20" i="5"/>
  <c r="BE20" i="5"/>
  <c r="BE14" i="5"/>
  <c r="BE18" i="5"/>
  <c r="BH18" i="5"/>
  <c r="BK18" i="5"/>
  <c r="BM7" i="5"/>
  <c r="BV7" i="5"/>
  <c r="BO7" i="5"/>
  <c r="BQ7" i="5"/>
  <c r="BZ7" i="5"/>
  <c r="BS7" i="5"/>
  <c r="BE7" i="5"/>
  <c r="BU7" i="5"/>
  <c r="BN7" i="5"/>
  <c r="BH7" i="5"/>
  <c r="BG7" i="5"/>
  <c r="BW7" i="5"/>
  <c r="BL7" i="5"/>
  <c r="BI7" i="5"/>
  <c r="BY7" i="5"/>
  <c r="BR7" i="5"/>
  <c r="BP7" i="5"/>
  <c r="BK7" i="5"/>
  <c r="J10" i="5"/>
  <c r="CH3" i="5"/>
  <c r="CH8" i="5" s="1"/>
  <c r="K28" i="5"/>
  <c r="BJ3" i="5"/>
  <c r="BJ8" i="5" s="1"/>
  <c r="CA12" i="5"/>
  <c r="BW12" i="5"/>
  <c r="BS12" i="5"/>
  <c r="BO12" i="5"/>
  <c r="BK12" i="5"/>
  <c r="BG12" i="5"/>
  <c r="BX12" i="5"/>
  <c r="BP12" i="5"/>
  <c r="BH12" i="5"/>
  <c r="BD12" i="5"/>
  <c r="BZ12" i="5"/>
  <c r="BV12" i="5"/>
  <c r="BR12" i="5"/>
  <c r="BN12" i="5"/>
  <c r="BJ12" i="5"/>
  <c r="BF12" i="5"/>
  <c r="BY12" i="5"/>
  <c r="BU12" i="5"/>
  <c r="BQ12" i="5"/>
  <c r="BM12" i="5"/>
  <c r="BI12" i="5"/>
  <c r="BE12" i="5"/>
  <c r="CB12" i="5"/>
  <c r="BT12" i="5"/>
  <c r="BL12" i="5"/>
  <c r="CA11" i="5"/>
  <c r="BW11" i="5"/>
  <c r="BS11" i="5"/>
  <c r="BO11" i="5"/>
  <c r="BK11" i="5"/>
  <c r="BG11" i="5"/>
  <c r="BX11" i="5"/>
  <c r="BP11" i="5"/>
  <c r="BH11" i="5"/>
  <c r="BZ11" i="5"/>
  <c r="BV11" i="5"/>
  <c r="BR11" i="5"/>
  <c r="BN11" i="5"/>
  <c r="BJ11" i="5"/>
  <c r="BF11" i="5"/>
  <c r="BD11" i="5"/>
  <c r="BY11" i="5"/>
  <c r="BU11" i="5"/>
  <c r="BQ11" i="5"/>
  <c r="BM11" i="5"/>
  <c r="BI11" i="5"/>
  <c r="BE11" i="5"/>
  <c r="CB11" i="5"/>
  <c r="BT11" i="5"/>
  <c r="BL11" i="5"/>
  <c r="AM40" i="1"/>
  <c r="S40" i="1" s="1"/>
  <c r="F7" i="1"/>
  <c r="U12" i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A6" i="5" l="1"/>
  <c r="CW6" i="5"/>
  <c r="CS6" i="5"/>
  <c r="CO6" i="5"/>
  <c r="CK6" i="5"/>
  <c r="CG6" i="5"/>
  <c r="CC6" i="5"/>
  <c r="CZ6" i="5"/>
  <c r="CV6" i="5"/>
  <c r="CR6" i="5"/>
  <c r="CN6" i="5"/>
  <c r="CJ6" i="5"/>
  <c r="CF6" i="5"/>
  <c r="CY6" i="5"/>
  <c r="CU6" i="5"/>
  <c r="CQ6" i="5"/>
  <c r="CM6" i="5"/>
  <c r="CI6" i="5"/>
  <c r="CE6" i="5"/>
  <c r="CX6" i="5"/>
  <c r="CT6" i="5"/>
  <c r="CP6" i="5"/>
  <c r="CL6" i="5"/>
  <c r="CH6" i="5"/>
  <c r="CD6" i="5"/>
  <c r="DA12" i="5"/>
  <c r="CW12" i="5"/>
  <c r="CS12" i="5"/>
  <c r="CO12" i="5"/>
  <c r="CK12" i="5"/>
  <c r="CG12" i="5"/>
  <c r="CZ12" i="5"/>
  <c r="CV12" i="5"/>
  <c r="CR12" i="5"/>
  <c r="CN12" i="5"/>
  <c r="CJ12" i="5"/>
  <c r="CF12" i="5"/>
  <c r="CC12" i="5"/>
  <c r="CY12" i="5"/>
  <c r="CU12" i="5"/>
  <c r="CQ12" i="5"/>
  <c r="CM12" i="5"/>
  <c r="CI12" i="5"/>
  <c r="CE12" i="5"/>
  <c r="CX12" i="5"/>
  <c r="CT12" i="5"/>
  <c r="CP12" i="5"/>
  <c r="CL12" i="5"/>
  <c r="CH12" i="5"/>
  <c r="CD12" i="5"/>
  <c r="DA7" i="5"/>
  <c r="CW7" i="5"/>
  <c r="CS7" i="5"/>
  <c r="CO7" i="5"/>
  <c r="CK7" i="5"/>
  <c r="CG7" i="5"/>
  <c r="CC7" i="5"/>
  <c r="CZ7" i="5"/>
  <c r="CV7" i="5"/>
  <c r="CR7" i="5"/>
  <c r="CN7" i="5"/>
  <c r="CJ7" i="5"/>
  <c r="CF7" i="5"/>
  <c r="CY7" i="5"/>
  <c r="CU7" i="5"/>
  <c r="CQ7" i="5"/>
  <c r="CM7" i="5"/>
  <c r="CI7" i="5"/>
  <c r="CE7" i="5"/>
  <c r="CX7" i="5"/>
  <c r="CT7" i="5"/>
  <c r="CP7" i="5"/>
  <c r="CL7" i="5"/>
  <c r="CH7" i="5"/>
  <c r="CD7" i="5"/>
  <c r="DA11" i="5"/>
  <c r="CW11" i="5"/>
  <c r="CS11" i="5"/>
  <c r="CO11" i="5"/>
  <c r="CK11" i="5"/>
  <c r="CG11" i="5"/>
  <c r="CZ11" i="5"/>
  <c r="CV11" i="5"/>
  <c r="CR11" i="5"/>
  <c r="CN11" i="5"/>
  <c r="CJ11" i="5"/>
  <c r="CF11" i="5"/>
  <c r="CY11" i="5"/>
  <c r="CU11" i="5"/>
  <c r="CQ11" i="5"/>
  <c r="CM11" i="5"/>
  <c r="CI11" i="5"/>
  <c r="CE11" i="5"/>
  <c r="CC11" i="5"/>
  <c r="CX11" i="5"/>
  <c r="CT11" i="5"/>
  <c r="CP11" i="5"/>
  <c r="CL11" i="5"/>
  <c r="CH11" i="5"/>
  <c r="CD11" i="5"/>
  <c r="DA5" i="5"/>
  <c r="CW5" i="5"/>
  <c r="CS5" i="5"/>
  <c r="CO5" i="5"/>
  <c r="CK5" i="5"/>
  <c r="CG5" i="5"/>
  <c r="CZ5" i="5"/>
  <c r="CV5" i="5"/>
  <c r="CR5" i="5"/>
  <c r="CN5" i="5"/>
  <c r="CJ5" i="5"/>
  <c r="CF5" i="5"/>
  <c r="CC5" i="5"/>
  <c r="CY5" i="5"/>
  <c r="CU5" i="5"/>
  <c r="CQ5" i="5"/>
  <c r="CM5" i="5"/>
  <c r="CI5" i="5"/>
  <c r="CE5" i="5"/>
  <c r="CX5" i="5"/>
  <c r="CT5" i="5"/>
  <c r="CP5" i="5"/>
  <c r="CL5" i="5"/>
  <c r="CH5" i="5"/>
  <c r="CD5" i="5"/>
  <c r="DA10" i="5"/>
  <c r="CW10" i="5"/>
  <c r="CS10" i="5"/>
  <c r="CO10" i="5"/>
  <c r="CK10" i="5"/>
  <c r="CG10" i="5"/>
  <c r="CZ10" i="5"/>
  <c r="CV10" i="5"/>
  <c r="CR10" i="5"/>
  <c r="CN10" i="5"/>
  <c r="CJ10" i="5"/>
  <c r="CF10" i="5"/>
  <c r="CY10" i="5"/>
  <c r="CU10" i="5"/>
  <c r="CQ10" i="5"/>
  <c r="CM10" i="5"/>
  <c r="CI10" i="5"/>
  <c r="CE10" i="5"/>
  <c r="CX10" i="5"/>
  <c r="CT10" i="5"/>
  <c r="CP10" i="5"/>
  <c r="CL10" i="5"/>
  <c r="CH10" i="5"/>
  <c r="CD10" i="5"/>
  <c r="CC10" i="5"/>
  <c r="L28" i="5"/>
  <c r="BK3" i="5"/>
  <c r="BK8" i="5" s="1"/>
  <c r="K10" i="5"/>
  <c r="CI3" i="5"/>
  <c r="CI8" i="5" s="1"/>
  <c r="L12" i="1"/>
  <c r="L15" i="1"/>
  <c r="L13" i="1"/>
  <c r="L14" i="1"/>
  <c r="L11" i="1"/>
  <c r="M11" i="1" s="1"/>
  <c r="M12" i="1" s="1"/>
  <c r="L10" i="5" l="1"/>
  <c r="CJ3" i="5"/>
  <c r="CJ8" i="5" s="1"/>
  <c r="M28" i="5"/>
  <c r="BL3" i="5"/>
  <c r="BL8" i="5" s="1"/>
  <c r="O11" i="1"/>
  <c r="P11" i="1" s="1"/>
  <c r="M13" i="1"/>
  <c r="M14" i="1" s="1"/>
  <c r="M15" i="1" s="1"/>
  <c r="N11" i="1"/>
  <c r="N28" i="5" l="1"/>
  <c r="BM3" i="5"/>
  <c r="BM8" i="5" s="1"/>
  <c r="M10" i="5"/>
  <c r="CK3" i="5"/>
  <c r="CK8" i="5" s="1"/>
  <c r="N12" i="1"/>
  <c r="N13" i="1" s="1"/>
  <c r="N14" i="1" s="1"/>
  <c r="N15" i="1" s="1"/>
  <c r="O12" i="1"/>
  <c r="N10" i="5" l="1"/>
  <c r="CL3" i="5"/>
  <c r="CL8" i="5" s="1"/>
  <c r="O28" i="5"/>
  <c r="BN3" i="5"/>
  <c r="BN8" i="5" s="1"/>
  <c r="O13" i="1"/>
  <c r="P12" i="1"/>
  <c r="P28" i="5" l="1"/>
  <c r="BO3" i="5"/>
  <c r="BO8" i="5" s="1"/>
  <c r="O10" i="5"/>
  <c r="CM3" i="5"/>
  <c r="CM8" i="5" s="1"/>
  <c r="P13" i="1"/>
  <c r="O14" i="1"/>
  <c r="P10" i="5" l="1"/>
  <c r="CN3" i="5"/>
  <c r="CN8" i="5" s="1"/>
  <c r="Q28" i="5"/>
  <c r="BP3" i="5"/>
  <c r="BP8" i="5" s="1"/>
  <c r="P14" i="1"/>
  <c r="O15" i="1"/>
  <c r="R28" i="5" l="1"/>
  <c r="BQ3" i="5"/>
  <c r="BQ8" i="5" s="1"/>
  <c r="Q10" i="5"/>
  <c r="CO3" i="5"/>
  <c r="CO8" i="5" s="1"/>
  <c r="P15" i="1"/>
  <c r="R10" i="5" l="1"/>
  <c r="CP3" i="5"/>
  <c r="CP8" i="5" s="1"/>
  <c r="S28" i="5"/>
  <c r="BR3" i="5"/>
  <c r="BR8" i="5" s="1"/>
  <c r="T28" i="5" l="1"/>
  <c r="BS3" i="5"/>
  <c r="BS8" i="5" s="1"/>
  <c r="S10" i="5"/>
  <c r="CQ3" i="5"/>
  <c r="CQ8" i="5" s="1"/>
  <c r="T10" i="5" l="1"/>
  <c r="CR3" i="5"/>
  <c r="CR8" i="5" s="1"/>
  <c r="U28" i="5"/>
  <c r="BT3" i="5"/>
  <c r="BT8" i="5" s="1"/>
  <c r="U10" i="5" l="1"/>
  <c r="CS3" i="5"/>
  <c r="CS8" i="5" s="1"/>
  <c r="V28" i="5"/>
  <c r="BU3" i="5"/>
  <c r="BU8" i="5" s="1"/>
  <c r="V10" i="5" l="1"/>
  <c r="CT3" i="5"/>
  <c r="CT8" i="5" s="1"/>
  <c r="W28" i="5"/>
  <c r="BV3" i="5"/>
  <c r="BV8" i="5" s="1"/>
  <c r="X28" i="5" l="1"/>
  <c r="BW3" i="5"/>
  <c r="BW8" i="5" s="1"/>
  <c r="W10" i="5"/>
  <c r="CU3" i="5"/>
  <c r="CU8" i="5" s="1"/>
  <c r="X10" i="5" l="1"/>
  <c r="CV3" i="5"/>
  <c r="CV8" i="5" s="1"/>
  <c r="Y28" i="5"/>
  <c r="BX3" i="5"/>
  <c r="BX8" i="5" s="1"/>
  <c r="Z28" i="5" l="1"/>
  <c r="BY3" i="5"/>
  <c r="BY8" i="5" s="1"/>
  <c r="Y10" i="5"/>
  <c r="CW3" i="5"/>
  <c r="CW8" i="5" s="1"/>
  <c r="Z10" i="5" l="1"/>
  <c r="CX3" i="5"/>
  <c r="CX8" i="5" s="1"/>
  <c r="AA28" i="5"/>
  <c r="BZ3" i="5"/>
  <c r="BZ8" i="5" s="1"/>
  <c r="AB28" i="5" l="1"/>
  <c r="CB3" i="5" s="1"/>
  <c r="CB8" i="5" s="1"/>
  <c r="CA3" i="5"/>
  <c r="CA8" i="5" s="1"/>
  <c r="AA10" i="5"/>
  <c r="CY3" i="5"/>
  <c r="CY8" i="5" s="1"/>
  <c r="AB10" i="5" l="1"/>
  <c r="DA3" i="5" s="1"/>
  <c r="DA8" i="5" s="1"/>
  <c r="CZ3" i="5"/>
  <c r="CZ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*****</author>
  </authors>
  <commentList>
    <comment ref="D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*****:</t>
        </r>
        <r>
          <rPr>
            <sz val="9"/>
            <color indexed="81"/>
            <rFont val="Tahoma"/>
            <family val="2"/>
          </rPr>
          <t xml:space="preserve">
Bid, Ask, Last</t>
        </r>
      </text>
    </comment>
    <comment ref="D2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*****:</t>
        </r>
        <r>
          <rPr>
            <sz val="9"/>
            <color indexed="81"/>
            <rFont val="Tahoma"/>
            <family val="2"/>
          </rPr>
          <t xml:space="preserve">
Se divide la plantilla en 3 partes: Inicio-medio-final.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*****</author>
    <author>PC</author>
    <author>jetomas</author>
  </authors>
  <commentList>
    <comment ref="C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*****:</t>
        </r>
        <r>
          <rPr>
            <sz val="9"/>
            <color indexed="81"/>
            <rFont val="Tahoma"/>
            <family val="2"/>
          </rPr>
          <t xml:space="preserve">
Ver Analisis de Montecarlo en excel Out of Sample
</t>
        </r>
      </text>
    </comment>
    <comment ref="D20" authorId="1" shapeId="0" xr:uid="{00000000-0006-0000-0100-000002000000}">
      <text>
        <r>
          <rPr>
            <b/>
            <sz val="10"/>
            <color indexed="81"/>
            <rFont val="Tahoma"/>
            <family val="2"/>
          </rPr>
          <t>PC:</t>
        </r>
        <r>
          <rPr>
            <sz val="10"/>
            <color indexed="81"/>
            <rFont val="Tahoma"/>
            <family val="2"/>
          </rPr>
          <t xml:space="preserve">
Cogemos la Desv.tipica del WF=2633</t>
        </r>
      </text>
    </comment>
    <comment ref="E20" authorId="1" shapeId="0" xr:uid="{00000000-0006-0000-0100-000003000000}">
      <text>
        <r>
          <rPr>
            <b/>
            <sz val="10"/>
            <color indexed="81"/>
            <rFont val="Tahoma"/>
            <family val="2"/>
          </rPr>
          <t xml:space="preserve">
</t>
        </r>
      </text>
    </comment>
    <comment ref="C23" authorId="2" shapeId="0" xr:uid="{00000000-0006-0000-0100-000004000000}">
      <text>
        <r>
          <rPr>
            <b/>
            <sz val="9"/>
            <color indexed="81"/>
            <rFont val="Tahoma"/>
            <family val="2"/>
          </rPr>
          <t>jetomas:</t>
        </r>
        <r>
          <rPr>
            <sz val="9"/>
            <color indexed="81"/>
            <rFont val="Tahoma"/>
            <family val="2"/>
          </rPr>
          <t xml:space="preserve">
Se utiliza un valor medio del TF en el periodo WF
</t>
        </r>
      </text>
    </comment>
    <comment ref="N81" authorId="2" shapeId="0" xr:uid="{00000000-0006-0000-0100-000005000000}">
      <text>
        <r>
          <rPr>
            <b/>
            <sz val="9"/>
            <color indexed="81"/>
            <rFont val="Tahoma"/>
            <family val="2"/>
          </rPr>
          <t>jetomas:</t>
        </r>
        <r>
          <rPr>
            <sz val="9"/>
            <color indexed="81"/>
            <rFont val="Tahoma"/>
            <family val="2"/>
          </rPr>
          <t xml:space="preserve">
Pestaña DATOS--&gt;Análisis de datos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*****</author>
  </authors>
  <commentList>
    <comment ref="L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*****:</t>
        </r>
        <r>
          <rPr>
            <sz val="9"/>
            <color indexed="81"/>
            <rFont val="Tahoma"/>
            <family val="2"/>
          </rPr>
          <t xml:space="preserve">
Restar  las comisiones  + slippage rounturn
Tomarlos del módulo A
</t>
        </r>
      </text>
    </comment>
    <comment ref="S1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*****:</t>
        </r>
        <r>
          <rPr>
            <sz val="9"/>
            <color indexed="81"/>
            <rFont val="Tahoma"/>
            <family val="2"/>
          </rPr>
          <t xml:space="preserve">
No se cómo se calcula. </t>
        </r>
      </text>
    </comment>
  </commentList>
</comments>
</file>

<file path=xl/sharedStrings.xml><?xml version="1.0" encoding="utf-8"?>
<sst xmlns="http://schemas.openxmlformats.org/spreadsheetml/2006/main" count="489" uniqueCount="340">
  <si>
    <t>Autocontrol</t>
  </si>
  <si>
    <t>2. EVOLUCIÓN SIMULADA DEL SISTEMA - 1 CONTRATO</t>
  </si>
  <si>
    <t>XXX</t>
  </si>
  <si>
    <t>OP.</t>
  </si>
  <si>
    <t>F. Entrada</t>
  </si>
  <si>
    <t>F. Salida</t>
  </si>
  <si>
    <t>N-C</t>
  </si>
  <si>
    <t>Long/Short</t>
  </si>
  <si>
    <t>PE</t>
  </si>
  <si>
    <t>PS</t>
  </si>
  <si>
    <t>P/L</t>
  </si>
  <si>
    <t>Max. Hist.</t>
  </si>
  <si>
    <t>DrawDown</t>
  </si>
  <si>
    <t>Mxxx.Acdia</t>
  </si>
  <si>
    <t>T-TEST</t>
  </si>
  <si>
    <t>3. EVOLUCIÓN REAL DEL SISTEMA - 1 CONTRATO</t>
  </si>
  <si>
    <t>Acumulado</t>
  </si>
  <si>
    <t>TradesDD</t>
  </si>
  <si>
    <t>L</t>
  </si>
  <si>
    <t>S</t>
  </si>
  <si>
    <t>BMO</t>
  </si>
  <si>
    <t>Desv. Tip</t>
  </si>
  <si>
    <t xml:space="preserve"> </t>
  </si>
  <si>
    <t>P/L-Gastos</t>
  </si>
  <si>
    <t>Acum Diario</t>
  </si>
  <si>
    <t>Gastos Oper (moneda)</t>
  </si>
  <si>
    <t>Valor Pto (moneda)</t>
  </si>
  <si>
    <t>Activo Financiero</t>
  </si>
  <si>
    <t>TF</t>
  </si>
  <si>
    <t>Round Turn</t>
  </si>
  <si>
    <t>comisiones</t>
  </si>
  <si>
    <t>deslizamiento</t>
  </si>
  <si>
    <t>Moneda</t>
  </si>
  <si>
    <t>USD</t>
  </si>
  <si>
    <t>TOTAL</t>
  </si>
  <si>
    <t>BMO (OS)</t>
  </si>
  <si>
    <t>DKTrend2016</t>
  </si>
  <si>
    <t>TIPO =</t>
  </si>
  <si>
    <t>SISTEMA =</t>
  </si>
  <si>
    <t>Mercado =</t>
  </si>
  <si>
    <t>Plantilla de sesión =</t>
  </si>
  <si>
    <t>TF (Mini Russel 2000)</t>
  </si>
  <si>
    <t>Intradía, 1 posición Larga + 1 posición Corta</t>
  </si>
  <si>
    <t>Hora de inicio =</t>
  </si>
  <si>
    <t>Hora Fin =</t>
  </si>
  <si>
    <t>Media Lenta =</t>
  </si>
  <si>
    <t>Media Rápida =</t>
  </si>
  <si>
    <t>Periodo Max. ADX =</t>
  </si>
  <si>
    <t>Ancho Banda ADX =</t>
  </si>
  <si>
    <t>N trades =</t>
  </si>
  <si>
    <t>15 min.</t>
  </si>
  <si>
    <t>Compresión barras =</t>
  </si>
  <si>
    <t>Precio considerado =</t>
  </si>
  <si>
    <t>Last</t>
  </si>
  <si>
    <t>Nominal =</t>
  </si>
  <si>
    <t>Moneda =</t>
  </si>
  <si>
    <t>Multiplicador =</t>
  </si>
  <si>
    <t>Tick</t>
  </si>
  <si>
    <t>Tick =</t>
  </si>
  <si>
    <t>Valor/Tick =</t>
  </si>
  <si>
    <t>Spread =</t>
  </si>
  <si>
    <t>Liquidez =</t>
  </si>
  <si>
    <t>Periodo aplicación =</t>
  </si>
  <si>
    <t>Vencimientos =</t>
  </si>
  <si>
    <t>Entregable =</t>
  </si>
  <si>
    <t>NO</t>
  </si>
  <si>
    <t>Garantías</t>
  </si>
  <si>
    <t>Diaria =</t>
  </si>
  <si>
    <t>Intradía =</t>
  </si>
  <si>
    <t>Deslizamientos =</t>
  </si>
  <si>
    <t>Elevada-baja-elevada</t>
  </si>
  <si>
    <t>100 * Russell 2000</t>
  </si>
  <si>
    <t>Puntos</t>
  </si>
  <si>
    <t>Enero(H), Marzo(M), Junio(U), Sept(Z)</t>
  </si>
  <si>
    <t>Comisiones (por dirección)=</t>
  </si>
  <si>
    <t>1.31-1.41</t>
  </si>
  <si>
    <t>ATR(Puntos/dia) =</t>
  </si>
  <si>
    <t>ER (USD/dia) =</t>
  </si>
  <si>
    <t>DESCRIPCIÓN DEL SISTEMA - MERCADO</t>
  </si>
  <si>
    <t>Trades</t>
  </si>
  <si>
    <t>Desviación típica</t>
  </si>
  <si>
    <t>Avg. Trade</t>
  </si>
  <si>
    <t>SQN</t>
  </si>
  <si>
    <t>Histórico Continuo</t>
  </si>
  <si>
    <t>Trade a trade</t>
  </si>
  <si>
    <t>Diario</t>
  </si>
  <si>
    <t>Entry</t>
  </si>
  <si>
    <t>Profit</t>
  </si>
  <si>
    <t>RESULTADOS OUT SAMPLE</t>
  </si>
  <si>
    <t>2008-2015</t>
  </si>
  <si>
    <t>BENEFICIO NETO</t>
  </si>
  <si>
    <t>Nº operación</t>
  </si>
  <si>
    <t>HOJA DE DATOS (para gráficosde control)</t>
  </si>
  <si>
    <t>Sistema =</t>
  </si>
  <si>
    <t>Medida =</t>
  </si>
  <si>
    <t>Tolerancia MAX =</t>
  </si>
  <si>
    <t>Tolerancia MIN =</t>
  </si>
  <si>
    <t>Frecuencia MEDIDA =</t>
  </si>
  <si>
    <t>Trade a Trade</t>
  </si>
  <si>
    <t>Fecha</t>
  </si>
  <si>
    <t>Hora</t>
  </si>
  <si>
    <t>Muestra Nº</t>
  </si>
  <si>
    <t>Medidas</t>
  </si>
  <si>
    <t>MEDIA X</t>
  </si>
  <si>
    <t>MAXIMO</t>
  </si>
  <si>
    <t>MINIMO</t>
  </si>
  <si>
    <t>Recorrido</t>
  </si>
  <si>
    <t>OK Media</t>
  </si>
  <si>
    <t>OK Recorrido</t>
  </si>
  <si>
    <t>OUT of SAMPLE</t>
  </si>
  <si>
    <t>REALES</t>
  </si>
  <si>
    <t>X =</t>
  </si>
  <si>
    <t>R =</t>
  </si>
  <si>
    <t>MONEDA =</t>
  </si>
  <si>
    <t>TABLA DE CONSTANTES</t>
  </si>
  <si>
    <t>n</t>
  </si>
  <si>
    <t>d2</t>
  </si>
  <si>
    <t>A2</t>
  </si>
  <si>
    <t>D3</t>
  </si>
  <si>
    <t>D4</t>
  </si>
  <si>
    <t>Nº. Muestras</t>
  </si>
  <si>
    <t>n = Obsv por muestra</t>
  </si>
  <si>
    <t>LSC</t>
  </si>
  <si>
    <t>LSC = X + A2*R</t>
  </si>
  <si>
    <t>LIC =  X - A2*R</t>
  </si>
  <si>
    <t xml:space="preserve">A2 = </t>
  </si>
  <si>
    <t>LSR = D4*R</t>
  </si>
  <si>
    <t>LIR = D3*R</t>
  </si>
  <si>
    <t xml:space="preserve">D4 = </t>
  </si>
  <si>
    <t>D3 =</t>
  </si>
  <si>
    <t>Sigma = R / d2</t>
  </si>
  <si>
    <t>MEDIA 1</t>
  </si>
  <si>
    <t>RECORRIDO 1</t>
  </si>
  <si>
    <t>MEDIA 2</t>
  </si>
  <si>
    <t>RECORRIDO 2</t>
  </si>
  <si>
    <t>TS =</t>
  </si>
  <si>
    <t>LSC =</t>
  </si>
  <si>
    <t>LSR =</t>
  </si>
  <si>
    <t>Media de X =</t>
  </si>
  <si>
    <t>TI =</t>
  </si>
  <si>
    <t>LIR =</t>
  </si>
  <si>
    <t>LIC =</t>
  </si>
  <si>
    <t>DATOS PARA LOS GRÁFICOS</t>
  </si>
  <si>
    <t>TABLA 1</t>
  </si>
  <si>
    <t>TABLA 2</t>
  </si>
  <si>
    <t>LSI</t>
  </si>
  <si>
    <t>LSR</t>
  </si>
  <si>
    <t>LIR</t>
  </si>
  <si>
    <t xml:space="preserve">Nota = Si la distancia entre los límites de control de la tabla 2 es menor que la distancia entre los lim. Control de la tabla 1 se toma esta distancia respecto de la nueva media. </t>
  </si>
  <si>
    <t>Referencia</t>
  </si>
  <si>
    <t>TEST PROFILE</t>
  </si>
  <si>
    <t>Sistema</t>
  </si>
  <si>
    <t>DKTREN2016</t>
  </si>
  <si>
    <t>Mercado</t>
  </si>
  <si>
    <t>Divisa</t>
  </si>
  <si>
    <t>$</t>
  </si>
  <si>
    <t>Periodo WF</t>
  </si>
  <si>
    <t>Comisiones r/t</t>
  </si>
  <si>
    <t>Capital Inicial</t>
  </si>
  <si>
    <t>Slippage r/t</t>
  </si>
  <si>
    <t>Round-Turn</t>
  </si>
  <si>
    <t>Test Profile</t>
  </si>
  <si>
    <t>Resultados en su Divisa</t>
  </si>
  <si>
    <t>Nominal</t>
  </si>
  <si>
    <t>Banda sup</t>
  </si>
  <si>
    <t>Banda inf</t>
  </si>
  <si>
    <t>Max</t>
  </si>
  <si>
    <t>Min.</t>
  </si>
  <si>
    <t>Bº anual</t>
  </si>
  <si>
    <t xml:space="preserve">Desviacion típica anual </t>
  </si>
  <si>
    <t>Bº anual%(resp.capital)</t>
  </si>
  <si>
    <t>Bº anual % (resp. Nominal contrato)</t>
  </si>
  <si>
    <t>Bº Anual</t>
  </si>
  <si>
    <t>Medio</t>
  </si>
  <si>
    <t>B.Sup</t>
  </si>
  <si>
    <t>B.Inf</t>
  </si>
  <si>
    <t>(+/- 2 Desv.Tipicas)</t>
  </si>
  <si>
    <t>Bº Mensual</t>
  </si>
  <si>
    <t>Desv.Tipica</t>
  </si>
  <si>
    <t>Bº Semanal</t>
  </si>
  <si>
    <t>Bº Diario</t>
  </si>
  <si>
    <t>Estadísticos por Negocio</t>
  </si>
  <si>
    <t>Media</t>
  </si>
  <si>
    <t>Número de Negocios por Año</t>
  </si>
  <si>
    <t>Número Total Negocios</t>
  </si>
  <si>
    <t>Fiabilidad</t>
  </si>
  <si>
    <t>Negocio Medio</t>
  </si>
  <si>
    <t>(Incluido Slippage y Comisiones)</t>
  </si>
  <si>
    <t>Bandas de Negocio(Media+/- 3 Desv.)</t>
  </si>
  <si>
    <t>Mejor Negocio</t>
  </si>
  <si>
    <t>Media Negocios ganadores</t>
  </si>
  <si>
    <t>Max. Nº Negocios Ganadores Consec.</t>
  </si>
  <si>
    <t>Peor Negocio</t>
  </si>
  <si>
    <t>Media Negocios perdedores</t>
  </si>
  <si>
    <t>Max. Nº Negocios Perdedores Consec.</t>
  </si>
  <si>
    <t>Drawdowns</t>
  </si>
  <si>
    <t>DrawDown Medio</t>
  </si>
  <si>
    <t>DrawDown Medio (en% Equity)</t>
  </si>
  <si>
    <t>Trades en Drawdown</t>
  </si>
  <si>
    <t>Mayor Drawdown</t>
  </si>
  <si>
    <t>Mayor Drawdown (en% Equity)</t>
  </si>
  <si>
    <t>EQUITY CURVE TRADE A TRADE</t>
  </si>
  <si>
    <t>SIMULACIÓN DE MONTECARLO</t>
  </si>
  <si>
    <t>DISTRIBUCIÓN MENSUAL DE RENTABILIDADES</t>
  </si>
  <si>
    <t>DISTRIBUCIÓN DE FRECUENCIAS RELATIVAS (RESULTADOS MENSUALES)</t>
  </si>
  <si>
    <t>Clase</t>
  </si>
  <si>
    <t>Frecuencia</t>
  </si>
  <si>
    <t>Frecuencia Relativa</t>
  </si>
  <si>
    <t xml:space="preserve">Suma </t>
  </si>
  <si>
    <t>REGISTRO DE INCIDENCIAS</t>
  </si>
  <si>
    <t>Descripción de las observaciones, alarmas, fallos</t>
  </si>
  <si>
    <t>Informe nº</t>
  </si>
  <si>
    <t>Se supera el LSC</t>
  </si>
  <si>
    <t>16INF0001</t>
  </si>
  <si>
    <t>CODIGO DEL SISTEMA ALGORÍTMICO</t>
  </si>
  <si>
    <t>#region Using declarations</t>
  </si>
  <si>
    <t>using System;</t>
  </si>
  <si>
    <t>using System.ComponentModel;</t>
  </si>
  <si>
    <t>using System.Diagnostics;</t>
  </si>
  <si>
    <t>using System.Drawing;</t>
  </si>
  <si>
    <t>using System.Drawing.Drawing2D;</t>
  </si>
  <si>
    <t>using System.Xml.Serialization;</t>
  </si>
  <si>
    <t>using NinjaTrader.Cbi;</t>
  </si>
  <si>
    <t>using NinjaTrader.Data;</t>
  </si>
  <si>
    <t>using NinjaTrader.Indicator;</t>
  </si>
  <si>
    <t>using NinjaTrader.Gui.Chart;</t>
  </si>
  <si>
    <t>using NinjaTrader.Strategy;</t>
  </si>
  <si>
    <t>#endregion</t>
  </si>
  <si>
    <t>// This namespace holds all strategies and is required. Do not change it.</t>
  </si>
  <si>
    <t>namespace NinjaTrader.Strategy</t>
  </si>
  <si>
    <t>{</t>
  </si>
  <si>
    <t xml:space="preserve">    /// &lt;summary&gt;</t>
  </si>
  <si>
    <t xml:space="preserve">    /// Enter the description of your strategy here</t>
  </si>
  <si>
    <t xml:space="preserve">    /// &lt;/summary&gt;</t>
  </si>
  <si>
    <t xml:space="preserve">    [Description("Enter the description of your strategy here")]</t>
  </si>
  <si>
    <t xml:space="preserve">    public class DKTrend2016 : Strategy</t>
  </si>
  <si>
    <t xml:space="preserve">    {</t>
  </si>
  <si>
    <t xml:space="preserve">        #region Variables</t>
  </si>
  <si>
    <t xml:space="preserve">        // Wizard generated variables</t>
  </si>
  <si>
    <t xml:space="preserve">        private int mediaLenta = 100;     // Periodo de la Media Móvil Lenta</t>
  </si>
  <si>
    <t>private int mediaRapida = 25;     // Periodo de la Media Móvil Rápida</t>
  </si>
  <si>
    <t>private int comienzoDia = 930;    // Horario de comienzo de día</t>
  </si>
  <si>
    <t>private int finDia = 2200;        // Horario de Cierre de Posiciones</t>
  </si>
  <si>
    <t>private int periodoMaxADX = 500;  // Periodo de cálculo del Máximo del ADX</t>
  </si>
  <si>
    <t>private double tamañoBanda = 0.5; // Tamaño de la banda dinámica del ADX</t>
  </si>
  <si>
    <t>private int nTrades = 1;</t>
  </si>
  <si>
    <t xml:space="preserve">  // Número de operaciones permitidas de cada pata. </t>
  </si>
  <si>
    <t xml:space="preserve">  // P.Eje. Un valor de 2 permitirá 4 operaciones en la sesión, 2 de largos y 2 de cortos.</t>
  </si>
  <si>
    <t>// Variables internas.</t>
  </si>
  <si>
    <t>private double MaxADX = 0;</t>
  </si>
  <si>
    <t xml:space="preserve">  // Esta variable nos servirá para almacenar el valor más alto</t>
  </si>
  <si>
    <t>alcanzado en el ADX en el periodo seleccionado.</t>
  </si>
  <si>
    <t>private int OpesAlcistas = 0;     // Nos servirá para almacenar el número de operaciones alcistas realizadas durante la sesión.</t>
  </si>
  <si>
    <t>private int OpesBajistas = 0;     // Nos servirá para almacenar el número de operaciones bajistas realizadas durante la sesión.</t>
  </si>
  <si>
    <t xml:space="preserve">        #endregion</t>
  </si>
  <si>
    <t xml:space="preserve">        protected override void Initialize()</t>
  </si>
  <si>
    <t xml:space="preserve">        {</t>
  </si>
  <si>
    <t>//Añadimos las tres medias móviles exponenciales y el indicador ADXBdinámica.</t>
  </si>
  <si>
    <t>Add(EMA(High,MediaLenta));</t>
  </si>
  <si>
    <t>Add(EMA(Low,MediaLenta));</t>
  </si>
  <si>
    <t>Add(EMA(MediaRapida));</t>
  </si>
  <si>
    <t>Add(ADXBDinamica(14,TamañoBanda,PeriodoMaxADX));</t>
  </si>
  <si>
    <t>// Modificamos los colores de las medias móviles lentas.</t>
  </si>
  <si>
    <t>EMA(High,MediaLenta).Plots[0].Pen.Color = Color.Green;</t>
  </si>
  <si>
    <t>EMA(Low,MediaLenta).Plots[0].Pen.Color = Color.Red;</t>
  </si>
  <si>
    <t>// Modificamos el estilo de la media móvil rápida.</t>
  </si>
  <si>
    <t>EMA(MediaRapida).Plots[0].Pen.DashStyle = DashStyle.Dash;</t>
  </si>
  <si>
    <t xml:space="preserve">            CalculateOnBarClose = true;</t>
  </si>
  <si>
    <t xml:space="preserve">        }</t>
  </si>
  <si>
    <t xml:space="preserve">        protected override void OnBarUpdate()</t>
  </si>
  <si>
    <t>// Exigimos que haya suficientes barras en el gráfico y que no sea viernes.</t>
  </si>
  <si>
    <t xml:space="preserve">if ( CurrentBar &lt; MediaLenta || Time[0].DayOfWeek == DayOfWeek.Friday) return; </t>
  </si>
  <si>
    <t>// Ajustamos el formato de las variables horarias.</t>
  </si>
  <si>
    <t>int FD = FinDia * 100;</t>
  </si>
  <si>
    <t>int CD = comienzoDia *100;</t>
  </si>
  <si>
    <t xml:space="preserve">            </t>
  </si>
  <si>
    <t>// Reseteamos el valor de las variables en la primera vela de la sesión.</t>
  </si>
  <si>
    <t>if(Bars.FirstBarOfSession)</t>
  </si>
  <si>
    <t>OpesAlcistas = 0;</t>
  </si>
  <si>
    <t>OpesBajistas = 0;</t>
  </si>
  <si>
    <t>}</t>
  </si>
  <si>
    <t>// Almacenamos el mayor valor alcanzado en el ADX en el periodo seleccionado.</t>
  </si>
  <si>
    <t>MaxADX = MAX(ADX(14), PeriodoMaxADX) [0];</t>
  </si>
  <si>
    <t>// Condiciones para entrar largos.</t>
  </si>
  <si>
    <t xml:space="preserve">if (CrossAbove(Close, EMA(High, MediaLenta), 1) </t>
  </si>
  <si>
    <t>&amp;&amp; Close[0] &gt; EMA(MediaRapida)[0]</t>
  </si>
  <si>
    <t>&amp;&amp; ToTime(Time[0])&gt;= CD</t>
  </si>
  <si>
    <t>&amp;&amp; ToTime(Time[0])&lt; FD</t>
  </si>
  <si>
    <t>&amp;&amp; ADX(14)[0] &lt; MaxADX * TamañoBanda</t>
  </si>
  <si>
    <t>&amp;&amp; OpesAlcistas &lt; NTrades)</t>
  </si>
  <si>
    <t xml:space="preserve">           </t>
  </si>
  <si>
    <t>EnterLong(1, "");</t>
  </si>
  <si>
    <t>OpesAlcistas ++;</t>
  </si>
  <si>
    <t>// Condiciones para entrar Cortos.</t>
  </si>
  <si>
    <t xml:space="preserve">if (CrossBelow(Close, EMA(Low, MediaLenta), 1) </t>
  </si>
  <si>
    <t>&amp;&amp; Close[0] &lt; EMA(MediaRapida)[0]</t>
  </si>
  <si>
    <t>&amp;&amp; ADX(14)[0] &lt; MaxADX * tamañoBanda</t>
  </si>
  <si>
    <t>&amp;&amp; OpesBajistas &lt; NTrades)</t>
  </si>
  <si>
    <t xml:space="preserve">            {</t>
  </si>
  <si>
    <t>EnterShort(1, "");</t>
  </si>
  <si>
    <t>OpesBajistas ++;</t>
  </si>
  <si>
    <t xml:space="preserve">            }</t>
  </si>
  <si>
    <t>// Condiciones para cerrar Largos.</t>
  </si>
  <si>
    <t xml:space="preserve">            if (CrossBelow(Close, EMA(MediaRapida), 1)|| ToTime(Time[0]) &gt;= FD)</t>
  </si>
  <si>
    <t>ExitLong("", "");</t>
  </si>
  <si>
    <t>// Condiciones para cerrar Cortos.</t>
  </si>
  <si>
    <t xml:space="preserve">            if (CrossAbove(Close, EMA(MediaRapida), 1) || ToTime(Time[0]) &gt;= FD)</t>
  </si>
  <si>
    <t>ExitShort("", "");</t>
  </si>
  <si>
    <t>// Salida de Largos en el mínimo diario.</t>
  </si>
  <si>
    <t>ExitLongStop (CurrentDayOHL().CurrentLow[0], "","");</t>
  </si>
  <si>
    <t>// Salida de Cortos en máximo diario.</t>
  </si>
  <si>
    <t>ExitShortStop (CurrentDayOHL().CurrentHigh[0], "","");</t>
  </si>
  <si>
    <t>// Coloreamos el panel de precios cuando el ADX está por debajo de su banda dinámica.</t>
  </si>
  <si>
    <t>if (ADX(14)[0] &lt; MaxADX * TamañoBanda) BackColorAll = Color.LightBlue;</t>
  </si>
  <si>
    <t xml:space="preserve">        #region Properties</t>
  </si>
  <si>
    <t xml:space="preserve">        [Description("")]</t>
  </si>
  <si>
    <t xml:space="preserve">        [Category("Parameters")]</t>
  </si>
  <si>
    <t xml:space="preserve">        public int MediaLenta</t>
  </si>
  <si>
    <t xml:space="preserve">            get { return mediaLenta; }</t>
  </si>
  <si>
    <t xml:space="preserve">            set { mediaLenta = Math.Max(1, value); }</t>
  </si>
  <si>
    <t>[Description("")]</t>
  </si>
  <si>
    <t xml:space="preserve">        public int MediaRapida</t>
  </si>
  <si>
    <t xml:space="preserve">            get { return mediaRapida; }</t>
  </si>
  <si>
    <t xml:space="preserve">            set { mediaRapida = Math.Max(1, value); }</t>
  </si>
  <si>
    <t xml:space="preserve">        public int FinDia</t>
  </si>
  <si>
    <t xml:space="preserve">            get { return finDia; }</t>
  </si>
  <si>
    <t xml:space="preserve">            set { finDia = Math.Max(1, value); }</t>
  </si>
  <si>
    <t xml:space="preserve">        public int ComienzoDia</t>
  </si>
  <si>
    <t xml:space="preserve">            get { return comienzoDia; }</t>
  </si>
  <si>
    <t xml:space="preserve">            set { comienzoDia = Math.Max(1, value); }</t>
  </si>
  <si>
    <t xml:space="preserve">        public double TamañoBanda</t>
  </si>
  <si>
    <t xml:space="preserve">            get { return tamañoBanda; }</t>
  </si>
  <si>
    <t xml:space="preserve">            set { tamañoBanda = Math.Max(0, value); }</t>
  </si>
  <si>
    <t xml:space="preserve">        public int PeriodoMaxADX</t>
  </si>
  <si>
    <t xml:space="preserve">            get { return periodoMaxADX; }</t>
  </si>
  <si>
    <t xml:space="preserve">            set { periodoMaxADX = Math.Max(0, value); }</t>
  </si>
  <si>
    <t xml:space="preserve">        public int NTrades</t>
  </si>
  <si>
    <t xml:space="preserve">            get { return nTrades; }</t>
  </si>
  <si>
    <t xml:space="preserve">            set { nTrades = Math.Max(0, value); }</t>
  </si>
  <si>
    <t xml:space="preserve">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</si>
</sst>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#,##0.00\ &quot;€&quot;;[Red]\-#,##0.00\ &quot;€&quot;"/>
    <numFmt numFmtId="164" formatCode="#,##0_ ;[Red]\-#,##0\ "/>
    <numFmt numFmtId="165" formatCode="[$$-409]#,##0.00_ ;[Red]\-[$$-409]#,##0.00\ "/>
    <numFmt numFmtId="166" formatCode="0_ ;[Red]\-0\ "/>
    <numFmt numFmtId="167" formatCode="dd\-mm\-yy;@"/>
    <numFmt numFmtId="168" formatCode="0.000"/>
    <numFmt numFmtId="169" formatCode="0.0"/>
    <numFmt numFmtId="170" formatCode="[$$-540A]#,##0_ ;[Red]\-[$$-540A]#,##0\ "/>
    <numFmt numFmtId="171" formatCode="[$$-409]#,##0"/>
    <numFmt numFmtId="172" formatCode="#,##0\ &quot;€&quot;"/>
    <numFmt numFmtId="173" formatCode="[$$-540A]#,##0.00_ ;[Red]\-[$$-540A]#,##0.00\ "/>
  </numFmts>
  <fonts count="2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Microsoft Sans Serif"/>
      <family val="2"/>
    </font>
    <font>
      <sz val="10"/>
      <name val="Arial"/>
      <family val="2"/>
    </font>
    <font>
      <sz val="8"/>
      <color indexed="64"/>
      <name val="Microsoft Sans Serif"/>
      <family val="2"/>
    </font>
    <font>
      <sz val="7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9"/>
      <color theme="0" tint="-0.1499984740745262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i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11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/>
    <xf numFmtId="0" fontId="0" fillId="2" borderId="2" xfId="0" applyFill="1" applyBorder="1"/>
    <xf numFmtId="0" fontId="0" fillId="2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8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2" xfId="0" applyBorder="1"/>
    <xf numFmtId="0" fontId="0" fillId="0" borderId="12" xfId="0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9" borderId="2" xfId="0" applyFill="1" applyBorder="1"/>
    <xf numFmtId="0" fontId="0" fillId="9" borderId="14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1" xfId="0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28" xfId="0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1" borderId="27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18" xfId="0" applyFill="1" applyBorder="1"/>
    <xf numFmtId="0" fontId="0" fillId="5" borderId="12" xfId="0" applyFill="1" applyBorder="1"/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13" borderId="1" xfId="0" applyFill="1" applyBorder="1"/>
    <xf numFmtId="0" fontId="0" fillId="13" borderId="5" xfId="0" applyFill="1" applyBorder="1" applyAlignment="1">
      <alignment horizontal="center"/>
    </xf>
    <xf numFmtId="0" fontId="0" fillId="0" borderId="0" xfId="0" applyAlignment="1">
      <alignment horizontal="right"/>
    </xf>
    <xf numFmtId="0" fontId="3" fillId="14" borderId="27" xfId="0" applyFont="1" applyFill="1" applyBorder="1"/>
    <xf numFmtId="0" fontId="0" fillId="14" borderId="4" xfId="0" applyFill="1" applyBorder="1"/>
    <xf numFmtId="0" fontId="0" fillId="14" borderId="5" xfId="0" applyFill="1" applyBorder="1"/>
    <xf numFmtId="0" fontId="3" fillId="2" borderId="27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0" fillId="2" borderId="5" xfId="0" applyFill="1" applyBorder="1"/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/>
    <xf numFmtId="165" fontId="0" fillId="0" borderId="0" xfId="0" applyNumberFormat="1" applyAlignment="1">
      <alignment horizontal="center"/>
    </xf>
    <xf numFmtId="14" fontId="0" fillId="0" borderId="0" xfId="0" applyNumberFormat="1"/>
    <xf numFmtId="0" fontId="7" fillId="0" borderId="0" xfId="0" applyFont="1"/>
    <xf numFmtId="14" fontId="8" fillId="16" borderId="29" xfId="0" applyNumberFormat="1" applyFont="1" applyFill="1" applyBorder="1" applyAlignment="1">
      <alignment horizontal="center" vertical="center"/>
    </xf>
    <xf numFmtId="0" fontId="8" fillId="16" borderId="29" xfId="0" applyFont="1" applyFill="1" applyBorder="1" applyAlignment="1">
      <alignment horizontal="center" vertical="center"/>
    </xf>
    <xf numFmtId="164" fontId="9" fillId="16" borderId="29" xfId="0" applyNumberFormat="1" applyFont="1" applyFill="1" applyBorder="1" applyAlignment="1">
      <alignment vertical="center"/>
    </xf>
    <xf numFmtId="14" fontId="8" fillId="0" borderId="29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4" fontId="9" fillId="0" borderId="29" xfId="0" applyNumberFormat="1" applyFont="1" applyFill="1" applyBorder="1" applyAlignment="1">
      <alignment horizontal="center"/>
    </xf>
    <xf numFmtId="164" fontId="9" fillId="0" borderId="29" xfId="0" applyNumberFormat="1" applyFont="1" applyBorder="1" applyAlignment="1">
      <alignment vertical="center"/>
    </xf>
    <xf numFmtId="14" fontId="8" fillId="0" borderId="29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4" fontId="8" fillId="10" borderId="29" xfId="0" applyNumberFormat="1" applyFont="1" applyFill="1" applyBorder="1" applyAlignment="1">
      <alignment horizontal="center" vertical="center"/>
    </xf>
    <xf numFmtId="0" fontId="8" fillId="10" borderId="29" xfId="0" applyFont="1" applyFill="1" applyBorder="1" applyAlignment="1">
      <alignment horizontal="center" vertical="center"/>
    </xf>
    <xf numFmtId="164" fontId="9" fillId="0" borderId="29" xfId="0" applyNumberFormat="1" applyFont="1" applyFill="1" applyBorder="1" applyAlignment="1"/>
    <xf numFmtId="14" fontId="10" fillId="0" borderId="29" xfId="0" applyNumberFormat="1" applyFont="1" applyBorder="1" applyAlignment="1">
      <alignment horizontal="center" vertical="center"/>
    </xf>
    <xf numFmtId="1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/>
    <xf numFmtId="14" fontId="8" fillId="17" borderId="29" xfId="0" applyNumberFormat="1" applyFont="1" applyFill="1" applyBorder="1" applyAlignment="1">
      <alignment horizontal="center" vertical="center"/>
    </xf>
    <xf numFmtId="0" fontId="8" fillId="17" borderId="2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4" fontId="0" fillId="2" borderId="27" xfId="0" applyNumberFormat="1" applyFill="1" applyBorder="1"/>
    <xf numFmtId="0" fontId="0" fillId="2" borderId="4" xfId="0" applyFill="1" applyBorder="1" applyAlignment="1">
      <alignment horizontal="center"/>
    </xf>
    <xf numFmtId="164" fontId="5" fillId="2" borderId="5" xfId="0" applyNumberFormat="1" applyFont="1" applyFill="1" applyBorder="1" applyAlignment="1"/>
    <xf numFmtId="14" fontId="4" fillId="0" borderId="31" xfId="0" applyNumberFormat="1" applyFont="1" applyBorder="1"/>
    <xf numFmtId="14" fontId="6" fillId="0" borderId="32" xfId="0" applyNumberFormat="1" applyFont="1" applyBorder="1"/>
    <xf numFmtId="14" fontId="4" fillId="0" borderId="32" xfId="0" applyNumberFormat="1" applyFont="1" applyBorder="1"/>
    <xf numFmtId="14" fontId="4" fillId="15" borderId="33" xfId="0" applyNumberFormat="1" applyFont="1" applyFill="1" applyBorder="1"/>
    <xf numFmtId="0" fontId="4" fillId="0" borderId="34" xfId="0" applyFont="1" applyBorder="1"/>
    <xf numFmtId="0" fontId="4" fillId="0" borderId="35" xfId="0" applyFont="1" applyBorder="1"/>
    <xf numFmtId="0" fontId="4" fillId="15" borderId="36" xfId="0" applyFont="1" applyFill="1" applyBorder="1"/>
    <xf numFmtId="0" fontId="0" fillId="0" borderId="27" xfId="0" applyBorder="1"/>
    <xf numFmtId="0" fontId="0" fillId="0" borderId="5" xfId="0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7" fontId="11" fillId="0" borderId="31" xfId="0" applyNumberFormat="1" applyFont="1" applyBorder="1" applyAlignment="1">
      <alignment horizontal="center"/>
    </xf>
    <xf numFmtId="167" fontId="11" fillId="0" borderId="39" xfId="0" applyNumberFormat="1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167" fontId="11" fillId="0" borderId="40" xfId="0" applyNumberFormat="1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10" borderId="38" xfId="0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10" borderId="40" xfId="0" applyFill="1" applyBorder="1" applyAlignment="1">
      <alignment horizontal="center"/>
    </xf>
    <xf numFmtId="0" fontId="0" fillId="11" borderId="43" xfId="0" applyFill="1" applyBorder="1" applyAlignment="1">
      <alignment horizontal="center"/>
    </xf>
    <xf numFmtId="0" fontId="0" fillId="11" borderId="44" xfId="0" applyFill="1" applyBorder="1" applyAlignment="1">
      <alignment horizontal="center"/>
    </xf>
    <xf numFmtId="0" fontId="0" fillId="11" borderId="45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0" xfId="0" applyFont="1"/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4" borderId="1" xfId="0" applyFill="1" applyBorder="1"/>
    <xf numFmtId="169" fontId="0" fillId="19" borderId="1" xfId="0" applyNumberFormat="1" applyFill="1" applyBorder="1" applyAlignment="1">
      <alignment horizontal="center"/>
    </xf>
    <xf numFmtId="169" fontId="0" fillId="20" borderId="1" xfId="0" applyNumberFormat="1" applyFill="1" applyBorder="1" applyAlignment="1">
      <alignment horizontal="center"/>
    </xf>
    <xf numFmtId="169" fontId="0" fillId="2" borderId="1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6" xfId="0" applyFill="1" applyBorder="1"/>
    <xf numFmtId="169" fontId="0" fillId="0" borderId="38" xfId="0" applyNumberFormat="1" applyBorder="1" applyAlignment="1">
      <alignment horizontal="center"/>
    </xf>
    <xf numFmtId="169" fontId="0" fillId="0" borderId="41" xfId="0" applyNumberFormat="1" applyBorder="1" applyAlignment="1">
      <alignment horizontal="center"/>
    </xf>
    <xf numFmtId="169" fontId="0" fillId="0" borderId="29" xfId="0" applyNumberFormat="1" applyBorder="1" applyAlignment="1">
      <alignment horizontal="center"/>
    </xf>
    <xf numFmtId="169" fontId="0" fillId="0" borderId="48" xfId="0" applyNumberFormat="1" applyBorder="1" applyAlignment="1">
      <alignment horizontal="center"/>
    </xf>
    <xf numFmtId="169" fontId="0" fillId="0" borderId="42" xfId="0" applyNumberFormat="1" applyBorder="1" applyAlignment="1">
      <alignment horizontal="center"/>
    </xf>
    <xf numFmtId="169" fontId="0" fillId="0" borderId="44" xfId="0" applyNumberFormat="1" applyBorder="1" applyAlignment="1">
      <alignment horizontal="center"/>
    </xf>
    <xf numFmtId="169" fontId="0" fillId="0" borderId="45" xfId="0" applyNumberFormat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169" fontId="0" fillId="0" borderId="50" xfId="0" applyNumberFormat="1" applyBorder="1" applyAlignment="1">
      <alignment horizontal="center"/>
    </xf>
    <xf numFmtId="169" fontId="0" fillId="0" borderId="30" xfId="0" applyNumberFormat="1" applyBorder="1" applyAlignment="1">
      <alignment horizontal="center"/>
    </xf>
    <xf numFmtId="169" fontId="0" fillId="0" borderId="51" xfId="0" applyNumberFormat="1" applyBorder="1" applyAlignment="1">
      <alignment horizontal="center"/>
    </xf>
    <xf numFmtId="169" fontId="0" fillId="0" borderId="52" xfId="0" applyNumberFormat="1" applyBorder="1" applyAlignment="1">
      <alignment horizontal="center"/>
    </xf>
    <xf numFmtId="0" fontId="0" fillId="0" borderId="31" xfId="0" applyBorder="1"/>
    <xf numFmtId="0" fontId="0" fillId="0" borderId="6" xfId="0" applyBorder="1"/>
    <xf numFmtId="169" fontId="0" fillId="0" borderId="28" xfId="0" applyNumberFormat="1" applyBorder="1" applyAlignment="1">
      <alignment horizontal="center"/>
    </xf>
    <xf numFmtId="0" fontId="0" fillId="0" borderId="18" xfId="0" applyFill="1" applyBorder="1"/>
    <xf numFmtId="0" fontId="0" fillId="0" borderId="21" xfId="0" applyFill="1" applyBorder="1"/>
    <xf numFmtId="0" fontId="0" fillId="14" borderId="11" xfId="0" applyFill="1" applyBorder="1"/>
    <xf numFmtId="0" fontId="0" fillId="21" borderId="1" xfId="0" applyFill="1" applyBorder="1" applyAlignment="1">
      <alignment horizontal="center"/>
    </xf>
    <xf numFmtId="168" fontId="0" fillId="21" borderId="1" xfId="0" applyNumberFormat="1" applyFill="1" applyBorder="1" applyAlignment="1">
      <alignment horizontal="center"/>
    </xf>
    <xf numFmtId="0" fontId="0" fillId="21" borderId="27" xfId="0" applyFill="1" applyBorder="1"/>
    <xf numFmtId="0" fontId="0" fillId="21" borderId="4" xfId="0" applyFill="1" applyBorder="1"/>
    <xf numFmtId="0" fontId="0" fillId="21" borderId="5" xfId="0" applyFill="1" applyBorder="1"/>
    <xf numFmtId="0" fontId="0" fillId="21" borderId="37" xfId="0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Fill="1" applyBorder="1"/>
    <xf numFmtId="0" fontId="0" fillId="17" borderId="11" xfId="0" applyFill="1" applyBorder="1"/>
    <xf numFmtId="0" fontId="13" fillId="17" borderId="0" xfId="0" applyFont="1" applyFill="1" applyBorder="1" applyAlignment="1">
      <alignment horizontal="center"/>
    </xf>
    <xf numFmtId="0" fontId="13" fillId="17" borderId="0" xfId="0" applyFont="1" applyFill="1" applyBorder="1"/>
    <xf numFmtId="0" fontId="13" fillId="17" borderId="12" xfId="0" applyFont="1" applyFill="1" applyBorder="1"/>
    <xf numFmtId="0" fontId="15" fillId="17" borderId="0" xfId="0" applyFont="1" applyFill="1" applyBorder="1" applyAlignment="1">
      <alignment horizontal="center"/>
    </xf>
    <xf numFmtId="0" fontId="13" fillId="17" borderId="29" xfId="0" applyFont="1" applyFill="1" applyBorder="1" applyAlignment="1">
      <alignment horizontal="center"/>
    </xf>
    <xf numFmtId="0" fontId="13" fillId="17" borderId="0" xfId="0" applyFont="1" applyFill="1" applyBorder="1" applyAlignment="1">
      <alignment horizontal="left"/>
    </xf>
    <xf numFmtId="170" fontId="13" fillId="17" borderId="29" xfId="0" applyNumberFormat="1" applyFont="1" applyFill="1" applyBorder="1" applyAlignment="1">
      <alignment horizontal="center"/>
    </xf>
    <xf numFmtId="170" fontId="13" fillId="17" borderId="0" xfId="0" applyNumberFormat="1" applyFont="1" applyFill="1" applyBorder="1" applyAlignment="1">
      <alignment horizontal="center"/>
    </xf>
    <xf numFmtId="171" fontId="13" fillId="17" borderId="0" xfId="0" applyNumberFormat="1" applyFont="1" applyFill="1" applyBorder="1" applyAlignment="1">
      <alignment horizontal="center"/>
    </xf>
    <xf numFmtId="0" fontId="16" fillId="17" borderId="11" xfId="0" applyFont="1" applyFill="1" applyBorder="1"/>
    <xf numFmtId="0" fontId="17" fillId="17" borderId="13" xfId="0" applyFont="1" applyFill="1" applyBorder="1"/>
    <xf numFmtId="0" fontId="13" fillId="17" borderId="14" xfId="0" applyFont="1" applyFill="1" applyBorder="1" applyAlignment="1">
      <alignment horizontal="center"/>
    </xf>
    <xf numFmtId="0" fontId="13" fillId="17" borderId="14" xfId="0" applyFont="1" applyFill="1" applyBorder="1"/>
    <xf numFmtId="0" fontId="13" fillId="17" borderId="3" xfId="0" applyFont="1" applyFill="1" applyBorder="1"/>
    <xf numFmtId="4" fontId="13" fillId="17" borderId="0" xfId="0" applyNumberFormat="1" applyFont="1" applyFill="1" applyBorder="1" applyAlignment="1">
      <alignment horizontal="center"/>
    </xf>
    <xf numFmtId="10" fontId="15" fillId="17" borderId="0" xfId="0" applyNumberFormat="1" applyFont="1" applyFill="1" applyBorder="1" applyAlignment="1">
      <alignment horizontal="center"/>
    </xf>
    <xf numFmtId="0" fontId="9" fillId="17" borderId="11" xfId="0" applyFont="1" applyFill="1" applyBorder="1" applyAlignment="1">
      <alignment horizontal="right"/>
    </xf>
    <xf numFmtId="4" fontId="18" fillId="17" borderId="0" xfId="0" applyNumberFormat="1" applyFont="1" applyFill="1" applyBorder="1" applyAlignment="1">
      <alignment horizontal="center"/>
    </xf>
    <xf numFmtId="4" fontId="18" fillId="17" borderId="0" xfId="0" applyNumberFormat="1" applyFont="1" applyFill="1" applyBorder="1"/>
    <xf numFmtId="0" fontId="18" fillId="17" borderId="0" xfId="0" applyFont="1" applyFill="1" applyBorder="1"/>
    <xf numFmtId="0" fontId="5" fillId="17" borderId="29" xfId="0" applyFont="1" applyFill="1" applyBorder="1" applyAlignment="1">
      <alignment horizontal="center"/>
    </xf>
    <xf numFmtId="1" fontId="13" fillId="17" borderId="12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4" fontId="13" fillId="17" borderId="12" xfId="0" applyNumberFormat="1" applyFont="1" applyFill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13" fillId="17" borderId="0" xfId="0" applyNumberFormat="1" applyFont="1" applyFill="1" applyBorder="1"/>
    <xf numFmtId="4" fontId="13" fillId="17" borderId="0" xfId="0" applyNumberFormat="1" applyFont="1" applyFill="1" applyBorder="1" applyAlignment="1">
      <alignment horizontal="left"/>
    </xf>
    <xf numFmtId="170" fontId="15" fillId="17" borderId="29" xfId="0" applyNumberFormat="1" applyFont="1" applyFill="1" applyBorder="1" applyAlignment="1">
      <alignment horizontal="center"/>
    </xf>
    <xf numFmtId="172" fontId="13" fillId="17" borderId="29" xfId="0" applyNumberFormat="1" applyFont="1" applyFill="1" applyBorder="1" applyAlignment="1">
      <alignment horizontal="center"/>
    </xf>
    <xf numFmtId="4" fontId="13" fillId="17" borderId="14" xfId="0" applyNumberFormat="1" applyFont="1" applyFill="1" applyBorder="1" applyAlignment="1">
      <alignment horizontal="center"/>
    </xf>
    <xf numFmtId="4" fontId="13" fillId="17" borderId="14" xfId="0" applyNumberFormat="1" applyFont="1" applyFill="1" applyBorder="1"/>
    <xf numFmtId="4" fontId="13" fillId="17" borderId="3" xfId="0" applyNumberFormat="1" applyFont="1" applyFill="1" applyBorder="1" applyAlignment="1">
      <alignment horizontal="center"/>
    </xf>
    <xf numFmtId="0" fontId="19" fillId="17" borderId="11" xfId="0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3" fontId="19" fillId="17" borderId="0" xfId="0" applyNumberFormat="1" applyFont="1" applyFill="1" applyBorder="1" applyAlignment="1">
      <alignment horizontal="center"/>
    </xf>
    <xf numFmtId="2" fontId="15" fillId="17" borderId="0" xfId="0" applyNumberFormat="1" applyFont="1" applyFill="1" applyBorder="1" applyAlignment="1">
      <alignment horizontal="center"/>
    </xf>
    <xf numFmtId="2" fontId="13" fillId="17" borderId="0" xfId="0" applyNumberFormat="1" applyFont="1" applyFill="1" applyBorder="1" applyAlignment="1">
      <alignment horizontal="center"/>
    </xf>
    <xf numFmtId="173" fontId="0" fillId="17" borderId="0" xfId="0" applyNumberFormat="1" applyFill="1" applyBorder="1" applyAlignment="1">
      <alignment horizontal="left"/>
    </xf>
    <xf numFmtId="49" fontId="13" fillId="17" borderId="0" xfId="0" applyNumberFormat="1" applyFont="1" applyFill="1" applyBorder="1" applyAlignment="1">
      <alignment horizontal="center"/>
    </xf>
    <xf numFmtId="3" fontId="15" fillId="17" borderId="0" xfId="0" applyNumberFormat="1" applyFont="1" applyFill="1" applyBorder="1" applyAlignment="1">
      <alignment horizontal="center"/>
    </xf>
    <xf numFmtId="10" fontId="13" fillId="17" borderId="0" xfId="0" applyNumberFormat="1" applyFont="1" applyFill="1" applyBorder="1" applyAlignment="1">
      <alignment horizontal="center"/>
    </xf>
    <xf numFmtId="10" fontId="20" fillId="17" borderId="0" xfId="0" applyNumberFormat="1" applyFont="1" applyFill="1" applyBorder="1" applyAlignment="1">
      <alignment horizontal="center"/>
    </xf>
    <xf numFmtId="3" fontId="13" fillId="17" borderId="0" xfId="0" applyNumberFormat="1" applyFont="1" applyFill="1" applyBorder="1" applyAlignment="1">
      <alignment horizontal="center"/>
    </xf>
    <xf numFmtId="0" fontId="0" fillId="17" borderId="13" xfId="0" applyFill="1" applyBorder="1"/>
    <xf numFmtId="10" fontId="13" fillId="17" borderId="14" xfId="0" applyNumberFormat="1" applyFont="1" applyFill="1" applyBorder="1" applyAlignment="1">
      <alignment horizontal="center"/>
    </xf>
    <xf numFmtId="3" fontId="15" fillId="17" borderId="14" xfId="0" applyNumberFormat="1" applyFont="1" applyFill="1" applyBorder="1" applyAlignment="1">
      <alignment horizontal="center"/>
    </xf>
    <xf numFmtId="10" fontId="13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center"/>
    </xf>
    <xf numFmtId="4" fontId="13" fillId="0" borderId="0" xfId="0" applyNumberFormat="1" applyFont="1" applyFill="1" applyBorder="1"/>
    <xf numFmtId="0" fontId="0" fillId="17" borderId="9" xfId="0" applyFill="1" applyBorder="1"/>
    <xf numFmtId="10" fontId="13" fillId="17" borderId="10" xfId="0" applyNumberFormat="1" applyFont="1" applyFill="1" applyBorder="1" applyAlignment="1">
      <alignment horizontal="center"/>
    </xf>
    <xf numFmtId="3" fontId="15" fillId="17" borderId="10" xfId="0" applyNumberFormat="1" applyFont="1" applyFill="1" applyBorder="1" applyAlignment="1">
      <alignment horizontal="center"/>
    </xf>
    <xf numFmtId="4" fontId="13" fillId="17" borderId="10" xfId="0" applyNumberFormat="1" applyFont="1" applyFill="1" applyBorder="1" applyAlignment="1">
      <alignment horizontal="center"/>
    </xf>
    <xf numFmtId="4" fontId="13" fillId="17" borderId="10" xfId="0" applyNumberFormat="1" applyFont="1" applyFill="1" applyBorder="1"/>
    <xf numFmtId="0" fontId="13" fillId="17" borderId="10" xfId="0" applyFont="1" applyFill="1" applyBorder="1"/>
    <xf numFmtId="0" fontId="13" fillId="17" borderId="2" xfId="0" applyFont="1" applyFill="1" applyBorder="1"/>
    <xf numFmtId="4" fontId="0" fillId="17" borderId="11" xfId="0" applyNumberFormat="1" applyFill="1" applyBorder="1"/>
    <xf numFmtId="0" fontId="21" fillId="17" borderId="0" xfId="0" applyFont="1" applyFill="1" applyBorder="1"/>
    <xf numFmtId="8" fontId="0" fillId="17" borderId="0" xfId="0" applyNumberFormat="1" applyFill="1" applyBorder="1" applyAlignment="1">
      <alignment horizontal="left"/>
    </xf>
    <xf numFmtId="0" fontId="0" fillId="17" borderId="0" xfId="0" applyFill="1" applyBorder="1"/>
    <xf numFmtId="0" fontId="0" fillId="17" borderId="12" xfId="0" applyFill="1" applyBorder="1"/>
    <xf numFmtId="10" fontId="0" fillId="17" borderId="0" xfId="0" applyNumberFormat="1" applyFill="1" applyBorder="1" applyAlignment="1">
      <alignment horizontal="left"/>
    </xf>
    <xf numFmtId="14" fontId="0" fillId="17" borderId="0" xfId="0" applyNumberFormat="1" applyFill="1" applyBorder="1" applyAlignment="1">
      <alignment horizontal="left"/>
    </xf>
    <xf numFmtId="0" fontId="0" fillId="17" borderId="0" xfId="0" applyFill="1" applyBorder="1" applyAlignment="1">
      <alignment horizontal="left"/>
    </xf>
    <xf numFmtId="4" fontId="0" fillId="17" borderId="10" xfId="0" applyNumberFormat="1" applyFill="1" applyBorder="1" applyAlignment="1">
      <alignment horizontal="center"/>
    </xf>
    <xf numFmtId="0" fontId="0" fillId="17" borderId="10" xfId="0" applyFill="1" applyBorder="1"/>
    <xf numFmtId="0" fontId="0" fillId="17" borderId="2" xfId="0" applyFill="1" applyBorder="1"/>
    <xf numFmtId="4" fontId="0" fillId="17" borderId="0" xfId="0" applyNumberFormat="1" applyFill="1" applyBorder="1" applyAlignment="1">
      <alignment horizontal="center"/>
    </xf>
    <xf numFmtId="4" fontId="0" fillId="17" borderId="0" xfId="0" applyNumberFormat="1" applyFill="1" applyBorder="1"/>
    <xf numFmtId="4" fontId="0" fillId="17" borderId="14" xfId="0" applyNumberFormat="1" applyFill="1" applyBorder="1" applyAlignment="1">
      <alignment horizontal="center"/>
    </xf>
    <xf numFmtId="4" fontId="0" fillId="17" borderId="14" xfId="0" applyNumberFormat="1" applyFill="1" applyBorder="1"/>
    <xf numFmtId="0" fontId="0" fillId="17" borderId="14" xfId="0" applyFill="1" applyBorder="1"/>
    <xf numFmtId="0" fontId="0" fillId="17" borderId="14" xfId="0" applyFill="1" applyBorder="1" applyAlignment="1">
      <alignment horizontal="left"/>
    </xf>
    <xf numFmtId="0" fontId="0" fillId="17" borderId="3" xfId="0" applyFill="1" applyBorder="1"/>
    <xf numFmtId="4" fontId="0" fillId="0" borderId="0" xfId="0" applyNumberFormat="1" applyFill="1" applyBorder="1" applyAlignment="1">
      <alignment horizontal="center"/>
    </xf>
    <xf numFmtId="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4" fontId="0" fillId="17" borderId="10" xfId="0" applyNumberFormat="1" applyFill="1" applyBorder="1"/>
    <xf numFmtId="0" fontId="0" fillId="17" borderId="10" xfId="0" applyFill="1" applyBorder="1" applyAlignment="1">
      <alignment horizontal="left"/>
    </xf>
    <xf numFmtId="0" fontId="7" fillId="17" borderId="48" xfId="0" applyFont="1" applyFill="1" applyBorder="1" applyAlignment="1">
      <alignment horizontal="center"/>
    </xf>
    <xf numFmtId="0" fontId="7" fillId="17" borderId="53" xfId="0" applyFont="1" applyFill="1" applyBorder="1" applyAlignment="1">
      <alignment horizontal="center"/>
    </xf>
    <xf numFmtId="0" fontId="7" fillId="17" borderId="54" xfId="0" applyFont="1" applyFill="1" applyBorder="1" applyAlignment="1">
      <alignment horizontal="center"/>
    </xf>
    <xf numFmtId="1" fontId="0" fillId="17" borderId="25" xfId="0" applyNumberFormat="1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10" fontId="0" fillId="17" borderId="55" xfId="0" applyNumberFormat="1" applyFill="1" applyBorder="1" applyAlignment="1">
      <alignment horizontal="center"/>
    </xf>
    <xf numFmtId="1" fontId="0" fillId="17" borderId="26" xfId="0" applyNumberFormat="1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10" fontId="0" fillId="17" borderId="56" xfId="0" applyNumberFormat="1" applyFill="1" applyBorder="1" applyAlignment="1">
      <alignment horizontal="center"/>
    </xf>
    <xf numFmtId="0" fontId="0" fillId="17" borderId="51" xfId="0" applyFill="1" applyBorder="1" applyAlignment="1">
      <alignment horizontal="center"/>
    </xf>
    <xf numFmtId="0" fontId="0" fillId="17" borderId="57" xfId="0" applyFill="1" applyBorder="1" applyAlignment="1">
      <alignment horizontal="center"/>
    </xf>
    <xf numFmtId="10" fontId="0" fillId="17" borderId="58" xfId="0" applyNumberFormat="1" applyFill="1" applyBorder="1" applyAlignment="1">
      <alignment horizontal="center"/>
    </xf>
    <xf numFmtId="0" fontId="0" fillId="2" borderId="27" xfId="0" applyFill="1" applyBorder="1"/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24" fillId="17" borderId="10" xfId="0" applyFont="1" applyFill="1" applyBorder="1" applyAlignment="1">
      <alignment horizontal="center"/>
    </xf>
    <xf numFmtId="0" fontId="21" fillId="17" borderId="0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7" fillId="14" borderId="3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'[1]Test Profile'!$N$82:$N$94</c:f>
              <c:numCache>
                <c:formatCode>General</c:formatCode>
                <c:ptCount val="13"/>
                <c:pt idx="0">
                  <c:v>-2870</c:v>
                </c:pt>
                <c:pt idx="1">
                  <c:v>-2077.5</c:v>
                </c:pt>
                <c:pt idx="2">
                  <c:v>-1285</c:v>
                </c:pt>
                <c:pt idx="3">
                  <c:v>-492.5</c:v>
                </c:pt>
                <c:pt idx="4">
                  <c:v>300</c:v>
                </c:pt>
                <c:pt idx="5">
                  <c:v>1092.5</c:v>
                </c:pt>
                <c:pt idx="6">
                  <c:v>1885</c:v>
                </c:pt>
                <c:pt idx="7">
                  <c:v>2677.5</c:v>
                </c:pt>
                <c:pt idx="8">
                  <c:v>3470</c:v>
                </c:pt>
                <c:pt idx="9">
                  <c:v>4262.5</c:v>
                </c:pt>
                <c:pt idx="10">
                  <c:v>5055</c:v>
                </c:pt>
                <c:pt idx="11">
                  <c:v>5847.5</c:v>
                </c:pt>
                <c:pt idx="12">
                  <c:v>6640</c:v>
                </c:pt>
              </c:numCache>
            </c:numRef>
          </c:cat>
          <c:val>
            <c:numRef>
              <c:f>'[1]Test Profile'!$P$82:$P$94</c:f>
              <c:numCache>
                <c:formatCode>General</c:formatCode>
                <c:ptCount val="13"/>
                <c:pt idx="0">
                  <c:v>1.0638297872340425E-2</c:v>
                </c:pt>
                <c:pt idx="1">
                  <c:v>1.0638297872340425E-2</c:v>
                </c:pt>
                <c:pt idx="2">
                  <c:v>6.3829787234042548E-2</c:v>
                </c:pt>
                <c:pt idx="3">
                  <c:v>0.18085106382978725</c:v>
                </c:pt>
                <c:pt idx="4">
                  <c:v>0.21276595744680851</c:v>
                </c:pt>
                <c:pt idx="5">
                  <c:v>0.23404255319148937</c:v>
                </c:pt>
                <c:pt idx="6">
                  <c:v>0.15957446808510639</c:v>
                </c:pt>
                <c:pt idx="7">
                  <c:v>3.1914893617021274E-2</c:v>
                </c:pt>
                <c:pt idx="8">
                  <c:v>4.2553191489361701E-2</c:v>
                </c:pt>
                <c:pt idx="9">
                  <c:v>2.1276595744680851E-2</c:v>
                </c:pt>
                <c:pt idx="10">
                  <c:v>1.0638297872340425E-2</c:v>
                </c:pt>
                <c:pt idx="11">
                  <c:v>1.0638297872340425E-2</c:v>
                </c:pt>
                <c:pt idx="12">
                  <c:v>1.0638297872340425E-2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7-4DA4-8BE6-0A8C5869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239856"/>
        <c:axId val="1950240944"/>
      </c:barChart>
      <c:catAx>
        <c:axId val="1950239856"/>
        <c:scaling>
          <c:orientation val="minMax"/>
        </c:scaling>
        <c:delete val="0"/>
        <c:axPos val="b"/>
        <c:numFmt formatCode="#,##0\ &quot;€&quot;" sourceLinked="0"/>
        <c:majorTickMark val="out"/>
        <c:minorTickMark val="none"/>
        <c:tickLblPos val="nextTo"/>
        <c:crossAx val="1950240944"/>
        <c:crosses val="autoZero"/>
        <c:auto val="1"/>
        <c:lblAlgn val="ctr"/>
        <c:lblOffset val="100"/>
        <c:noMultiLvlLbl val="0"/>
      </c:catAx>
      <c:valAx>
        <c:axId val="195024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23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11866806839881"/>
          <c:y val="5.1400554097404488E-2"/>
          <c:w val="0.86401396010784759"/>
          <c:h val="0.897198891805191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'[1]Estadísticas MSA'!$A$140:$A$233</c:f>
              <c:numCache>
                <c:formatCode>General</c:formatCode>
                <c:ptCount val="9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40391</c:v>
                </c:pt>
                <c:pt idx="31">
                  <c:v>40422</c:v>
                </c:pt>
                <c:pt idx="32">
                  <c:v>40452</c:v>
                </c:pt>
                <c:pt idx="33">
                  <c:v>40483</c:v>
                </c:pt>
                <c:pt idx="34">
                  <c:v>40513</c:v>
                </c:pt>
                <c:pt idx="35">
                  <c:v>40544</c:v>
                </c:pt>
                <c:pt idx="36">
                  <c:v>40575</c:v>
                </c:pt>
                <c:pt idx="37">
                  <c:v>40603</c:v>
                </c:pt>
                <c:pt idx="38">
                  <c:v>40634</c:v>
                </c:pt>
                <c:pt idx="39">
                  <c:v>40664</c:v>
                </c:pt>
                <c:pt idx="40">
                  <c:v>40695</c:v>
                </c:pt>
                <c:pt idx="41">
                  <c:v>40725</c:v>
                </c:pt>
                <c:pt idx="42">
                  <c:v>40756</c:v>
                </c:pt>
                <c:pt idx="43">
                  <c:v>40787</c:v>
                </c:pt>
                <c:pt idx="44">
                  <c:v>40817</c:v>
                </c:pt>
                <c:pt idx="45">
                  <c:v>40848</c:v>
                </c:pt>
                <c:pt idx="46">
                  <c:v>40878</c:v>
                </c:pt>
                <c:pt idx="47">
                  <c:v>40909</c:v>
                </c:pt>
                <c:pt idx="48">
                  <c:v>40940</c:v>
                </c:pt>
                <c:pt idx="49">
                  <c:v>40969</c:v>
                </c:pt>
                <c:pt idx="50">
                  <c:v>41000</c:v>
                </c:pt>
                <c:pt idx="51">
                  <c:v>41030</c:v>
                </c:pt>
                <c:pt idx="52">
                  <c:v>41061</c:v>
                </c:pt>
                <c:pt idx="53">
                  <c:v>41091</c:v>
                </c:pt>
                <c:pt idx="54">
                  <c:v>41122</c:v>
                </c:pt>
                <c:pt idx="55">
                  <c:v>41153</c:v>
                </c:pt>
                <c:pt idx="56">
                  <c:v>41183</c:v>
                </c:pt>
                <c:pt idx="57">
                  <c:v>41214</c:v>
                </c:pt>
                <c:pt idx="58">
                  <c:v>41244</c:v>
                </c:pt>
                <c:pt idx="59">
                  <c:v>41275</c:v>
                </c:pt>
                <c:pt idx="60">
                  <c:v>41306</c:v>
                </c:pt>
                <c:pt idx="61">
                  <c:v>41334</c:v>
                </c:pt>
                <c:pt idx="62">
                  <c:v>41365</c:v>
                </c:pt>
                <c:pt idx="63">
                  <c:v>41395</c:v>
                </c:pt>
                <c:pt idx="64">
                  <c:v>41426</c:v>
                </c:pt>
                <c:pt idx="65">
                  <c:v>41456</c:v>
                </c:pt>
                <c:pt idx="66">
                  <c:v>41487</c:v>
                </c:pt>
                <c:pt idx="67">
                  <c:v>41518</c:v>
                </c:pt>
                <c:pt idx="68">
                  <c:v>41548</c:v>
                </c:pt>
                <c:pt idx="69">
                  <c:v>41579</c:v>
                </c:pt>
                <c:pt idx="70">
                  <c:v>41609</c:v>
                </c:pt>
                <c:pt idx="71">
                  <c:v>41640</c:v>
                </c:pt>
                <c:pt idx="72">
                  <c:v>41671</c:v>
                </c:pt>
                <c:pt idx="73">
                  <c:v>41699</c:v>
                </c:pt>
                <c:pt idx="74">
                  <c:v>41730</c:v>
                </c:pt>
                <c:pt idx="75">
                  <c:v>41760</c:v>
                </c:pt>
                <c:pt idx="76">
                  <c:v>41791</c:v>
                </c:pt>
                <c:pt idx="77">
                  <c:v>41821</c:v>
                </c:pt>
                <c:pt idx="78">
                  <c:v>41852</c:v>
                </c:pt>
                <c:pt idx="79">
                  <c:v>41883</c:v>
                </c:pt>
                <c:pt idx="80">
                  <c:v>41913</c:v>
                </c:pt>
                <c:pt idx="81">
                  <c:v>41944</c:v>
                </c:pt>
                <c:pt idx="82">
                  <c:v>41974</c:v>
                </c:pt>
                <c:pt idx="83">
                  <c:v>42005</c:v>
                </c:pt>
                <c:pt idx="84">
                  <c:v>42064</c:v>
                </c:pt>
                <c:pt idx="85">
                  <c:v>42095</c:v>
                </c:pt>
                <c:pt idx="86">
                  <c:v>42125</c:v>
                </c:pt>
                <c:pt idx="87">
                  <c:v>42156</c:v>
                </c:pt>
                <c:pt idx="88">
                  <c:v>42186</c:v>
                </c:pt>
                <c:pt idx="89">
                  <c:v>42217</c:v>
                </c:pt>
                <c:pt idx="90">
                  <c:v>42248</c:v>
                </c:pt>
                <c:pt idx="91">
                  <c:v>42278</c:v>
                </c:pt>
                <c:pt idx="92">
                  <c:v>42309</c:v>
                </c:pt>
                <c:pt idx="93">
                  <c:v>42339</c:v>
                </c:pt>
              </c:numCache>
            </c:numRef>
          </c:cat>
          <c:val>
            <c:numRef>
              <c:f>'[1]Estadísticas MSA'!$B$140:$B$233</c:f>
              <c:numCache>
                <c:formatCode>General</c:formatCode>
                <c:ptCount val="94"/>
                <c:pt idx="0">
                  <c:v>1244</c:v>
                </c:pt>
                <c:pt idx="1">
                  <c:v>-786</c:v>
                </c:pt>
                <c:pt idx="2">
                  <c:v>798</c:v>
                </c:pt>
                <c:pt idx="3">
                  <c:v>4008</c:v>
                </c:pt>
                <c:pt idx="4">
                  <c:v>1384</c:v>
                </c:pt>
                <c:pt idx="5">
                  <c:v>466</c:v>
                </c:pt>
                <c:pt idx="6">
                  <c:v>1368</c:v>
                </c:pt>
                <c:pt idx="7">
                  <c:v>1880</c:v>
                </c:pt>
                <c:pt idx="8">
                  <c:v>6640</c:v>
                </c:pt>
                <c:pt idx="9">
                  <c:v>-768</c:v>
                </c:pt>
                <c:pt idx="10">
                  <c:v>-656</c:v>
                </c:pt>
                <c:pt idx="11">
                  <c:v>5486</c:v>
                </c:pt>
                <c:pt idx="12">
                  <c:v>-1338</c:v>
                </c:pt>
                <c:pt idx="13">
                  <c:v>-42</c:v>
                </c:pt>
                <c:pt idx="14">
                  <c:v>-486</c:v>
                </c:pt>
                <c:pt idx="15">
                  <c:v>-534</c:v>
                </c:pt>
                <c:pt idx="16">
                  <c:v>662</c:v>
                </c:pt>
                <c:pt idx="17">
                  <c:v>1334</c:v>
                </c:pt>
                <c:pt idx="18">
                  <c:v>598</c:v>
                </c:pt>
                <c:pt idx="19">
                  <c:v>-378</c:v>
                </c:pt>
                <c:pt idx="20">
                  <c:v>2498</c:v>
                </c:pt>
                <c:pt idx="21">
                  <c:v>306</c:v>
                </c:pt>
                <c:pt idx="22">
                  <c:v>692</c:v>
                </c:pt>
                <c:pt idx="23">
                  <c:v>-598</c:v>
                </c:pt>
                <c:pt idx="24">
                  <c:v>78</c:v>
                </c:pt>
                <c:pt idx="25">
                  <c:v>1048</c:v>
                </c:pt>
                <c:pt idx="26">
                  <c:v>-626</c:v>
                </c:pt>
                <c:pt idx="27">
                  <c:v>396</c:v>
                </c:pt>
                <c:pt idx="28">
                  <c:v>1608</c:v>
                </c:pt>
                <c:pt idx="29">
                  <c:v>-506</c:v>
                </c:pt>
                <c:pt idx="30">
                  <c:v>216</c:v>
                </c:pt>
                <c:pt idx="31">
                  <c:v>770</c:v>
                </c:pt>
                <c:pt idx="32">
                  <c:v>944</c:v>
                </c:pt>
                <c:pt idx="33">
                  <c:v>92</c:v>
                </c:pt>
                <c:pt idx="34">
                  <c:v>602</c:v>
                </c:pt>
                <c:pt idx="35">
                  <c:v>1802</c:v>
                </c:pt>
                <c:pt idx="36">
                  <c:v>548</c:v>
                </c:pt>
                <c:pt idx="37">
                  <c:v>1530</c:v>
                </c:pt>
                <c:pt idx="38">
                  <c:v>8</c:v>
                </c:pt>
                <c:pt idx="39">
                  <c:v>1160</c:v>
                </c:pt>
                <c:pt idx="40">
                  <c:v>-1114</c:v>
                </c:pt>
                <c:pt idx="41">
                  <c:v>228</c:v>
                </c:pt>
                <c:pt idx="42">
                  <c:v>-1212</c:v>
                </c:pt>
                <c:pt idx="43">
                  <c:v>3230</c:v>
                </c:pt>
                <c:pt idx="44">
                  <c:v>1136</c:v>
                </c:pt>
                <c:pt idx="45">
                  <c:v>3308</c:v>
                </c:pt>
                <c:pt idx="46">
                  <c:v>2164</c:v>
                </c:pt>
                <c:pt idx="47">
                  <c:v>-604</c:v>
                </c:pt>
                <c:pt idx="48">
                  <c:v>-1196</c:v>
                </c:pt>
                <c:pt idx="49">
                  <c:v>-332</c:v>
                </c:pt>
                <c:pt idx="50">
                  <c:v>346</c:v>
                </c:pt>
                <c:pt idx="51">
                  <c:v>-704</c:v>
                </c:pt>
                <c:pt idx="52">
                  <c:v>-1442</c:v>
                </c:pt>
                <c:pt idx="53">
                  <c:v>542</c:v>
                </c:pt>
                <c:pt idx="54">
                  <c:v>-426</c:v>
                </c:pt>
                <c:pt idx="55">
                  <c:v>2000</c:v>
                </c:pt>
                <c:pt idx="56">
                  <c:v>-1600</c:v>
                </c:pt>
                <c:pt idx="57">
                  <c:v>258</c:v>
                </c:pt>
                <c:pt idx="58">
                  <c:v>262</c:v>
                </c:pt>
                <c:pt idx="59">
                  <c:v>-596</c:v>
                </c:pt>
                <c:pt idx="60">
                  <c:v>386</c:v>
                </c:pt>
                <c:pt idx="61">
                  <c:v>-1172</c:v>
                </c:pt>
                <c:pt idx="62">
                  <c:v>3526</c:v>
                </c:pt>
                <c:pt idx="63">
                  <c:v>3150</c:v>
                </c:pt>
                <c:pt idx="64">
                  <c:v>944</c:v>
                </c:pt>
                <c:pt idx="65">
                  <c:v>972</c:v>
                </c:pt>
                <c:pt idx="66">
                  <c:v>-308</c:v>
                </c:pt>
                <c:pt idx="67">
                  <c:v>-2190</c:v>
                </c:pt>
                <c:pt idx="68">
                  <c:v>1590</c:v>
                </c:pt>
                <c:pt idx="69">
                  <c:v>1454</c:v>
                </c:pt>
                <c:pt idx="70">
                  <c:v>-1554</c:v>
                </c:pt>
                <c:pt idx="71">
                  <c:v>466</c:v>
                </c:pt>
                <c:pt idx="72">
                  <c:v>-174</c:v>
                </c:pt>
                <c:pt idx="73">
                  <c:v>-210</c:v>
                </c:pt>
                <c:pt idx="74">
                  <c:v>1144</c:v>
                </c:pt>
                <c:pt idx="75">
                  <c:v>1268</c:v>
                </c:pt>
                <c:pt idx="76">
                  <c:v>-126</c:v>
                </c:pt>
                <c:pt idx="77">
                  <c:v>88</c:v>
                </c:pt>
                <c:pt idx="78">
                  <c:v>-1546</c:v>
                </c:pt>
                <c:pt idx="79">
                  <c:v>-444</c:v>
                </c:pt>
                <c:pt idx="80">
                  <c:v>-870</c:v>
                </c:pt>
                <c:pt idx="81">
                  <c:v>-1484</c:v>
                </c:pt>
                <c:pt idx="82">
                  <c:v>4350</c:v>
                </c:pt>
                <c:pt idx="83">
                  <c:v>-828</c:v>
                </c:pt>
                <c:pt idx="84">
                  <c:v>754</c:v>
                </c:pt>
                <c:pt idx="85">
                  <c:v>-2870</c:v>
                </c:pt>
                <c:pt idx="86">
                  <c:v>1074</c:v>
                </c:pt>
                <c:pt idx="87">
                  <c:v>638</c:v>
                </c:pt>
                <c:pt idx="88">
                  <c:v>932</c:v>
                </c:pt>
                <c:pt idx="89">
                  <c:v>1586</c:v>
                </c:pt>
                <c:pt idx="90">
                  <c:v>2762</c:v>
                </c:pt>
                <c:pt idx="91">
                  <c:v>10</c:v>
                </c:pt>
                <c:pt idx="92">
                  <c:v>-820</c:v>
                </c:pt>
                <c:pt idx="9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2-4719-AE9C-69B72B50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1950247472"/>
        <c:axId val="1950243120"/>
      </c:barChart>
      <c:catAx>
        <c:axId val="195024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500"/>
            </a:pPr>
            <a:endParaRPr lang="es-ES"/>
          </a:p>
        </c:txPr>
        <c:crossAx val="1950243120"/>
        <c:crosses val="autoZero"/>
        <c:auto val="0"/>
        <c:lblAlgn val="ctr"/>
        <c:lblOffset val="300"/>
        <c:tickLblSkip val="1"/>
        <c:noMultiLvlLbl val="0"/>
      </c:catAx>
      <c:valAx>
        <c:axId val="1950243120"/>
        <c:scaling>
          <c:orientation val="minMax"/>
        </c:scaling>
        <c:delete val="0"/>
        <c:axPos val="l"/>
        <c:majorGridlines/>
        <c:numFmt formatCode="&quot;€&quot;#,##0_);[Red]\(&quot;€&quot;#,##0\)" sourceLinked="0"/>
        <c:majorTickMark val="out"/>
        <c:minorTickMark val="none"/>
        <c:tickLblPos val="nextTo"/>
        <c:crossAx val="1950247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317985796734536"/>
          <c:y val="5.5363444152814363E-2"/>
          <c:w val="0.13234717970153301"/>
          <c:h val="0.1187711880842480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de Medias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 D - CONTROL ESTADISTICO SPC'!$BC$4</c:f>
              <c:strCache>
                <c:ptCount val="1"/>
                <c:pt idx="0">
                  <c:v>MEDIA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 D - CONTROL ESTADISTICO SPC'!$BD$4:$DA$4</c:f>
              <c:numCache>
                <c:formatCode>General</c:formatCode>
                <c:ptCount val="50"/>
                <c:pt idx="0">
                  <c:v>344</c:v>
                </c:pt>
                <c:pt idx="1">
                  <c:v>207.99999999999636</c:v>
                </c:pt>
                <c:pt idx="2">
                  <c:v>-232.00000000000364</c:v>
                </c:pt>
                <c:pt idx="3">
                  <c:v>164</c:v>
                </c:pt>
                <c:pt idx="4">
                  <c:v>-311.99999999999909</c:v>
                </c:pt>
                <c:pt idx="5">
                  <c:v>36.000000000002728</c:v>
                </c:pt>
                <c:pt idx="6">
                  <c:v>-118.00000000000273</c:v>
                </c:pt>
                <c:pt idx="7">
                  <c:v>81.999999999992724</c:v>
                </c:pt>
                <c:pt idx="8">
                  <c:v>11.999999999997272</c:v>
                </c:pt>
                <c:pt idx="9">
                  <c:v>-460.00000000000091</c:v>
                </c:pt>
                <c:pt idx="10">
                  <c:v>-84.000000000001819</c:v>
                </c:pt>
                <c:pt idx="11">
                  <c:v>-195.99999999999091</c:v>
                </c:pt>
                <c:pt idx="12">
                  <c:v>132.00000000000182</c:v>
                </c:pt>
                <c:pt idx="13">
                  <c:v>270.00000000000364</c:v>
                </c:pt>
                <c:pt idx="14">
                  <c:v>338.00000000000091</c:v>
                </c:pt>
                <c:pt idx="15">
                  <c:v>-11.999999999999091</c:v>
                </c:pt>
                <c:pt idx="16">
                  <c:v>-187.99999999999363</c:v>
                </c:pt>
                <c:pt idx="17">
                  <c:v>-267.99999999999363</c:v>
                </c:pt>
                <c:pt idx="18">
                  <c:v>118.00000000000546</c:v>
                </c:pt>
                <c:pt idx="19">
                  <c:v>94</c:v>
                </c:pt>
                <c:pt idx="20">
                  <c:v>407.99999999999636</c:v>
                </c:pt>
                <c:pt idx="21">
                  <c:v>179.99999999999909</c:v>
                </c:pt>
                <c:pt idx="22">
                  <c:v>745.99999999999818</c:v>
                </c:pt>
                <c:pt idx="23">
                  <c:v>-150.00000000000091</c:v>
                </c:pt>
                <c:pt idx="24">
                  <c:v>-125.99999999999545</c:v>
                </c:pt>
                <c:pt idx="25">
                  <c:v>344</c:v>
                </c:pt>
                <c:pt idx="26">
                  <c:v>207.99999999999636</c:v>
                </c:pt>
                <c:pt idx="27">
                  <c:v>-232.00000000000364</c:v>
                </c:pt>
                <c:pt idx="28">
                  <c:v>164</c:v>
                </c:pt>
                <c:pt idx="29">
                  <c:v>-311.99999999999909</c:v>
                </c:pt>
                <c:pt idx="30">
                  <c:v>36.000000000002728</c:v>
                </c:pt>
                <c:pt idx="31">
                  <c:v>-118.00000000000273</c:v>
                </c:pt>
                <c:pt idx="32">
                  <c:v>81.999999999992724</c:v>
                </c:pt>
                <c:pt idx="33">
                  <c:v>11.999999999997272</c:v>
                </c:pt>
                <c:pt idx="34">
                  <c:v>-460.00000000000091</c:v>
                </c:pt>
                <c:pt idx="35">
                  <c:v>-84.000000000001819</c:v>
                </c:pt>
                <c:pt idx="36">
                  <c:v>-195.99999999999091</c:v>
                </c:pt>
                <c:pt idx="37">
                  <c:v>132.00000000000182</c:v>
                </c:pt>
                <c:pt idx="38">
                  <c:v>270.00000000000364</c:v>
                </c:pt>
                <c:pt idx="39">
                  <c:v>338.00000000000091</c:v>
                </c:pt>
                <c:pt idx="40">
                  <c:v>-11.999999999999091</c:v>
                </c:pt>
                <c:pt idx="41">
                  <c:v>-187.99999999999363</c:v>
                </c:pt>
                <c:pt idx="42">
                  <c:v>-267.99999999999363</c:v>
                </c:pt>
                <c:pt idx="43">
                  <c:v>118.00000000000546</c:v>
                </c:pt>
                <c:pt idx="44">
                  <c:v>94</c:v>
                </c:pt>
                <c:pt idx="45">
                  <c:v>407.99999999999636</c:v>
                </c:pt>
                <c:pt idx="46">
                  <c:v>179.99999999999909</c:v>
                </c:pt>
                <c:pt idx="47">
                  <c:v>745.99999999999818</c:v>
                </c:pt>
                <c:pt idx="48">
                  <c:v>-150.00000000000091</c:v>
                </c:pt>
                <c:pt idx="49">
                  <c:v>-125.99999999999545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C-47A7-A865-C55FEE1CB30B}"/>
            </c:ext>
          </c:extLst>
        </c:ser>
        <c:ser>
          <c:idx val="1"/>
          <c:order val="1"/>
          <c:tx>
            <c:strRef>
              <c:f>'MOD D - CONTROL ESTADISTICO SPC'!$BC$5</c:f>
              <c:strCache>
                <c:ptCount val="1"/>
                <c:pt idx="0">
                  <c:v>Referencia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 D - CONTROL ESTADISTICO SPC'!$BD$5:$DA$5</c:f>
              <c:numCache>
                <c:formatCode>General</c:formatCode>
                <c:ptCount val="50"/>
                <c:pt idx="0" formatCode="0.0">
                  <c:v>39.440000000000509</c:v>
                </c:pt>
                <c:pt idx="1">
                  <c:v>39.440000000000509</c:v>
                </c:pt>
                <c:pt idx="2">
                  <c:v>39.440000000000509</c:v>
                </c:pt>
                <c:pt idx="3">
                  <c:v>39.440000000000509</c:v>
                </c:pt>
                <c:pt idx="4">
                  <c:v>39.440000000000509</c:v>
                </c:pt>
                <c:pt idx="5">
                  <c:v>39.440000000000509</c:v>
                </c:pt>
                <c:pt idx="6">
                  <c:v>39.440000000000509</c:v>
                </c:pt>
                <c:pt idx="7">
                  <c:v>39.440000000000509</c:v>
                </c:pt>
                <c:pt idx="8">
                  <c:v>39.440000000000509</c:v>
                </c:pt>
                <c:pt idx="9">
                  <c:v>39.440000000000509</c:v>
                </c:pt>
                <c:pt idx="10">
                  <c:v>39.440000000000509</c:v>
                </c:pt>
                <c:pt idx="11">
                  <c:v>39.440000000000509</c:v>
                </c:pt>
                <c:pt idx="12">
                  <c:v>39.440000000000509</c:v>
                </c:pt>
                <c:pt idx="13">
                  <c:v>39.440000000000509</c:v>
                </c:pt>
                <c:pt idx="14">
                  <c:v>39.440000000000509</c:v>
                </c:pt>
                <c:pt idx="15">
                  <c:v>39.440000000000509</c:v>
                </c:pt>
                <c:pt idx="16">
                  <c:v>39.440000000000509</c:v>
                </c:pt>
                <c:pt idx="17">
                  <c:v>39.440000000000509</c:v>
                </c:pt>
                <c:pt idx="18">
                  <c:v>39.440000000000509</c:v>
                </c:pt>
                <c:pt idx="19">
                  <c:v>39.440000000000509</c:v>
                </c:pt>
                <c:pt idx="20">
                  <c:v>39.440000000000509</c:v>
                </c:pt>
                <c:pt idx="21">
                  <c:v>39.440000000000509</c:v>
                </c:pt>
                <c:pt idx="22">
                  <c:v>39.440000000000509</c:v>
                </c:pt>
                <c:pt idx="23">
                  <c:v>39.440000000000509</c:v>
                </c:pt>
                <c:pt idx="24">
                  <c:v>39.440000000000509</c:v>
                </c:pt>
                <c:pt idx="25" formatCode="0.0">
                  <c:v>39.440000000000509</c:v>
                </c:pt>
                <c:pt idx="26">
                  <c:v>39.440000000000509</c:v>
                </c:pt>
                <c:pt idx="27">
                  <c:v>39.440000000000509</c:v>
                </c:pt>
                <c:pt idx="28">
                  <c:v>39.440000000000509</c:v>
                </c:pt>
                <c:pt idx="29">
                  <c:v>39.440000000000509</c:v>
                </c:pt>
                <c:pt idx="30">
                  <c:v>39.440000000000509</c:v>
                </c:pt>
                <c:pt idx="31">
                  <c:v>39.440000000000509</c:v>
                </c:pt>
                <c:pt idx="32">
                  <c:v>39.440000000000509</c:v>
                </c:pt>
                <c:pt idx="33">
                  <c:v>39.440000000000509</c:v>
                </c:pt>
                <c:pt idx="34">
                  <c:v>39.440000000000509</c:v>
                </c:pt>
                <c:pt idx="35">
                  <c:v>39.440000000000509</c:v>
                </c:pt>
                <c:pt idx="36">
                  <c:v>39.440000000000509</c:v>
                </c:pt>
                <c:pt idx="37">
                  <c:v>39.440000000000509</c:v>
                </c:pt>
                <c:pt idx="38">
                  <c:v>39.440000000000509</c:v>
                </c:pt>
                <c:pt idx="39">
                  <c:v>39.440000000000509</c:v>
                </c:pt>
                <c:pt idx="40">
                  <c:v>39.440000000000509</c:v>
                </c:pt>
                <c:pt idx="41">
                  <c:v>39.440000000000509</c:v>
                </c:pt>
                <c:pt idx="42">
                  <c:v>39.440000000000509</c:v>
                </c:pt>
                <c:pt idx="43">
                  <c:v>39.440000000000509</c:v>
                </c:pt>
                <c:pt idx="44">
                  <c:v>39.440000000000509</c:v>
                </c:pt>
                <c:pt idx="45">
                  <c:v>39.440000000000509</c:v>
                </c:pt>
                <c:pt idx="46">
                  <c:v>39.440000000000509</c:v>
                </c:pt>
                <c:pt idx="47">
                  <c:v>39.440000000000509</c:v>
                </c:pt>
                <c:pt idx="48">
                  <c:v>39.440000000000509</c:v>
                </c:pt>
                <c:pt idx="49">
                  <c:v>39.440000000000509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C-47A7-A865-C55FEE1CB30B}"/>
            </c:ext>
          </c:extLst>
        </c:ser>
        <c:ser>
          <c:idx val="2"/>
          <c:order val="2"/>
          <c:tx>
            <c:strRef>
              <c:f>'MOD D - CONTROL ESTADISTICO SPC'!$BC$6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 D - CONTROL ESTADISTICO SPC'!$BD$6:$DA$6</c:f>
              <c:numCache>
                <c:formatCode>0.0</c:formatCode>
                <c:ptCount val="50"/>
                <c:pt idx="0">
                  <c:v>895.01559999999847</c:v>
                </c:pt>
                <c:pt idx="1">
                  <c:v>895.01559999999847</c:v>
                </c:pt>
                <c:pt idx="2">
                  <c:v>895.01559999999847</c:v>
                </c:pt>
                <c:pt idx="3">
                  <c:v>895.01559999999847</c:v>
                </c:pt>
                <c:pt idx="4">
                  <c:v>895.01559999999847</c:v>
                </c:pt>
                <c:pt idx="5">
                  <c:v>895.01559999999847</c:v>
                </c:pt>
                <c:pt idx="6">
                  <c:v>895.01559999999847</c:v>
                </c:pt>
                <c:pt idx="7">
                  <c:v>895.01559999999847</c:v>
                </c:pt>
                <c:pt idx="8">
                  <c:v>895.01559999999847</c:v>
                </c:pt>
                <c:pt idx="9">
                  <c:v>895.01559999999847</c:v>
                </c:pt>
                <c:pt idx="10">
                  <c:v>895.01559999999847</c:v>
                </c:pt>
                <c:pt idx="11">
                  <c:v>895.01559999999847</c:v>
                </c:pt>
                <c:pt idx="12">
                  <c:v>895.01559999999847</c:v>
                </c:pt>
                <c:pt idx="13">
                  <c:v>895.01559999999847</c:v>
                </c:pt>
                <c:pt idx="14">
                  <c:v>895.01559999999847</c:v>
                </c:pt>
                <c:pt idx="15">
                  <c:v>895.01559999999847</c:v>
                </c:pt>
                <c:pt idx="16">
                  <c:v>895.01559999999847</c:v>
                </c:pt>
                <c:pt idx="17">
                  <c:v>895.01559999999847</c:v>
                </c:pt>
                <c:pt idx="18">
                  <c:v>895.01559999999847</c:v>
                </c:pt>
                <c:pt idx="19">
                  <c:v>895.01559999999847</c:v>
                </c:pt>
                <c:pt idx="20">
                  <c:v>895.01559999999847</c:v>
                </c:pt>
                <c:pt idx="21">
                  <c:v>895.01559999999847</c:v>
                </c:pt>
                <c:pt idx="22">
                  <c:v>895.01559999999847</c:v>
                </c:pt>
                <c:pt idx="23">
                  <c:v>895.01559999999847</c:v>
                </c:pt>
                <c:pt idx="24">
                  <c:v>895.01559999999847</c:v>
                </c:pt>
                <c:pt idx="25">
                  <c:v>895.01559999999847</c:v>
                </c:pt>
                <c:pt idx="26">
                  <c:v>895.01559999999847</c:v>
                </c:pt>
                <c:pt idx="27">
                  <c:v>895.01559999999847</c:v>
                </c:pt>
                <c:pt idx="28">
                  <c:v>895.01559999999847</c:v>
                </c:pt>
                <c:pt idx="29">
                  <c:v>895.01559999999847</c:v>
                </c:pt>
                <c:pt idx="30">
                  <c:v>895.01559999999847</c:v>
                </c:pt>
                <c:pt idx="31">
                  <c:v>895.01559999999847</c:v>
                </c:pt>
                <c:pt idx="32">
                  <c:v>895.01559999999847</c:v>
                </c:pt>
                <c:pt idx="33">
                  <c:v>895.01559999999847</c:v>
                </c:pt>
                <c:pt idx="34">
                  <c:v>895.01559999999847</c:v>
                </c:pt>
                <c:pt idx="35">
                  <c:v>895.01559999999847</c:v>
                </c:pt>
                <c:pt idx="36">
                  <c:v>895.01559999999847</c:v>
                </c:pt>
                <c:pt idx="37">
                  <c:v>895.01559999999847</c:v>
                </c:pt>
                <c:pt idx="38">
                  <c:v>895.01559999999847</c:v>
                </c:pt>
                <c:pt idx="39">
                  <c:v>895.01559999999847</c:v>
                </c:pt>
                <c:pt idx="40">
                  <c:v>895.01559999999847</c:v>
                </c:pt>
                <c:pt idx="41">
                  <c:v>895.01559999999847</c:v>
                </c:pt>
                <c:pt idx="42">
                  <c:v>895.01559999999847</c:v>
                </c:pt>
                <c:pt idx="43">
                  <c:v>895.01559999999847</c:v>
                </c:pt>
                <c:pt idx="44">
                  <c:v>895.01559999999847</c:v>
                </c:pt>
                <c:pt idx="45">
                  <c:v>895.01559999999847</c:v>
                </c:pt>
                <c:pt idx="46">
                  <c:v>895.01559999999847</c:v>
                </c:pt>
                <c:pt idx="47">
                  <c:v>895.01559999999847</c:v>
                </c:pt>
                <c:pt idx="48">
                  <c:v>895.01559999999847</c:v>
                </c:pt>
                <c:pt idx="49">
                  <c:v>895.01559999999847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C-47A7-A865-C55FEE1CB30B}"/>
            </c:ext>
          </c:extLst>
        </c:ser>
        <c:ser>
          <c:idx val="3"/>
          <c:order val="3"/>
          <c:tx>
            <c:strRef>
              <c:f>'MOD D - CONTROL ESTADISTICO SPC'!$BC$7</c:f>
              <c:strCache>
                <c:ptCount val="1"/>
                <c:pt idx="0">
                  <c:v>LSI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 D - CONTROL ESTADISTICO SPC'!$BD$7:$DA$7</c:f>
              <c:numCache>
                <c:formatCode>0.0</c:formatCode>
                <c:ptCount val="50"/>
                <c:pt idx="0">
                  <c:v>-816.13559999999745</c:v>
                </c:pt>
                <c:pt idx="1">
                  <c:v>-816.13559999999745</c:v>
                </c:pt>
                <c:pt idx="2">
                  <c:v>-816.13559999999745</c:v>
                </c:pt>
                <c:pt idx="3">
                  <c:v>-816.13559999999745</c:v>
                </c:pt>
                <c:pt idx="4">
                  <c:v>-816.13559999999745</c:v>
                </c:pt>
                <c:pt idx="5">
                  <c:v>-816.13559999999745</c:v>
                </c:pt>
                <c:pt idx="6">
                  <c:v>-816.13559999999745</c:v>
                </c:pt>
                <c:pt idx="7">
                  <c:v>-816.13559999999745</c:v>
                </c:pt>
                <c:pt idx="8">
                  <c:v>-816.13559999999745</c:v>
                </c:pt>
                <c:pt idx="9">
                  <c:v>-816.13559999999745</c:v>
                </c:pt>
                <c:pt idx="10">
                  <c:v>-816.13559999999745</c:v>
                </c:pt>
                <c:pt idx="11">
                  <c:v>-816.13559999999745</c:v>
                </c:pt>
                <c:pt idx="12">
                  <c:v>-816.13559999999745</c:v>
                </c:pt>
                <c:pt idx="13">
                  <c:v>-816.13559999999745</c:v>
                </c:pt>
                <c:pt idx="14">
                  <c:v>-816.13559999999745</c:v>
                </c:pt>
                <c:pt idx="15">
                  <c:v>-816.13559999999745</c:v>
                </c:pt>
                <c:pt idx="16">
                  <c:v>-816.13559999999745</c:v>
                </c:pt>
                <c:pt idx="17">
                  <c:v>-816.13559999999745</c:v>
                </c:pt>
                <c:pt idx="18">
                  <c:v>-816.13559999999745</c:v>
                </c:pt>
                <c:pt idx="19">
                  <c:v>-816.13559999999745</c:v>
                </c:pt>
                <c:pt idx="20">
                  <c:v>-816.13559999999745</c:v>
                </c:pt>
                <c:pt idx="21">
                  <c:v>-816.13559999999745</c:v>
                </c:pt>
                <c:pt idx="22">
                  <c:v>-816.13559999999745</c:v>
                </c:pt>
                <c:pt idx="23">
                  <c:v>-816.13559999999745</c:v>
                </c:pt>
                <c:pt idx="24">
                  <c:v>-816.13559999999745</c:v>
                </c:pt>
                <c:pt idx="25">
                  <c:v>-816.13559999999745</c:v>
                </c:pt>
                <c:pt idx="26">
                  <c:v>-816.13559999999745</c:v>
                </c:pt>
                <c:pt idx="27">
                  <c:v>-816.13559999999745</c:v>
                </c:pt>
                <c:pt idx="28">
                  <c:v>-816.13559999999745</c:v>
                </c:pt>
                <c:pt idx="29">
                  <c:v>-816.13559999999745</c:v>
                </c:pt>
                <c:pt idx="30">
                  <c:v>-816.13559999999745</c:v>
                </c:pt>
                <c:pt idx="31">
                  <c:v>-816.13559999999745</c:v>
                </c:pt>
                <c:pt idx="32">
                  <c:v>-816.13559999999745</c:v>
                </c:pt>
                <c:pt idx="33">
                  <c:v>-816.13559999999745</c:v>
                </c:pt>
                <c:pt idx="34">
                  <c:v>-816.13559999999745</c:v>
                </c:pt>
                <c:pt idx="35">
                  <c:v>-816.13559999999745</c:v>
                </c:pt>
                <c:pt idx="36">
                  <c:v>-816.13559999999745</c:v>
                </c:pt>
                <c:pt idx="37">
                  <c:v>-816.13559999999745</c:v>
                </c:pt>
                <c:pt idx="38">
                  <c:v>-816.13559999999745</c:v>
                </c:pt>
                <c:pt idx="39">
                  <c:v>-816.13559999999745</c:v>
                </c:pt>
                <c:pt idx="40">
                  <c:v>-816.13559999999745</c:v>
                </c:pt>
                <c:pt idx="41">
                  <c:v>-816.13559999999745</c:v>
                </c:pt>
                <c:pt idx="42">
                  <c:v>-816.13559999999745</c:v>
                </c:pt>
                <c:pt idx="43">
                  <c:v>-816.13559999999745</c:v>
                </c:pt>
                <c:pt idx="44">
                  <c:v>-816.13559999999745</c:v>
                </c:pt>
                <c:pt idx="45">
                  <c:v>-816.13559999999745</c:v>
                </c:pt>
                <c:pt idx="46">
                  <c:v>-816.13559999999745</c:v>
                </c:pt>
                <c:pt idx="47">
                  <c:v>-816.13559999999745</c:v>
                </c:pt>
                <c:pt idx="48">
                  <c:v>-816.13559999999745</c:v>
                </c:pt>
                <c:pt idx="49">
                  <c:v>-816.13559999999745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C-47A7-A865-C55FEE1C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242032"/>
        <c:axId val="1950246928"/>
      </c:lineChart>
      <c:catAx>
        <c:axId val="195024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246928"/>
        <c:crosses val="autoZero"/>
        <c:auto val="1"/>
        <c:lblAlgn val="ctr"/>
        <c:lblOffset val="100"/>
        <c:noMultiLvlLbl val="0"/>
      </c:catAx>
      <c:valAx>
        <c:axId val="1950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Recorridos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 D - CONTROL ESTADISTICO SPC'!$BC$9</c:f>
              <c:strCache>
                <c:ptCount val="1"/>
                <c:pt idx="0">
                  <c:v>Recorrido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 D - CONTROL ESTADISTICO SPC'!$BD$9:$DA$9</c:f>
              <c:numCache>
                <c:formatCode>General</c:formatCode>
                <c:ptCount val="50"/>
                <c:pt idx="0">
                  <c:v>2049.9999999999773</c:v>
                </c:pt>
                <c:pt idx="1">
                  <c:v>2779.9999999999955</c:v>
                </c:pt>
                <c:pt idx="2">
                  <c:v>1240.0000000000318</c:v>
                </c:pt>
                <c:pt idx="3">
                  <c:v>1720.0000000000045</c:v>
                </c:pt>
                <c:pt idx="4">
                  <c:v>1029.9999999999955</c:v>
                </c:pt>
                <c:pt idx="5">
                  <c:v>1989.9999999999864</c:v>
                </c:pt>
                <c:pt idx="6">
                  <c:v>650</c:v>
                </c:pt>
                <c:pt idx="7">
                  <c:v>1349.9999999999773</c:v>
                </c:pt>
                <c:pt idx="8">
                  <c:v>1289.9999999999864</c:v>
                </c:pt>
                <c:pt idx="9">
                  <c:v>669.99999999998181</c:v>
                </c:pt>
                <c:pt idx="10">
                  <c:v>2020.0000000000045</c:v>
                </c:pt>
                <c:pt idx="11">
                  <c:v>479.99999999999545</c:v>
                </c:pt>
                <c:pt idx="12">
                  <c:v>1150</c:v>
                </c:pt>
                <c:pt idx="13">
                  <c:v>1379.9999999999955</c:v>
                </c:pt>
                <c:pt idx="14">
                  <c:v>2419.9999999999818</c:v>
                </c:pt>
                <c:pt idx="15">
                  <c:v>2550.0000000000227</c:v>
                </c:pt>
                <c:pt idx="16">
                  <c:v>1629.9999999999955</c:v>
                </c:pt>
                <c:pt idx="17">
                  <c:v>550</c:v>
                </c:pt>
                <c:pt idx="18">
                  <c:v>1269.9999999999818</c:v>
                </c:pt>
                <c:pt idx="19">
                  <c:v>670.00000000000455</c:v>
                </c:pt>
                <c:pt idx="20">
                  <c:v>1330.0000000000182</c:v>
                </c:pt>
                <c:pt idx="21">
                  <c:v>1720.0000000000045</c:v>
                </c:pt>
                <c:pt idx="22">
                  <c:v>2229.9999999999955</c:v>
                </c:pt>
                <c:pt idx="23">
                  <c:v>1709.9999999999909</c:v>
                </c:pt>
                <c:pt idx="24">
                  <c:v>1189.9999999999864</c:v>
                </c:pt>
                <c:pt idx="25">
                  <c:v>2049.9999999999773</c:v>
                </c:pt>
                <c:pt idx="26">
                  <c:v>2779.9999999999955</c:v>
                </c:pt>
                <c:pt idx="27">
                  <c:v>1240.0000000000318</c:v>
                </c:pt>
                <c:pt idx="28">
                  <c:v>1720.0000000000045</c:v>
                </c:pt>
                <c:pt idx="29">
                  <c:v>1029.9999999999955</c:v>
                </c:pt>
                <c:pt idx="30">
                  <c:v>1989.9999999999864</c:v>
                </c:pt>
                <c:pt idx="31">
                  <c:v>650</c:v>
                </c:pt>
                <c:pt idx="32">
                  <c:v>1349.9999999999773</c:v>
                </c:pt>
                <c:pt idx="33">
                  <c:v>1289.9999999999864</c:v>
                </c:pt>
                <c:pt idx="34">
                  <c:v>669.99999999998181</c:v>
                </c:pt>
                <c:pt idx="35">
                  <c:v>2020.0000000000045</c:v>
                </c:pt>
                <c:pt idx="36">
                  <c:v>479.99999999999545</c:v>
                </c:pt>
                <c:pt idx="37">
                  <c:v>1150</c:v>
                </c:pt>
                <c:pt idx="38">
                  <c:v>1379.9999999999955</c:v>
                </c:pt>
                <c:pt idx="39">
                  <c:v>2419.9999999999818</c:v>
                </c:pt>
                <c:pt idx="40">
                  <c:v>2550.0000000000227</c:v>
                </c:pt>
                <c:pt idx="41">
                  <c:v>1629.9999999999955</c:v>
                </c:pt>
                <c:pt idx="42">
                  <c:v>550</c:v>
                </c:pt>
                <c:pt idx="43">
                  <c:v>1269.9999999999818</c:v>
                </c:pt>
                <c:pt idx="44">
                  <c:v>670.00000000000455</c:v>
                </c:pt>
                <c:pt idx="45">
                  <c:v>1330.0000000000182</c:v>
                </c:pt>
                <c:pt idx="46">
                  <c:v>1720.0000000000045</c:v>
                </c:pt>
                <c:pt idx="47">
                  <c:v>2229.9999999999955</c:v>
                </c:pt>
                <c:pt idx="48">
                  <c:v>1709.9999999999909</c:v>
                </c:pt>
                <c:pt idx="49">
                  <c:v>1189.9999999999864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5-4977-8D89-69F1836F1E9F}"/>
            </c:ext>
          </c:extLst>
        </c:ser>
        <c:ser>
          <c:idx val="1"/>
          <c:order val="1"/>
          <c:tx>
            <c:strRef>
              <c:f>'MOD D - CONTROL ESTADISTICO SPC'!$BC$10</c:f>
              <c:strCache>
                <c:ptCount val="1"/>
                <c:pt idx="0">
                  <c:v>Referencia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 D - CONTROL ESTADISTICO SPC'!$BD$10:$DA$10</c:f>
              <c:numCache>
                <c:formatCode>0.0</c:formatCode>
                <c:ptCount val="50"/>
                <c:pt idx="0">
                  <c:v>1482.7999999999965</c:v>
                </c:pt>
                <c:pt idx="1">
                  <c:v>1482.7999999999965</c:v>
                </c:pt>
                <c:pt idx="2">
                  <c:v>1482.7999999999965</c:v>
                </c:pt>
                <c:pt idx="3">
                  <c:v>1482.7999999999965</c:v>
                </c:pt>
                <c:pt idx="4">
                  <c:v>1482.7999999999965</c:v>
                </c:pt>
                <c:pt idx="5">
                  <c:v>1482.7999999999965</c:v>
                </c:pt>
                <c:pt idx="6">
                  <c:v>1482.7999999999965</c:v>
                </c:pt>
                <c:pt idx="7">
                  <c:v>1482.7999999999965</c:v>
                </c:pt>
                <c:pt idx="8">
                  <c:v>1482.7999999999965</c:v>
                </c:pt>
                <c:pt idx="9">
                  <c:v>1482.7999999999965</c:v>
                </c:pt>
                <c:pt idx="10">
                  <c:v>1482.7999999999965</c:v>
                </c:pt>
                <c:pt idx="11">
                  <c:v>1482.7999999999965</c:v>
                </c:pt>
                <c:pt idx="12">
                  <c:v>1482.7999999999965</c:v>
                </c:pt>
                <c:pt idx="13">
                  <c:v>1482.7999999999965</c:v>
                </c:pt>
                <c:pt idx="14">
                  <c:v>1482.7999999999965</c:v>
                </c:pt>
                <c:pt idx="15">
                  <c:v>1482.7999999999965</c:v>
                </c:pt>
                <c:pt idx="16">
                  <c:v>1482.7999999999965</c:v>
                </c:pt>
                <c:pt idx="17">
                  <c:v>1482.7999999999965</c:v>
                </c:pt>
                <c:pt idx="18">
                  <c:v>1482.7999999999965</c:v>
                </c:pt>
                <c:pt idx="19">
                  <c:v>1482.7999999999965</c:v>
                </c:pt>
                <c:pt idx="20">
                  <c:v>1482.7999999999965</c:v>
                </c:pt>
                <c:pt idx="21">
                  <c:v>1482.7999999999965</c:v>
                </c:pt>
                <c:pt idx="22">
                  <c:v>1482.7999999999965</c:v>
                </c:pt>
                <c:pt idx="23">
                  <c:v>1482.7999999999965</c:v>
                </c:pt>
                <c:pt idx="24">
                  <c:v>1482.7999999999965</c:v>
                </c:pt>
                <c:pt idx="25">
                  <c:v>1482.7999999999965</c:v>
                </c:pt>
                <c:pt idx="26" formatCode="General">
                  <c:v>1482.7999999999965</c:v>
                </c:pt>
                <c:pt idx="27" formatCode="General">
                  <c:v>1482.7999999999965</c:v>
                </c:pt>
                <c:pt idx="28" formatCode="General">
                  <c:v>1482.7999999999965</c:v>
                </c:pt>
                <c:pt idx="29" formatCode="General">
                  <c:v>1482.7999999999965</c:v>
                </c:pt>
                <c:pt idx="30" formatCode="General">
                  <c:v>1482.7999999999965</c:v>
                </c:pt>
                <c:pt idx="31" formatCode="General">
                  <c:v>1482.7999999999965</c:v>
                </c:pt>
                <c:pt idx="32" formatCode="General">
                  <c:v>1482.7999999999965</c:v>
                </c:pt>
                <c:pt idx="33" formatCode="General">
                  <c:v>1482.7999999999965</c:v>
                </c:pt>
                <c:pt idx="34" formatCode="General">
                  <c:v>1482.7999999999965</c:v>
                </c:pt>
                <c:pt idx="35" formatCode="General">
                  <c:v>1482.7999999999965</c:v>
                </c:pt>
                <c:pt idx="36" formatCode="General">
                  <c:v>1482.7999999999965</c:v>
                </c:pt>
                <c:pt idx="37" formatCode="General">
                  <c:v>1482.7999999999965</c:v>
                </c:pt>
                <c:pt idx="38" formatCode="General">
                  <c:v>1482.7999999999965</c:v>
                </c:pt>
                <c:pt idx="39" formatCode="General">
                  <c:v>1482.7999999999965</c:v>
                </c:pt>
                <c:pt idx="40" formatCode="General">
                  <c:v>1482.7999999999965</c:v>
                </c:pt>
                <c:pt idx="41" formatCode="General">
                  <c:v>1482.7999999999965</c:v>
                </c:pt>
                <c:pt idx="42" formatCode="General">
                  <c:v>1482.7999999999965</c:v>
                </c:pt>
                <c:pt idx="43" formatCode="General">
                  <c:v>1482.7999999999965</c:v>
                </c:pt>
                <c:pt idx="44" formatCode="General">
                  <c:v>1482.7999999999965</c:v>
                </c:pt>
                <c:pt idx="45" formatCode="General">
                  <c:v>1482.7999999999965</c:v>
                </c:pt>
                <c:pt idx="46" formatCode="General">
                  <c:v>1482.7999999999965</c:v>
                </c:pt>
                <c:pt idx="47" formatCode="General">
                  <c:v>1482.7999999999965</c:v>
                </c:pt>
                <c:pt idx="48" formatCode="General">
                  <c:v>1482.7999999999965</c:v>
                </c:pt>
                <c:pt idx="49" formatCode="General">
                  <c:v>1482.7999999999965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5-4977-8D89-69F1836F1E9F}"/>
            </c:ext>
          </c:extLst>
        </c:ser>
        <c:ser>
          <c:idx val="2"/>
          <c:order val="2"/>
          <c:tx>
            <c:strRef>
              <c:f>'MOD D - CONTROL ESTADISTICO SPC'!$BC$11</c:f>
              <c:strCache>
                <c:ptCount val="1"/>
                <c:pt idx="0">
                  <c:v>LSR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 D - CONTROL ESTADISTICO SPC'!$BD$11:$DA$11</c:f>
              <c:numCache>
                <c:formatCode>0.0</c:formatCode>
                <c:ptCount val="50"/>
                <c:pt idx="0">
                  <c:v>3134.6391999999923</c:v>
                </c:pt>
                <c:pt idx="1">
                  <c:v>3134.6391999999923</c:v>
                </c:pt>
                <c:pt idx="2">
                  <c:v>3134.6391999999923</c:v>
                </c:pt>
                <c:pt idx="3">
                  <c:v>3134.6391999999923</c:v>
                </c:pt>
                <c:pt idx="4">
                  <c:v>3134.6391999999923</c:v>
                </c:pt>
                <c:pt idx="5">
                  <c:v>3134.6391999999923</c:v>
                </c:pt>
                <c:pt idx="6">
                  <c:v>3134.6391999999923</c:v>
                </c:pt>
                <c:pt idx="7">
                  <c:v>3134.6391999999923</c:v>
                </c:pt>
                <c:pt idx="8">
                  <c:v>3134.6391999999923</c:v>
                </c:pt>
                <c:pt idx="9">
                  <c:v>3134.6391999999923</c:v>
                </c:pt>
                <c:pt idx="10">
                  <c:v>3134.6391999999923</c:v>
                </c:pt>
                <c:pt idx="11">
                  <c:v>3134.6391999999923</c:v>
                </c:pt>
                <c:pt idx="12">
                  <c:v>3134.6391999999923</c:v>
                </c:pt>
                <c:pt idx="13">
                  <c:v>3134.6391999999923</c:v>
                </c:pt>
                <c:pt idx="14">
                  <c:v>3134.6391999999923</c:v>
                </c:pt>
                <c:pt idx="15">
                  <c:v>3134.6391999999923</c:v>
                </c:pt>
                <c:pt idx="16">
                  <c:v>3134.6391999999923</c:v>
                </c:pt>
                <c:pt idx="17">
                  <c:v>3134.6391999999923</c:v>
                </c:pt>
                <c:pt idx="18">
                  <c:v>3134.6391999999923</c:v>
                </c:pt>
                <c:pt idx="19">
                  <c:v>3134.6391999999923</c:v>
                </c:pt>
                <c:pt idx="20">
                  <c:v>3134.6391999999923</c:v>
                </c:pt>
                <c:pt idx="21">
                  <c:v>3134.6391999999923</c:v>
                </c:pt>
                <c:pt idx="22">
                  <c:v>3134.6391999999923</c:v>
                </c:pt>
                <c:pt idx="23">
                  <c:v>3134.6391999999923</c:v>
                </c:pt>
                <c:pt idx="24">
                  <c:v>3134.6391999999923</c:v>
                </c:pt>
                <c:pt idx="25">
                  <c:v>3134.6391999999923</c:v>
                </c:pt>
                <c:pt idx="26">
                  <c:v>3134.6391999999923</c:v>
                </c:pt>
                <c:pt idx="27">
                  <c:v>3134.6391999999923</c:v>
                </c:pt>
                <c:pt idx="28">
                  <c:v>3134.6391999999923</c:v>
                </c:pt>
                <c:pt idx="29">
                  <c:v>3134.6391999999923</c:v>
                </c:pt>
                <c:pt idx="30">
                  <c:v>3134.6391999999923</c:v>
                </c:pt>
                <c:pt idx="31">
                  <c:v>3134.6391999999923</c:v>
                </c:pt>
                <c:pt idx="32">
                  <c:v>3134.6391999999923</c:v>
                </c:pt>
                <c:pt idx="33">
                  <c:v>3134.6391999999923</c:v>
                </c:pt>
                <c:pt idx="34">
                  <c:v>3134.6391999999923</c:v>
                </c:pt>
                <c:pt idx="35">
                  <c:v>3134.6391999999923</c:v>
                </c:pt>
                <c:pt idx="36">
                  <c:v>3134.6391999999923</c:v>
                </c:pt>
                <c:pt idx="37">
                  <c:v>3134.6391999999923</c:v>
                </c:pt>
                <c:pt idx="38">
                  <c:v>3134.6391999999923</c:v>
                </c:pt>
                <c:pt idx="39">
                  <c:v>3134.6391999999923</c:v>
                </c:pt>
                <c:pt idx="40">
                  <c:v>3134.6391999999923</c:v>
                </c:pt>
                <c:pt idx="41">
                  <c:v>3134.6391999999923</c:v>
                </c:pt>
                <c:pt idx="42">
                  <c:v>3134.6391999999923</c:v>
                </c:pt>
                <c:pt idx="43">
                  <c:v>3134.6391999999923</c:v>
                </c:pt>
                <c:pt idx="44">
                  <c:v>3134.6391999999923</c:v>
                </c:pt>
                <c:pt idx="45">
                  <c:v>3134.6391999999923</c:v>
                </c:pt>
                <c:pt idx="46">
                  <c:v>3134.6391999999923</c:v>
                </c:pt>
                <c:pt idx="47">
                  <c:v>3134.6391999999923</c:v>
                </c:pt>
                <c:pt idx="48">
                  <c:v>3134.6391999999923</c:v>
                </c:pt>
                <c:pt idx="49">
                  <c:v>3134.6391999999923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5-4977-8D89-69F1836F1E9F}"/>
            </c:ext>
          </c:extLst>
        </c:ser>
        <c:ser>
          <c:idx val="3"/>
          <c:order val="3"/>
          <c:tx>
            <c:strRef>
              <c:f>'MOD D - CONTROL ESTADISTICO SPC'!$BC$12</c:f>
              <c:strCache>
                <c:ptCount val="1"/>
                <c:pt idx="0">
                  <c:v>LIR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 D - CONTROL ESTADISTICO SPC'!$BD$12:$DA$12</c:f>
              <c:numCache>
                <c:formatCode>0.0</c:formatCode>
                <c:ptCount val="50"/>
                <c:pt idx="0">
                  <c:v>0.14827999999999966</c:v>
                </c:pt>
                <c:pt idx="1">
                  <c:v>0.14827999999999966</c:v>
                </c:pt>
                <c:pt idx="2">
                  <c:v>0.14827999999999966</c:v>
                </c:pt>
                <c:pt idx="3">
                  <c:v>0.14827999999999966</c:v>
                </c:pt>
                <c:pt idx="4">
                  <c:v>0.14827999999999966</c:v>
                </c:pt>
                <c:pt idx="5">
                  <c:v>0.14827999999999966</c:v>
                </c:pt>
                <c:pt idx="6">
                  <c:v>0.14827999999999966</c:v>
                </c:pt>
                <c:pt idx="7">
                  <c:v>0.14827999999999966</c:v>
                </c:pt>
                <c:pt idx="8">
                  <c:v>0.14827999999999966</c:v>
                </c:pt>
                <c:pt idx="9">
                  <c:v>0.14827999999999966</c:v>
                </c:pt>
                <c:pt idx="10">
                  <c:v>0.14827999999999966</c:v>
                </c:pt>
                <c:pt idx="11">
                  <c:v>0.14827999999999966</c:v>
                </c:pt>
                <c:pt idx="12">
                  <c:v>0.14827999999999966</c:v>
                </c:pt>
                <c:pt idx="13">
                  <c:v>0.14827999999999966</c:v>
                </c:pt>
                <c:pt idx="14">
                  <c:v>0.14827999999999966</c:v>
                </c:pt>
                <c:pt idx="15">
                  <c:v>0.14827999999999966</c:v>
                </c:pt>
                <c:pt idx="16">
                  <c:v>0.14827999999999966</c:v>
                </c:pt>
                <c:pt idx="17">
                  <c:v>0.14827999999999966</c:v>
                </c:pt>
                <c:pt idx="18">
                  <c:v>0.14827999999999966</c:v>
                </c:pt>
                <c:pt idx="19">
                  <c:v>0.14827999999999966</c:v>
                </c:pt>
                <c:pt idx="20">
                  <c:v>0.14827999999999966</c:v>
                </c:pt>
                <c:pt idx="21">
                  <c:v>0.14827999999999966</c:v>
                </c:pt>
                <c:pt idx="22">
                  <c:v>0.14827999999999966</c:v>
                </c:pt>
                <c:pt idx="23">
                  <c:v>0.14827999999999966</c:v>
                </c:pt>
                <c:pt idx="24">
                  <c:v>0.14827999999999966</c:v>
                </c:pt>
                <c:pt idx="25">
                  <c:v>0.14827999999999966</c:v>
                </c:pt>
                <c:pt idx="26">
                  <c:v>0.14827999999999966</c:v>
                </c:pt>
                <c:pt idx="27">
                  <c:v>0.14827999999999966</c:v>
                </c:pt>
                <c:pt idx="28">
                  <c:v>0.14827999999999966</c:v>
                </c:pt>
                <c:pt idx="29">
                  <c:v>0.14827999999999966</c:v>
                </c:pt>
                <c:pt idx="30">
                  <c:v>0.14827999999999966</c:v>
                </c:pt>
                <c:pt idx="31">
                  <c:v>0.14827999999999966</c:v>
                </c:pt>
                <c:pt idx="32">
                  <c:v>0.14827999999999966</c:v>
                </c:pt>
                <c:pt idx="33">
                  <c:v>0.14827999999999966</c:v>
                </c:pt>
                <c:pt idx="34">
                  <c:v>0.14827999999999966</c:v>
                </c:pt>
                <c:pt idx="35">
                  <c:v>0.14827999999999966</c:v>
                </c:pt>
                <c:pt idx="36">
                  <c:v>0.14827999999999966</c:v>
                </c:pt>
                <c:pt idx="37">
                  <c:v>0.14827999999999966</c:v>
                </c:pt>
                <c:pt idx="38">
                  <c:v>0.14827999999999966</c:v>
                </c:pt>
                <c:pt idx="39">
                  <c:v>0.14827999999999966</c:v>
                </c:pt>
                <c:pt idx="40">
                  <c:v>0.14827999999999966</c:v>
                </c:pt>
                <c:pt idx="41">
                  <c:v>0.14827999999999966</c:v>
                </c:pt>
                <c:pt idx="42">
                  <c:v>0.14827999999999966</c:v>
                </c:pt>
                <c:pt idx="43">
                  <c:v>0.14827999999999966</c:v>
                </c:pt>
                <c:pt idx="44">
                  <c:v>0.14827999999999966</c:v>
                </c:pt>
                <c:pt idx="45">
                  <c:v>0.14827999999999966</c:v>
                </c:pt>
                <c:pt idx="46">
                  <c:v>0.14827999999999966</c:v>
                </c:pt>
                <c:pt idx="47">
                  <c:v>0.14827999999999966</c:v>
                </c:pt>
                <c:pt idx="48">
                  <c:v>0.14827999999999966</c:v>
                </c:pt>
                <c:pt idx="49">
                  <c:v>0.14827999999999966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5-4977-8D89-69F1836F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233872"/>
        <c:axId val="1950234416"/>
      </c:lineChart>
      <c:catAx>
        <c:axId val="195023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234416"/>
        <c:crosses val="autoZero"/>
        <c:auto val="1"/>
        <c:lblAlgn val="ctr"/>
        <c:lblOffset val="100"/>
        <c:noMultiLvlLbl val="0"/>
      </c:catAx>
      <c:valAx>
        <c:axId val="19502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23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4763</xdr:rowOff>
    </xdr:from>
    <xdr:to>
      <xdr:col>10</xdr:col>
      <xdr:colOff>438150</xdr:colOff>
      <xdr:row>6</xdr:row>
      <xdr:rowOff>71438</xdr:rowOff>
    </xdr:to>
    <xdr:sp macro="" textlink="">
      <xdr:nvSpPr>
        <xdr:cNvPr id="4" name="5 Rectángulo redondead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00025" y="195263"/>
          <a:ext cx="8020050" cy="828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Estos Resultados se obtienen de la Hoja "Estadísticas" que se</a:t>
          </a:r>
          <a:r>
            <a:rPr lang="es-ES" sz="1100" baseline="0"/>
            <a:t> obtiene de  exportar los "Performance Results " del  MSA. Es importante que ajustéis el tamaño de las filas a vuestra impresora porque lo ideal es que ocupe un folio exacto para que podías tenerlo en un sitio accesible con el fin de monitorizar la estrategia</a:t>
          </a:r>
          <a:endParaRPr lang="es-ES" sz="1100"/>
        </a:p>
      </xdr:txBody>
    </xdr:sp>
    <xdr:clientData/>
  </xdr:twoCellAnchor>
  <xdr:twoCellAnchor editAs="oneCell">
    <xdr:from>
      <xdr:col>1</xdr:col>
      <xdr:colOff>-1</xdr:colOff>
      <xdr:row>67</xdr:row>
      <xdr:rowOff>47625</xdr:rowOff>
    </xdr:from>
    <xdr:to>
      <xdr:col>9</xdr:col>
      <xdr:colOff>757236</xdr:colOff>
      <xdr:row>96</xdr:row>
      <xdr:rowOff>152399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057" b="2334"/>
        <a:stretch/>
      </xdr:blipFill>
      <xdr:spPr>
        <a:xfrm>
          <a:off x="190499" y="12639675"/>
          <a:ext cx="7924800" cy="5653087"/>
        </a:xfrm>
        <a:prstGeom prst="rect">
          <a:avLst/>
        </a:prstGeom>
      </xdr:spPr>
    </xdr:pic>
    <xdr:clientData/>
  </xdr:twoCellAnchor>
  <xdr:twoCellAnchor>
    <xdr:from>
      <xdr:col>16</xdr:col>
      <xdr:colOff>123825</xdr:colOff>
      <xdr:row>79</xdr:row>
      <xdr:rowOff>180974</xdr:rowOff>
    </xdr:from>
    <xdr:to>
      <xdr:col>18</xdr:col>
      <xdr:colOff>666750</xdr:colOff>
      <xdr:row>95</xdr:row>
      <xdr:rowOff>9524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53</xdr:row>
      <xdr:rowOff>133350</xdr:rowOff>
    </xdr:from>
    <xdr:to>
      <xdr:col>14</xdr:col>
      <xdr:colOff>390525</xdr:colOff>
      <xdr:row>54</xdr:row>
      <xdr:rowOff>152400</xdr:rowOff>
    </xdr:to>
    <xdr:sp macro="" textlink="">
      <xdr:nvSpPr>
        <xdr:cNvPr id="7" name="11 Rectángulo redondead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9086850" y="10220325"/>
          <a:ext cx="2114550" cy="2095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12</xdr:col>
      <xdr:colOff>228599</xdr:colOff>
      <xdr:row>66</xdr:row>
      <xdr:rowOff>152400</xdr:rowOff>
    </xdr:from>
    <xdr:to>
      <xdr:col>18</xdr:col>
      <xdr:colOff>819149</xdr:colOff>
      <xdr:row>76</xdr:row>
      <xdr:rowOff>180975</xdr:rowOff>
    </xdr:to>
    <xdr:graphicFrame macro="">
      <xdr:nvGraphicFramePr>
        <xdr:cNvPr id="8" name="12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130968</xdr:colOff>
      <xdr:row>8</xdr:row>
      <xdr:rowOff>35718</xdr:rowOff>
    </xdr:from>
    <xdr:to>
      <xdr:col>21</xdr:col>
      <xdr:colOff>154780</xdr:colOff>
      <xdr:row>36</xdr:row>
      <xdr:rowOff>26194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1716" t="7827" r="4953" b="6547"/>
        <a:stretch/>
      </xdr:blipFill>
      <xdr:spPr>
        <a:xfrm>
          <a:off x="8998743" y="1635918"/>
          <a:ext cx="6881812" cy="5476876"/>
        </a:xfrm>
        <a:prstGeom prst="rect">
          <a:avLst/>
        </a:prstGeom>
      </xdr:spPr>
    </xdr:pic>
    <xdr:clientData/>
  </xdr:twoCellAnchor>
  <xdr:twoCellAnchor editAs="oneCell">
    <xdr:from>
      <xdr:col>12</xdr:col>
      <xdr:colOff>83342</xdr:colOff>
      <xdr:row>37</xdr:row>
      <xdr:rowOff>47624</xdr:rowOff>
    </xdr:from>
    <xdr:to>
      <xdr:col>21</xdr:col>
      <xdr:colOff>142874</xdr:colOff>
      <xdr:row>62</xdr:row>
      <xdr:rowOff>95249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/>
        <a:srcRect l="1751" t="41379" r="5249" b="3292"/>
        <a:stretch/>
      </xdr:blipFill>
      <xdr:spPr>
        <a:xfrm>
          <a:off x="8951117" y="7077074"/>
          <a:ext cx="6917532" cy="4829175"/>
        </a:xfrm>
        <a:prstGeom prst="rect">
          <a:avLst/>
        </a:prstGeom>
      </xdr:spPr>
    </xdr:pic>
    <xdr:clientData/>
  </xdr:twoCellAnchor>
  <xdr:twoCellAnchor editAs="oneCell">
    <xdr:from>
      <xdr:col>12</xdr:col>
      <xdr:colOff>154780</xdr:colOff>
      <xdr:row>56</xdr:row>
      <xdr:rowOff>71436</xdr:rowOff>
    </xdr:from>
    <xdr:to>
      <xdr:col>15</xdr:col>
      <xdr:colOff>61912</xdr:colOff>
      <xdr:row>57</xdr:row>
      <xdr:rowOff>109310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022555" y="10729911"/>
          <a:ext cx="2193132" cy="228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</xdr:colOff>
      <xdr:row>13</xdr:row>
      <xdr:rowOff>26987</xdr:rowOff>
    </xdr:from>
    <xdr:to>
      <xdr:col>36</xdr:col>
      <xdr:colOff>619126</xdr:colOff>
      <xdr:row>32</xdr:row>
      <xdr:rowOff>3175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42334</xdr:colOff>
      <xdr:row>13</xdr:row>
      <xdr:rowOff>35455</xdr:rowOff>
    </xdr:from>
    <xdr:to>
      <xdr:col>45</xdr:col>
      <xdr:colOff>23284</xdr:colOff>
      <xdr:row>32</xdr:row>
      <xdr:rowOff>11643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CURSO-TRADING-UPM\__PROYECTO-FIN-CURSO\03-TEST-PROFILE-CHECK-LIST\41-DKTrend2016-TF-15-TEST-PROFILE-CHECK-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Profile"/>
      <sheetName val="Estadísticas MSA"/>
      <sheetName val="Check List"/>
      <sheetName val="Hoja1"/>
      <sheetName val="Hoja2"/>
    </sheetNames>
    <sheetDataSet>
      <sheetData sheetId="0">
        <row r="82">
          <cell r="N82">
            <v>-2870</v>
          </cell>
          <cell r="P82">
            <v>1.0638297872340425E-2</v>
          </cell>
        </row>
        <row r="83">
          <cell r="N83">
            <v>-2077.5</v>
          </cell>
          <cell r="P83">
            <v>1.0638297872340425E-2</v>
          </cell>
        </row>
        <row r="84">
          <cell r="N84">
            <v>-1285</v>
          </cell>
          <cell r="P84">
            <v>6.3829787234042548E-2</v>
          </cell>
        </row>
        <row r="85">
          <cell r="N85">
            <v>-492.5</v>
          </cell>
          <cell r="P85">
            <v>0.18085106382978725</v>
          </cell>
        </row>
        <row r="86">
          <cell r="N86">
            <v>300</v>
          </cell>
          <cell r="P86">
            <v>0.21276595744680851</v>
          </cell>
        </row>
        <row r="87">
          <cell r="N87">
            <v>1092.5</v>
          </cell>
          <cell r="P87">
            <v>0.23404255319148937</v>
          </cell>
        </row>
        <row r="88">
          <cell r="N88">
            <v>1885</v>
          </cell>
          <cell r="P88">
            <v>0.15957446808510639</v>
          </cell>
        </row>
        <row r="89">
          <cell r="N89">
            <v>2677.5</v>
          </cell>
          <cell r="P89">
            <v>3.1914893617021274E-2</v>
          </cell>
        </row>
        <row r="90">
          <cell r="N90">
            <v>3470</v>
          </cell>
          <cell r="P90">
            <v>4.2553191489361701E-2</v>
          </cell>
        </row>
        <row r="91">
          <cell r="N91">
            <v>4262.5</v>
          </cell>
          <cell r="P91">
            <v>2.1276595744680851E-2</v>
          </cell>
        </row>
        <row r="92">
          <cell r="N92">
            <v>5055</v>
          </cell>
          <cell r="P92">
            <v>1.0638297872340425E-2</v>
          </cell>
        </row>
        <row r="93">
          <cell r="N93">
            <v>5847.5</v>
          </cell>
          <cell r="P93">
            <v>1.0638297872340425E-2</v>
          </cell>
        </row>
        <row r="94">
          <cell r="N94">
            <v>6640</v>
          </cell>
          <cell r="P94">
            <v>1.0638297872340425E-2</v>
          </cell>
        </row>
      </sheetData>
      <sheetData sheetId="1">
        <row r="140">
          <cell r="A140">
            <v>39448</v>
          </cell>
          <cell r="B140">
            <v>1244</v>
          </cell>
        </row>
        <row r="141">
          <cell r="A141">
            <v>39479</v>
          </cell>
          <cell r="B141">
            <v>-786</v>
          </cell>
        </row>
        <row r="142">
          <cell r="A142">
            <v>39508</v>
          </cell>
          <cell r="B142">
            <v>798</v>
          </cell>
        </row>
        <row r="143">
          <cell r="A143">
            <v>39539</v>
          </cell>
          <cell r="B143">
            <v>4008</v>
          </cell>
        </row>
        <row r="144">
          <cell r="A144">
            <v>39569</v>
          </cell>
          <cell r="B144">
            <v>1384</v>
          </cell>
        </row>
        <row r="145">
          <cell r="A145">
            <v>39600</v>
          </cell>
          <cell r="B145">
            <v>466</v>
          </cell>
        </row>
        <row r="146">
          <cell r="A146">
            <v>39630</v>
          </cell>
          <cell r="B146">
            <v>1368</v>
          </cell>
        </row>
        <row r="147">
          <cell r="A147">
            <v>39661</v>
          </cell>
          <cell r="B147">
            <v>1880</v>
          </cell>
        </row>
        <row r="148">
          <cell r="A148">
            <v>39692</v>
          </cell>
          <cell r="B148">
            <v>6640</v>
          </cell>
        </row>
        <row r="149">
          <cell r="A149">
            <v>39722</v>
          </cell>
          <cell r="B149">
            <v>-768</v>
          </cell>
        </row>
        <row r="150">
          <cell r="A150">
            <v>39753</v>
          </cell>
          <cell r="B150">
            <v>-656</v>
          </cell>
        </row>
        <row r="151">
          <cell r="A151">
            <v>39783</v>
          </cell>
          <cell r="B151">
            <v>5486</v>
          </cell>
        </row>
        <row r="152">
          <cell r="A152">
            <v>39814</v>
          </cell>
          <cell r="B152">
            <v>-1338</v>
          </cell>
        </row>
        <row r="153">
          <cell r="A153">
            <v>39845</v>
          </cell>
          <cell r="B153">
            <v>-42</v>
          </cell>
        </row>
        <row r="154">
          <cell r="A154">
            <v>39873</v>
          </cell>
          <cell r="B154">
            <v>-486</v>
          </cell>
        </row>
        <row r="155">
          <cell r="A155">
            <v>39904</v>
          </cell>
          <cell r="B155">
            <v>-534</v>
          </cell>
        </row>
        <row r="156">
          <cell r="A156">
            <v>39934</v>
          </cell>
          <cell r="B156">
            <v>662</v>
          </cell>
        </row>
        <row r="157">
          <cell r="A157">
            <v>39965</v>
          </cell>
          <cell r="B157">
            <v>1334</v>
          </cell>
        </row>
        <row r="158">
          <cell r="A158">
            <v>39995</v>
          </cell>
          <cell r="B158">
            <v>598</v>
          </cell>
        </row>
        <row r="159">
          <cell r="A159">
            <v>40026</v>
          </cell>
          <cell r="B159">
            <v>-378</v>
          </cell>
        </row>
        <row r="160">
          <cell r="A160">
            <v>40057</v>
          </cell>
          <cell r="B160">
            <v>2498</v>
          </cell>
        </row>
        <row r="161">
          <cell r="A161">
            <v>40087</v>
          </cell>
          <cell r="B161">
            <v>306</v>
          </cell>
        </row>
        <row r="162">
          <cell r="A162">
            <v>40118</v>
          </cell>
          <cell r="B162">
            <v>692</v>
          </cell>
        </row>
        <row r="163">
          <cell r="A163">
            <v>40148</v>
          </cell>
          <cell r="B163">
            <v>-598</v>
          </cell>
        </row>
        <row r="164">
          <cell r="A164">
            <v>40179</v>
          </cell>
          <cell r="B164">
            <v>78</v>
          </cell>
        </row>
        <row r="165">
          <cell r="A165">
            <v>40210</v>
          </cell>
          <cell r="B165">
            <v>1048</v>
          </cell>
        </row>
        <row r="166">
          <cell r="A166">
            <v>40238</v>
          </cell>
          <cell r="B166">
            <v>-626</v>
          </cell>
        </row>
        <row r="167">
          <cell r="A167">
            <v>40269</v>
          </cell>
          <cell r="B167">
            <v>396</v>
          </cell>
        </row>
        <row r="168">
          <cell r="A168">
            <v>40299</v>
          </cell>
          <cell r="B168">
            <v>1608</v>
          </cell>
        </row>
        <row r="169">
          <cell r="A169">
            <v>40330</v>
          </cell>
          <cell r="B169">
            <v>-506</v>
          </cell>
        </row>
        <row r="170">
          <cell r="A170">
            <v>40391</v>
          </cell>
          <cell r="B170">
            <v>216</v>
          </cell>
        </row>
        <row r="171">
          <cell r="A171">
            <v>40422</v>
          </cell>
          <cell r="B171">
            <v>770</v>
          </cell>
        </row>
        <row r="172">
          <cell r="A172">
            <v>40452</v>
          </cell>
          <cell r="B172">
            <v>944</v>
          </cell>
        </row>
        <row r="173">
          <cell r="A173">
            <v>40483</v>
          </cell>
          <cell r="B173">
            <v>92</v>
          </cell>
        </row>
        <row r="174">
          <cell r="A174">
            <v>40513</v>
          </cell>
          <cell r="B174">
            <v>602</v>
          </cell>
        </row>
        <row r="175">
          <cell r="A175">
            <v>40544</v>
          </cell>
          <cell r="B175">
            <v>1802</v>
          </cell>
        </row>
        <row r="176">
          <cell r="A176">
            <v>40575</v>
          </cell>
          <cell r="B176">
            <v>548</v>
          </cell>
        </row>
        <row r="177">
          <cell r="A177">
            <v>40603</v>
          </cell>
          <cell r="B177">
            <v>1530</v>
          </cell>
        </row>
        <row r="178">
          <cell r="A178">
            <v>40634</v>
          </cell>
          <cell r="B178">
            <v>8</v>
          </cell>
        </row>
        <row r="179">
          <cell r="A179">
            <v>40664</v>
          </cell>
          <cell r="B179">
            <v>1160</v>
          </cell>
        </row>
        <row r="180">
          <cell r="A180">
            <v>40695</v>
          </cell>
          <cell r="B180">
            <v>-1114</v>
          </cell>
        </row>
        <row r="181">
          <cell r="A181">
            <v>40725</v>
          </cell>
          <cell r="B181">
            <v>228</v>
          </cell>
        </row>
        <row r="182">
          <cell r="A182">
            <v>40756</v>
          </cell>
          <cell r="B182">
            <v>-1212</v>
          </cell>
        </row>
        <row r="183">
          <cell r="A183">
            <v>40787</v>
          </cell>
          <cell r="B183">
            <v>3230</v>
          </cell>
        </row>
        <row r="184">
          <cell r="A184">
            <v>40817</v>
          </cell>
          <cell r="B184">
            <v>1136</v>
          </cell>
        </row>
        <row r="185">
          <cell r="A185">
            <v>40848</v>
          </cell>
          <cell r="B185">
            <v>3308</v>
          </cell>
        </row>
        <row r="186">
          <cell r="A186">
            <v>40878</v>
          </cell>
          <cell r="B186">
            <v>2164</v>
          </cell>
        </row>
        <row r="187">
          <cell r="A187">
            <v>40909</v>
          </cell>
          <cell r="B187">
            <v>-604</v>
          </cell>
        </row>
        <row r="188">
          <cell r="A188">
            <v>40940</v>
          </cell>
          <cell r="B188">
            <v>-1196</v>
          </cell>
        </row>
        <row r="189">
          <cell r="A189">
            <v>40969</v>
          </cell>
          <cell r="B189">
            <v>-332</v>
          </cell>
        </row>
        <row r="190">
          <cell r="A190">
            <v>41000</v>
          </cell>
          <cell r="B190">
            <v>346</v>
          </cell>
        </row>
        <row r="191">
          <cell r="A191">
            <v>41030</v>
          </cell>
          <cell r="B191">
            <v>-704</v>
          </cell>
        </row>
        <row r="192">
          <cell r="A192">
            <v>41061</v>
          </cell>
          <cell r="B192">
            <v>-1442</v>
          </cell>
        </row>
        <row r="193">
          <cell r="A193">
            <v>41091</v>
          </cell>
          <cell r="B193">
            <v>542</v>
          </cell>
        </row>
        <row r="194">
          <cell r="A194">
            <v>41122</v>
          </cell>
          <cell r="B194">
            <v>-426</v>
          </cell>
        </row>
        <row r="195">
          <cell r="A195">
            <v>41153</v>
          </cell>
          <cell r="B195">
            <v>2000</v>
          </cell>
        </row>
        <row r="196">
          <cell r="A196">
            <v>41183</v>
          </cell>
          <cell r="B196">
            <v>-1600</v>
          </cell>
        </row>
        <row r="197">
          <cell r="A197">
            <v>41214</v>
          </cell>
          <cell r="B197">
            <v>258</v>
          </cell>
        </row>
        <row r="198">
          <cell r="A198">
            <v>41244</v>
          </cell>
          <cell r="B198">
            <v>262</v>
          </cell>
        </row>
        <row r="199">
          <cell r="A199">
            <v>41275</v>
          </cell>
          <cell r="B199">
            <v>-596</v>
          </cell>
        </row>
        <row r="200">
          <cell r="A200">
            <v>41306</v>
          </cell>
          <cell r="B200">
            <v>386</v>
          </cell>
        </row>
        <row r="201">
          <cell r="A201">
            <v>41334</v>
          </cell>
          <cell r="B201">
            <v>-1172</v>
          </cell>
        </row>
        <row r="202">
          <cell r="A202">
            <v>41365</v>
          </cell>
          <cell r="B202">
            <v>3526</v>
          </cell>
        </row>
        <row r="203">
          <cell r="A203">
            <v>41395</v>
          </cell>
          <cell r="B203">
            <v>3150</v>
          </cell>
        </row>
        <row r="204">
          <cell r="A204">
            <v>41426</v>
          </cell>
          <cell r="B204">
            <v>944</v>
          </cell>
        </row>
        <row r="205">
          <cell r="A205">
            <v>41456</v>
          </cell>
          <cell r="B205">
            <v>972</v>
          </cell>
        </row>
        <row r="206">
          <cell r="A206">
            <v>41487</v>
          </cell>
          <cell r="B206">
            <v>-308</v>
          </cell>
        </row>
        <row r="207">
          <cell r="A207">
            <v>41518</v>
          </cell>
          <cell r="B207">
            <v>-2190</v>
          </cell>
        </row>
        <row r="208">
          <cell r="A208">
            <v>41548</v>
          </cell>
          <cell r="B208">
            <v>1590</v>
          </cell>
        </row>
        <row r="209">
          <cell r="A209">
            <v>41579</v>
          </cell>
          <cell r="B209">
            <v>1454</v>
          </cell>
        </row>
        <row r="210">
          <cell r="A210">
            <v>41609</v>
          </cell>
          <cell r="B210">
            <v>-1554</v>
          </cell>
        </row>
        <row r="211">
          <cell r="A211">
            <v>41640</v>
          </cell>
          <cell r="B211">
            <v>466</v>
          </cell>
        </row>
        <row r="212">
          <cell r="A212">
            <v>41671</v>
          </cell>
          <cell r="B212">
            <v>-174</v>
          </cell>
        </row>
        <row r="213">
          <cell r="A213">
            <v>41699</v>
          </cell>
          <cell r="B213">
            <v>-210</v>
          </cell>
        </row>
        <row r="214">
          <cell r="A214">
            <v>41730</v>
          </cell>
          <cell r="B214">
            <v>1144</v>
          </cell>
        </row>
        <row r="215">
          <cell r="A215">
            <v>41760</v>
          </cell>
          <cell r="B215">
            <v>1268</v>
          </cell>
        </row>
        <row r="216">
          <cell r="A216">
            <v>41791</v>
          </cell>
          <cell r="B216">
            <v>-126</v>
          </cell>
        </row>
        <row r="217">
          <cell r="A217">
            <v>41821</v>
          </cell>
          <cell r="B217">
            <v>88</v>
          </cell>
        </row>
        <row r="218">
          <cell r="A218">
            <v>41852</v>
          </cell>
          <cell r="B218">
            <v>-1546</v>
          </cell>
        </row>
        <row r="219">
          <cell r="A219">
            <v>41883</v>
          </cell>
          <cell r="B219">
            <v>-444</v>
          </cell>
        </row>
        <row r="220">
          <cell r="A220">
            <v>41913</v>
          </cell>
          <cell r="B220">
            <v>-870</v>
          </cell>
        </row>
        <row r="221">
          <cell r="A221">
            <v>41944</v>
          </cell>
          <cell r="B221">
            <v>-1484</v>
          </cell>
        </row>
        <row r="222">
          <cell r="A222">
            <v>41974</v>
          </cell>
          <cell r="B222">
            <v>4350</v>
          </cell>
        </row>
        <row r="223">
          <cell r="A223">
            <v>42005</v>
          </cell>
          <cell r="B223">
            <v>-828</v>
          </cell>
        </row>
        <row r="224">
          <cell r="A224">
            <v>42064</v>
          </cell>
          <cell r="B224">
            <v>754</v>
          </cell>
        </row>
        <row r="225">
          <cell r="A225">
            <v>42095</v>
          </cell>
          <cell r="B225">
            <v>-2870</v>
          </cell>
        </row>
        <row r="226">
          <cell r="A226">
            <v>42125</v>
          </cell>
          <cell r="B226">
            <v>1074</v>
          </cell>
        </row>
        <row r="227">
          <cell r="A227">
            <v>42156</v>
          </cell>
          <cell r="B227">
            <v>638</v>
          </cell>
        </row>
        <row r="228">
          <cell r="A228">
            <v>42186</v>
          </cell>
          <cell r="B228">
            <v>932</v>
          </cell>
        </row>
        <row r="229">
          <cell r="A229">
            <v>42217</v>
          </cell>
          <cell r="B229">
            <v>1586</v>
          </cell>
        </row>
        <row r="230">
          <cell r="A230">
            <v>42248</v>
          </cell>
          <cell r="B230">
            <v>2762</v>
          </cell>
        </row>
        <row r="231">
          <cell r="A231">
            <v>42278</v>
          </cell>
          <cell r="B231">
            <v>10</v>
          </cell>
        </row>
        <row r="232">
          <cell r="A232">
            <v>42309</v>
          </cell>
          <cell r="B232">
            <v>-820</v>
          </cell>
        </row>
        <row r="233">
          <cell r="A233">
            <v>42339</v>
          </cell>
          <cell r="B233">
            <v>4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44"/>
  <sheetViews>
    <sheetView zoomScale="90" zoomScaleNormal="90" workbookViewId="0">
      <selection activeCell="J37" sqref="J37"/>
    </sheetView>
  </sheetViews>
  <sheetFormatPr baseColWidth="10" defaultRowHeight="15" x14ac:dyDescent="0.25"/>
  <cols>
    <col min="3" max="3" width="19.28515625" customWidth="1"/>
  </cols>
  <sheetData>
    <row r="1" spans="3:7" ht="15.75" thickBot="1" x14ac:dyDescent="0.3"/>
    <row r="2" spans="3:7" ht="15.75" thickBot="1" x14ac:dyDescent="0.3">
      <c r="C2" s="77" t="s">
        <v>78</v>
      </c>
      <c r="D2" s="78"/>
      <c r="E2" s="78"/>
      <c r="F2" s="78"/>
      <c r="G2" s="79"/>
    </row>
    <row r="3" spans="3:7" ht="15.75" thickBot="1" x14ac:dyDescent="0.3"/>
    <row r="4" spans="3:7" ht="15.75" thickBot="1" x14ac:dyDescent="0.3">
      <c r="C4" s="80" t="s">
        <v>38</v>
      </c>
      <c r="D4" s="81" t="s">
        <v>36</v>
      </c>
      <c r="E4" s="82"/>
      <c r="F4" s="82"/>
      <c r="G4" s="83"/>
    </row>
    <row r="5" spans="3:7" x14ac:dyDescent="0.25">
      <c r="C5" t="s">
        <v>37</v>
      </c>
      <c r="D5" t="s">
        <v>42</v>
      </c>
    </row>
    <row r="6" spans="3:7" x14ac:dyDescent="0.25">
      <c r="C6" t="s">
        <v>62</v>
      </c>
      <c r="D6" s="85">
        <v>42370</v>
      </c>
      <c r="E6" s="85">
        <v>42735</v>
      </c>
    </row>
    <row r="7" spans="3:7" x14ac:dyDescent="0.25">
      <c r="C7" t="s">
        <v>51</v>
      </c>
      <c r="D7" s="57" t="s">
        <v>50</v>
      </c>
      <c r="E7" s="57"/>
    </row>
    <row r="8" spans="3:7" x14ac:dyDescent="0.25">
      <c r="C8" t="s">
        <v>52</v>
      </c>
      <c r="D8" s="57" t="s">
        <v>53</v>
      </c>
      <c r="E8" s="57"/>
    </row>
    <row r="9" spans="3:7" x14ac:dyDescent="0.25">
      <c r="C9" t="s">
        <v>43</v>
      </c>
      <c r="D9" s="84">
        <v>0.64583333333333337</v>
      </c>
      <c r="E9" s="57"/>
    </row>
    <row r="10" spans="3:7" x14ac:dyDescent="0.25">
      <c r="C10" t="s">
        <v>44</v>
      </c>
      <c r="D10" s="84">
        <v>0.90625</v>
      </c>
      <c r="E10" s="57"/>
    </row>
    <row r="11" spans="3:7" x14ac:dyDescent="0.25">
      <c r="C11" t="s">
        <v>45</v>
      </c>
      <c r="D11" s="57">
        <v>103</v>
      </c>
      <c r="E11" s="57"/>
    </row>
    <row r="12" spans="3:7" x14ac:dyDescent="0.25">
      <c r="C12" t="s">
        <v>46</v>
      </c>
      <c r="D12" s="57">
        <v>22</v>
      </c>
      <c r="E12" s="57"/>
    </row>
    <row r="13" spans="3:7" x14ac:dyDescent="0.25">
      <c r="C13" t="s">
        <v>47</v>
      </c>
      <c r="D13" s="57">
        <v>760</v>
      </c>
      <c r="E13" s="57"/>
    </row>
    <row r="14" spans="3:7" x14ac:dyDescent="0.25">
      <c r="C14" t="s">
        <v>48</v>
      </c>
      <c r="D14" s="87">
        <v>0.4</v>
      </c>
      <c r="E14" s="57"/>
    </row>
    <row r="15" spans="3:7" x14ac:dyDescent="0.25">
      <c r="C15" t="s">
        <v>49</v>
      </c>
      <c r="D15" s="57">
        <v>1</v>
      </c>
    </row>
    <row r="18" spans="3:7" ht="15.75" thickBot="1" x14ac:dyDescent="0.3"/>
    <row r="19" spans="3:7" ht="15.75" thickBot="1" x14ac:dyDescent="0.3">
      <c r="C19" s="80" t="s">
        <v>39</v>
      </c>
      <c r="D19" s="81" t="s">
        <v>41</v>
      </c>
      <c r="E19" s="81"/>
      <c r="F19" s="82"/>
      <c r="G19" s="83"/>
    </row>
    <row r="20" spans="3:7" x14ac:dyDescent="0.25">
      <c r="C20" t="s">
        <v>40</v>
      </c>
      <c r="D20" s="84">
        <v>0.64583333333333337</v>
      </c>
      <c r="E20" s="84">
        <v>0.92708333333333337</v>
      </c>
    </row>
    <row r="21" spans="3:7" x14ac:dyDescent="0.25">
      <c r="C21" t="s">
        <v>55</v>
      </c>
      <c r="D21" s="57" t="s">
        <v>33</v>
      </c>
      <c r="E21" s="57"/>
    </row>
    <row r="22" spans="3:7" x14ac:dyDescent="0.25">
      <c r="C22" t="s">
        <v>54</v>
      </c>
      <c r="D22" s="86" t="s">
        <v>71</v>
      </c>
      <c r="E22" s="57" t="str">
        <f>D21</f>
        <v>USD</v>
      </c>
    </row>
    <row r="23" spans="3:7" x14ac:dyDescent="0.25">
      <c r="C23" t="s">
        <v>56</v>
      </c>
      <c r="D23" s="57">
        <v>100</v>
      </c>
      <c r="E23" s="57" t="str">
        <f>D21&amp;"/Punto"</f>
        <v>USD/Punto</v>
      </c>
    </row>
    <row r="24" spans="3:7" x14ac:dyDescent="0.25">
      <c r="C24" t="s">
        <v>58</v>
      </c>
      <c r="D24" s="57">
        <v>0.1</v>
      </c>
      <c r="E24" s="57" t="s">
        <v>72</v>
      </c>
    </row>
    <row r="25" spans="3:7" x14ac:dyDescent="0.25">
      <c r="C25" t="s">
        <v>59</v>
      </c>
      <c r="D25" s="57">
        <v>10</v>
      </c>
      <c r="E25" s="57" t="str">
        <f>D21&amp;"/Tick"</f>
        <v>USD/Tick</v>
      </c>
    </row>
    <row r="26" spans="3:7" x14ac:dyDescent="0.25">
      <c r="C26" t="s">
        <v>61</v>
      </c>
      <c r="D26" s="86" t="s">
        <v>70</v>
      </c>
      <c r="E26" s="57"/>
    </row>
    <row r="27" spans="3:7" x14ac:dyDescent="0.25">
      <c r="C27" t="s">
        <v>60</v>
      </c>
      <c r="D27" s="57">
        <v>1</v>
      </c>
      <c r="E27" s="57" t="s">
        <v>57</v>
      </c>
    </row>
    <row r="28" spans="3:7" x14ac:dyDescent="0.25">
      <c r="C28" t="s">
        <v>63</v>
      </c>
      <c r="D28" s="86" t="s">
        <v>73</v>
      </c>
      <c r="E28" s="57"/>
    </row>
    <row r="29" spans="3:7" x14ac:dyDescent="0.25">
      <c r="C29" t="s">
        <v>64</v>
      </c>
      <c r="D29" s="57" t="s">
        <v>65</v>
      </c>
      <c r="E29" s="57"/>
    </row>
    <row r="30" spans="3:7" x14ac:dyDescent="0.25">
      <c r="C30" t="s">
        <v>66</v>
      </c>
      <c r="D30" s="57"/>
      <c r="E30" s="57"/>
    </row>
    <row r="31" spans="3:7" x14ac:dyDescent="0.25">
      <c r="C31" s="76" t="s">
        <v>68</v>
      </c>
      <c r="D31" s="57">
        <v>5940</v>
      </c>
      <c r="E31" s="57" t="str">
        <f>D21</f>
        <v>USD</v>
      </c>
    </row>
    <row r="32" spans="3:7" x14ac:dyDescent="0.25">
      <c r="C32" s="76" t="s">
        <v>67</v>
      </c>
      <c r="D32" s="57">
        <v>1485</v>
      </c>
      <c r="E32" s="57" t="str">
        <f>D21</f>
        <v>USD</v>
      </c>
    </row>
    <row r="33" spans="3:7" x14ac:dyDescent="0.25">
      <c r="C33" t="s">
        <v>74</v>
      </c>
      <c r="D33" s="57" t="s">
        <v>75</v>
      </c>
      <c r="E33" s="57" t="str">
        <f>D21</f>
        <v>USD</v>
      </c>
    </row>
    <row r="34" spans="3:7" x14ac:dyDescent="0.25">
      <c r="C34" t="s">
        <v>69</v>
      </c>
      <c r="D34" s="57">
        <v>6.5</v>
      </c>
      <c r="E34" s="57" t="str">
        <f>D21</f>
        <v>USD</v>
      </c>
    </row>
    <row r="35" spans="3:7" x14ac:dyDescent="0.25">
      <c r="C35" t="s">
        <v>76</v>
      </c>
      <c r="D35" s="57">
        <v>5.23</v>
      </c>
      <c r="E35" s="57">
        <v>54.35</v>
      </c>
    </row>
    <row r="36" spans="3:7" x14ac:dyDescent="0.25">
      <c r="C36" t="s">
        <v>77</v>
      </c>
      <c r="D36" s="57">
        <v>523</v>
      </c>
      <c r="E36" s="57">
        <v>5435</v>
      </c>
    </row>
    <row r="37" spans="3:7" x14ac:dyDescent="0.25">
      <c r="D37" s="57"/>
      <c r="E37" s="57"/>
    </row>
    <row r="38" spans="3:7" x14ac:dyDescent="0.25">
      <c r="D38" s="57"/>
      <c r="E38" s="57"/>
    </row>
    <row r="39" spans="3:7" ht="15.75" thickBot="1" x14ac:dyDescent="0.3">
      <c r="D39" s="57"/>
      <c r="E39" s="57"/>
    </row>
    <row r="40" spans="3:7" ht="15.75" thickBot="1" x14ac:dyDescent="0.3">
      <c r="C40" s="80"/>
      <c r="D40" s="81"/>
      <c r="E40" s="81"/>
      <c r="F40" s="82"/>
      <c r="G40" s="83"/>
    </row>
    <row r="41" spans="3:7" x14ac:dyDescent="0.25">
      <c r="D41" s="57"/>
      <c r="E41" s="57"/>
    </row>
    <row r="42" spans="3:7" x14ac:dyDescent="0.25">
      <c r="D42" s="57"/>
      <c r="E42" s="57"/>
    </row>
    <row r="43" spans="3:7" x14ac:dyDescent="0.25">
      <c r="D43" s="57"/>
      <c r="E43" s="57"/>
    </row>
    <row r="44" spans="3:7" x14ac:dyDescent="0.25">
      <c r="D44" s="57"/>
      <c r="E44" s="57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9"/>
  <sheetViews>
    <sheetView topLeftCell="A16" zoomScale="80" zoomScaleNormal="80" workbookViewId="0">
      <selection activeCell="L4" sqref="L4"/>
    </sheetView>
  </sheetViews>
  <sheetFormatPr baseColWidth="10" defaultRowHeight="15" x14ac:dyDescent="0.25"/>
  <cols>
    <col min="1" max="1" width="3.5703125" customWidth="1"/>
    <col min="2" max="2" width="27.42578125" customWidth="1"/>
  </cols>
  <sheetData>
    <row r="1" spans="2:19" x14ac:dyDescent="0.25">
      <c r="L1" s="195"/>
    </row>
    <row r="2" spans="2:19" x14ac:dyDescent="0.25">
      <c r="C2" s="193"/>
      <c r="D2" s="193"/>
      <c r="E2" s="193"/>
      <c r="F2" s="193"/>
      <c r="G2" s="194"/>
      <c r="H2" s="194"/>
      <c r="I2" s="194"/>
      <c r="J2" s="194"/>
      <c r="K2" s="194"/>
      <c r="L2" s="195"/>
    </row>
    <row r="3" spans="2:19" x14ac:dyDescent="0.25">
      <c r="C3" s="193"/>
      <c r="D3" s="193"/>
      <c r="E3" s="193"/>
      <c r="F3" s="193"/>
      <c r="G3" s="194"/>
      <c r="H3" s="194"/>
      <c r="I3" s="194"/>
      <c r="J3" s="194"/>
      <c r="K3" s="194"/>
      <c r="L3" s="195"/>
    </row>
    <row r="4" spans="2:19" x14ac:dyDescent="0.25">
      <c r="C4" s="193"/>
      <c r="D4" s="193"/>
      <c r="E4" s="193"/>
      <c r="F4" s="193"/>
      <c r="G4" s="194"/>
      <c r="H4" s="194"/>
      <c r="I4" s="194"/>
      <c r="J4" s="194"/>
      <c r="K4" s="194"/>
      <c r="L4" s="195"/>
    </row>
    <row r="5" spans="2:19" x14ac:dyDescent="0.25">
      <c r="C5" s="193"/>
      <c r="D5" s="193"/>
      <c r="E5" s="193"/>
      <c r="F5" s="193"/>
      <c r="G5" s="194"/>
      <c r="H5" s="194"/>
      <c r="I5" s="194"/>
      <c r="J5" s="194"/>
      <c r="K5" s="194"/>
      <c r="L5" s="195"/>
    </row>
    <row r="6" spans="2:19" x14ac:dyDescent="0.25">
      <c r="C6" s="193"/>
      <c r="D6" s="193"/>
      <c r="E6" s="193"/>
      <c r="F6" s="193"/>
      <c r="G6" s="194"/>
      <c r="H6" s="194"/>
      <c r="I6" s="194"/>
      <c r="J6" s="194"/>
      <c r="K6" s="194"/>
      <c r="L6" s="195"/>
    </row>
    <row r="7" spans="2:19" ht="15.75" thickBot="1" x14ac:dyDescent="0.3">
      <c r="C7" s="193"/>
      <c r="D7" s="193"/>
      <c r="E7" s="193"/>
      <c r="F7" s="193"/>
      <c r="G7" s="194"/>
      <c r="H7" s="194"/>
      <c r="I7" s="194"/>
      <c r="J7" s="194"/>
      <c r="K7" s="194"/>
      <c r="L7" s="195"/>
    </row>
    <row r="8" spans="2:19" ht="16.5" thickBot="1" x14ac:dyDescent="0.3">
      <c r="C8" s="193"/>
      <c r="D8" s="193"/>
      <c r="E8" s="193"/>
      <c r="F8" s="193"/>
      <c r="G8" s="194"/>
      <c r="H8" s="194"/>
      <c r="I8" s="194"/>
      <c r="J8" s="194"/>
      <c r="K8" s="194"/>
      <c r="L8" s="195"/>
      <c r="M8" s="247"/>
      <c r="N8" s="262"/>
      <c r="O8" s="296" t="s">
        <v>202</v>
      </c>
      <c r="P8" s="296"/>
      <c r="Q8" s="296"/>
      <c r="R8" s="263"/>
      <c r="S8" s="264"/>
    </row>
    <row r="9" spans="2:19" ht="20.25" x14ac:dyDescent="0.3">
      <c r="B9" s="293" t="s">
        <v>150</v>
      </c>
      <c r="C9" s="294"/>
      <c r="D9" s="294"/>
      <c r="E9" s="294"/>
      <c r="F9" s="294"/>
      <c r="G9" s="294"/>
      <c r="H9" s="294"/>
      <c r="I9" s="294"/>
      <c r="J9" s="294"/>
      <c r="K9" s="295"/>
      <c r="L9" s="195"/>
      <c r="M9" s="196"/>
      <c r="N9" s="265"/>
      <c r="O9" s="266"/>
      <c r="P9" s="257"/>
      <c r="Q9" s="257"/>
      <c r="R9" s="257"/>
      <c r="S9" s="258"/>
    </row>
    <row r="10" spans="2:19" x14ac:dyDescent="0.25">
      <c r="B10" s="196"/>
      <c r="C10" s="197"/>
      <c r="D10" s="197"/>
      <c r="E10" s="197"/>
      <c r="F10" s="197"/>
      <c r="G10" s="198"/>
      <c r="H10" s="198"/>
      <c r="I10" s="198"/>
      <c r="J10" s="198"/>
      <c r="K10" s="199"/>
      <c r="L10" s="195"/>
      <c r="M10" s="196"/>
      <c r="N10" s="265"/>
      <c r="O10" s="266"/>
      <c r="P10" s="257"/>
      <c r="Q10" s="257"/>
      <c r="R10" s="257"/>
      <c r="S10" s="258"/>
    </row>
    <row r="11" spans="2:19" x14ac:dyDescent="0.25">
      <c r="B11" s="196" t="s">
        <v>151</v>
      </c>
      <c r="C11" s="200" t="s">
        <v>152</v>
      </c>
      <c r="D11" s="197"/>
      <c r="E11" s="197"/>
      <c r="F11" s="197"/>
      <c r="G11" s="197"/>
      <c r="H11" s="197"/>
      <c r="I11" s="197"/>
      <c r="J11" s="197"/>
      <c r="K11" s="199"/>
      <c r="L11" s="195"/>
      <c r="M11" s="196"/>
      <c r="N11" s="257"/>
      <c r="O11" s="257"/>
      <c r="P11" s="257"/>
      <c r="Q11" s="257"/>
      <c r="R11" s="257"/>
      <c r="S11" s="258"/>
    </row>
    <row r="12" spans="2:19" x14ac:dyDescent="0.25">
      <c r="B12" s="196" t="s">
        <v>153</v>
      </c>
      <c r="C12" s="197" t="s">
        <v>28</v>
      </c>
      <c r="D12" s="197"/>
      <c r="E12" s="197" t="s">
        <v>154</v>
      </c>
      <c r="F12" s="201" t="s">
        <v>155</v>
      </c>
      <c r="G12" s="197"/>
      <c r="H12" s="197"/>
      <c r="I12" s="197"/>
      <c r="J12" s="197"/>
      <c r="K12" s="199"/>
      <c r="L12" s="195"/>
      <c r="M12" s="196"/>
      <c r="N12" s="265"/>
      <c r="O12" s="266"/>
      <c r="P12" s="257"/>
      <c r="Q12" s="257"/>
      <c r="R12" s="257"/>
      <c r="S12" s="258"/>
    </row>
    <row r="13" spans="2:19" x14ac:dyDescent="0.25">
      <c r="B13" s="196" t="s">
        <v>156</v>
      </c>
      <c r="C13" s="202" t="s">
        <v>89</v>
      </c>
      <c r="D13" s="197"/>
      <c r="E13" s="197" t="s">
        <v>66</v>
      </c>
      <c r="F13" s="203">
        <v>6000</v>
      </c>
      <c r="G13" s="197"/>
      <c r="H13" s="197" t="s">
        <v>157</v>
      </c>
      <c r="I13" s="203">
        <v>3</v>
      </c>
      <c r="J13" s="204"/>
      <c r="K13" s="199"/>
      <c r="L13" s="195"/>
      <c r="M13" s="196"/>
      <c r="N13" s="265"/>
      <c r="O13" s="266"/>
      <c r="P13" s="257"/>
      <c r="Q13" s="257"/>
      <c r="R13" s="257"/>
      <c r="S13" s="258"/>
    </row>
    <row r="14" spans="2:19" x14ac:dyDescent="0.25">
      <c r="B14" s="196" t="s">
        <v>158</v>
      </c>
      <c r="C14" s="205">
        <v>20000</v>
      </c>
      <c r="D14" s="197"/>
      <c r="E14" s="197" t="s">
        <v>159</v>
      </c>
      <c r="F14" s="203">
        <v>13</v>
      </c>
      <c r="G14" s="197"/>
      <c r="H14" s="197" t="s">
        <v>160</v>
      </c>
      <c r="I14" s="203">
        <v>16</v>
      </c>
      <c r="J14" s="204"/>
      <c r="K14" s="199"/>
      <c r="L14" s="195"/>
      <c r="M14" s="196"/>
      <c r="N14" s="265"/>
      <c r="O14" s="266"/>
      <c r="P14" s="257"/>
      <c r="Q14" s="257"/>
      <c r="R14" s="257"/>
      <c r="S14" s="258"/>
    </row>
    <row r="15" spans="2:19" x14ac:dyDescent="0.25">
      <c r="B15" s="196"/>
      <c r="C15" s="197"/>
      <c r="D15" s="197"/>
      <c r="E15" s="197"/>
      <c r="F15" s="197"/>
      <c r="G15" s="198"/>
      <c r="H15" s="198"/>
      <c r="I15" s="198"/>
      <c r="J15" s="198"/>
      <c r="K15" s="199"/>
      <c r="L15" s="195"/>
      <c r="M15" s="196"/>
      <c r="N15" s="265"/>
      <c r="O15" s="266"/>
      <c r="P15" s="257"/>
      <c r="Q15" s="257"/>
      <c r="R15" s="257"/>
      <c r="S15" s="258"/>
    </row>
    <row r="16" spans="2:19" ht="18" x14ac:dyDescent="0.25">
      <c r="B16" s="206" t="s">
        <v>161</v>
      </c>
      <c r="C16" s="197"/>
      <c r="D16" s="197" t="s">
        <v>22</v>
      </c>
      <c r="E16" s="197"/>
      <c r="F16" s="197"/>
      <c r="G16" s="198"/>
      <c r="H16" s="198"/>
      <c r="I16" s="198"/>
      <c r="J16" s="198"/>
      <c r="K16" s="199"/>
      <c r="L16" s="195"/>
      <c r="M16" s="196"/>
      <c r="N16" s="265"/>
      <c r="O16" s="266"/>
      <c r="P16" s="257"/>
      <c r="Q16" s="257"/>
      <c r="R16" s="257"/>
      <c r="S16" s="258"/>
    </row>
    <row r="17" spans="2:19" ht="18" x14ac:dyDescent="0.25">
      <c r="B17" s="206"/>
      <c r="C17" s="197"/>
      <c r="D17" s="197"/>
      <c r="E17" s="197"/>
      <c r="F17" s="197"/>
      <c r="G17" s="198"/>
      <c r="H17" s="198"/>
      <c r="I17" s="198"/>
      <c r="J17" s="198"/>
      <c r="K17" s="199"/>
      <c r="L17" s="195"/>
      <c r="M17" s="196"/>
      <c r="N17" s="265"/>
      <c r="O17" s="266"/>
      <c r="P17" s="257"/>
      <c r="Q17" s="257"/>
      <c r="R17" s="257"/>
      <c r="S17" s="258"/>
    </row>
    <row r="18" spans="2:19" ht="15.75" thickBot="1" x14ac:dyDescent="0.3">
      <c r="B18" s="207" t="s">
        <v>162</v>
      </c>
      <c r="C18" s="208"/>
      <c r="D18" s="208"/>
      <c r="E18" s="208"/>
      <c r="F18" s="208"/>
      <c r="G18" s="209"/>
      <c r="H18" s="209"/>
      <c r="I18" s="209"/>
      <c r="J18" s="209"/>
      <c r="K18" s="210"/>
      <c r="L18" s="195"/>
      <c r="M18" s="196"/>
      <c r="N18" s="265"/>
      <c r="O18" s="266"/>
      <c r="P18" s="257"/>
      <c r="Q18" s="257"/>
      <c r="R18" s="257"/>
      <c r="S18" s="258"/>
    </row>
    <row r="19" spans="2:19" x14ac:dyDescent="0.25">
      <c r="B19" s="196"/>
      <c r="C19" s="211" t="s">
        <v>163</v>
      </c>
      <c r="D19" s="211" t="s">
        <v>164</v>
      </c>
      <c r="E19" s="211" t="s">
        <v>165</v>
      </c>
      <c r="F19" s="211" t="s">
        <v>166</v>
      </c>
      <c r="G19" s="211" t="s">
        <v>167</v>
      </c>
      <c r="H19" s="211"/>
      <c r="I19" s="198"/>
      <c r="J19" s="198"/>
      <c r="K19" s="199"/>
      <c r="L19" s="195"/>
      <c r="M19" s="196"/>
      <c r="N19" s="265"/>
      <c r="O19" s="266"/>
      <c r="P19" s="257"/>
      <c r="Q19" s="257"/>
      <c r="R19" s="257"/>
      <c r="S19" s="258"/>
    </row>
    <row r="20" spans="2:19" x14ac:dyDescent="0.25">
      <c r="B20" s="196" t="s">
        <v>168</v>
      </c>
      <c r="C20" s="205">
        <v>6274.75</v>
      </c>
      <c r="D20" s="205">
        <v>13685.14</v>
      </c>
      <c r="E20" s="205">
        <v>-1135.6400000000003</v>
      </c>
      <c r="F20" s="205">
        <v>21064</v>
      </c>
      <c r="G20" s="205">
        <v>-2896</v>
      </c>
      <c r="H20" s="211"/>
      <c r="I20" s="198"/>
      <c r="J20" s="198"/>
      <c r="K20" s="199"/>
      <c r="L20" s="195"/>
      <c r="M20" s="196"/>
      <c r="N20" s="265"/>
      <c r="O20" s="266"/>
      <c r="P20" s="257"/>
      <c r="Q20" s="257"/>
      <c r="R20" s="257"/>
      <c r="S20" s="258"/>
    </row>
    <row r="21" spans="2:19" x14ac:dyDescent="0.25">
      <c r="B21" s="196" t="s">
        <v>169</v>
      </c>
      <c r="C21" s="205">
        <v>7410.39</v>
      </c>
      <c r="D21" s="202"/>
      <c r="E21" s="211"/>
      <c r="F21" s="211"/>
      <c r="G21" s="211"/>
      <c r="H21" s="211"/>
      <c r="I21" s="198"/>
      <c r="J21" s="198"/>
      <c r="K21" s="199"/>
      <c r="L21" s="195"/>
      <c r="M21" s="196"/>
      <c r="N21" s="265"/>
      <c r="O21" s="266"/>
      <c r="P21" s="257"/>
      <c r="Q21" s="257"/>
      <c r="R21" s="257"/>
      <c r="S21" s="258"/>
    </row>
    <row r="22" spans="2:19" x14ac:dyDescent="0.25">
      <c r="B22" s="196" t="s">
        <v>170</v>
      </c>
      <c r="C22" s="212">
        <v>0.3137375</v>
      </c>
      <c r="D22" s="211"/>
      <c r="E22" s="211"/>
      <c r="F22" s="211"/>
      <c r="G22" s="211"/>
      <c r="H22" s="211"/>
      <c r="I22" s="198"/>
      <c r="J22" s="198"/>
      <c r="K22" s="199"/>
      <c r="L22" s="195"/>
      <c r="M22" s="196"/>
      <c r="N22" s="265"/>
      <c r="O22" s="266"/>
      <c r="P22" s="257"/>
      <c r="Q22" s="257"/>
      <c r="R22" s="257"/>
      <c r="S22" s="258"/>
    </row>
    <row r="23" spans="2:19" x14ac:dyDescent="0.25">
      <c r="B23" s="196" t="s">
        <v>171</v>
      </c>
      <c r="C23" s="212">
        <v>8.7028432732316224E-2</v>
      </c>
      <c r="D23" s="211"/>
      <c r="E23" s="211"/>
      <c r="F23" s="211"/>
      <c r="G23" s="211"/>
      <c r="H23" s="211"/>
      <c r="I23" s="198"/>
      <c r="J23" s="198"/>
      <c r="K23" s="199"/>
      <c r="L23" s="195"/>
      <c r="M23" s="196"/>
      <c r="N23" s="265"/>
      <c r="O23" s="266"/>
      <c r="P23" s="257"/>
      <c r="Q23" s="257"/>
      <c r="R23" s="257"/>
      <c r="S23" s="258"/>
    </row>
    <row r="24" spans="2:19" x14ac:dyDescent="0.25">
      <c r="B24" s="213"/>
      <c r="C24" s="214"/>
      <c r="D24" s="214"/>
      <c r="E24" s="214"/>
      <c r="F24" s="214"/>
      <c r="G24" s="215"/>
      <c r="H24" s="215"/>
      <c r="I24" s="216"/>
      <c r="J24" s="216"/>
      <c r="K24" s="199"/>
      <c r="L24" s="219"/>
      <c r="M24" s="196"/>
      <c r="N24" s="265"/>
      <c r="O24" s="266"/>
      <c r="P24" s="257"/>
      <c r="Q24" s="257"/>
      <c r="R24" s="257"/>
      <c r="S24" s="258"/>
    </row>
    <row r="25" spans="2:19" x14ac:dyDescent="0.25">
      <c r="B25" s="196"/>
      <c r="C25" s="217">
        <v>2008</v>
      </c>
      <c r="D25" s="217">
        <v>2009</v>
      </c>
      <c r="E25" s="217">
        <v>2010</v>
      </c>
      <c r="F25" s="217">
        <v>2011</v>
      </c>
      <c r="G25" s="217">
        <v>2012</v>
      </c>
      <c r="H25" s="217">
        <v>2013</v>
      </c>
      <c r="I25" s="217">
        <v>2014</v>
      </c>
      <c r="J25" s="217">
        <v>2015</v>
      </c>
      <c r="K25" s="218"/>
      <c r="L25" s="221"/>
      <c r="M25" s="196"/>
      <c r="N25" s="265"/>
      <c r="O25" s="266"/>
      <c r="P25" s="266"/>
      <c r="Q25" s="257"/>
      <c r="R25" s="257"/>
      <c r="S25" s="258"/>
    </row>
    <row r="26" spans="2:19" x14ac:dyDescent="0.25">
      <c r="B26" s="196" t="s">
        <v>172</v>
      </c>
      <c r="C26" s="203">
        <v>21064</v>
      </c>
      <c r="D26" s="203">
        <v>2714</v>
      </c>
      <c r="E26" s="203">
        <v>4622</v>
      </c>
      <c r="F26" s="203">
        <v>12788</v>
      </c>
      <c r="G26" s="203">
        <v>-2896</v>
      </c>
      <c r="H26" s="203">
        <v>6202</v>
      </c>
      <c r="I26" s="203">
        <v>2462</v>
      </c>
      <c r="J26" s="203">
        <v>3242</v>
      </c>
      <c r="K26" s="220"/>
      <c r="L26" s="221"/>
      <c r="M26" s="196"/>
      <c r="N26" s="265"/>
      <c r="O26" s="266"/>
      <c r="P26" s="257"/>
      <c r="Q26" s="257"/>
      <c r="R26" s="257"/>
      <c r="S26" s="258"/>
    </row>
    <row r="27" spans="2:19" x14ac:dyDescent="0.25">
      <c r="B27" s="196"/>
      <c r="C27" s="197"/>
      <c r="D27" s="197"/>
      <c r="E27" s="197"/>
      <c r="F27" s="211"/>
      <c r="G27" s="222"/>
      <c r="H27" s="222"/>
      <c r="I27" s="211"/>
      <c r="J27" s="211"/>
      <c r="K27" s="220"/>
      <c r="L27" s="221"/>
      <c r="M27" s="196"/>
      <c r="N27" s="265"/>
      <c r="O27" s="266"/>
      <c r="P27" s="257"/>
      <c r="Q27" s="257"/>
      <c r="R27" s="257"/>
      <c r="S27" s="258"/>
    </row>
    <row r="28" spans="2:19" x14ac:dyDescent="0.25">
      <c r="B28" s="196"/>
      <c r="C28" s="201" t="s">
        <v>173</v>
      </c>
      <c r="D28" s="201" t="s">
        <v>174</v>
      </c>
      <c r="E28" s="201" t="s">
        <v>175</v>
      </c>
      <c r="F28" s="223" t="s">
        <v>176</v>
      </c>
      <c r="G28" s="222"/>
      <c r="H28" s="222"/>
      <c r="I28" s="211"/>
      <c r="J28" s="211"/>
      <c r="K28" s="220"/>
      <c r="L28" s="221"/>
      <c r="M28" s="196"/>
      <c r="N28" s="265"/>
      <c r="O28" s="266"/>
      <c r="P28" s="257"/>
      <c r="Q28" s="257"/>
      <c r="R28" s="257"/>
      <c r="S28" s="258"/>
    </row>
    <row r="29" spans="2:19" x14ac:dyDescent="0.25">
      <c r="B29" s="196" t="s">
        <v>177</v>
      </c>
      <c r="C29" s="203">
        <v>534.02</v>
      </c>
      <c r="D29" s="224">
        <v>3685.88</v>
      </c>
      <c r="E29" s="224">
        <v>-2617.84</v>
      </c>
      <c r="F29" s="211"/>
      <c r="G29" s="222"/>
      <c r="H29" s="222"/>
      <c r="I29" s="211"/>
      <c r="J29" s="211"/>
      <c r="K29" s="220"/>
      <c r="L29" s="221"/>
      <c r="M29" s="196"/>
      <c r="N29" s="265"/>
      <c r="O29" s="266"/>
      <c r="P29" s="257"/>
      <c r="Q29" s="257"/>
      <c r="R29" s="257"/>
      <c r="S29" s="258"/>
    </row>
    <row r="30" spans="2:19" x14ac:dyDescent="0.25">
      <c r="B30" s="196" t="s">
        <v>178</v>
      </c>
      <c r="C30" s="203">
        <v>1575.93</v>
      </c>
      <c r="D30" s="225"/>
      <c r="E30" s="225"/>
      <c r="F30" s="211"/>
      <c r="G30" s="222"/>
      <c r="H30" s="222"/>
      <c r="I30" s="211"/>
      <c r="J30" s="211"/>
      <c r="K30" s="220"/>
      <c r="L30" s="221"/>
      <c r="M30" s="196"/>
      <c r="N30" s="265"/>
      <c r="O30" s="266"/>
      <c r="P30" s="257"/>
      <c r="Q30" s="257"/>
      <c r="R30" s="257"/>
      <c r="S30" s="258"/>
    </row>
    <row r="31" spans="2:19" x14ac:dyDescent="0.25">
      <c r="B31" s="196"/>
      <c r="C31" s="211"/>
      <c r="D31" s="197"/>
      <c r="E31" s="197"/>
      <c r="F31" s="211"/>
      <c r="G31" s="222"/>
      <c r="H31" s="222"/>
      <c r="I31" s="211"/>
      <c r="J31" s="211"/>
      <c r="K31" s="220"/>
      <c r="L31" s="221"/>
      <c r="M31" s="196"/>
      <c r="N31" s="265"/>
      <c r="O31" s="266"/>
      <c r="P31" s="257"/>
      <c r="Q31" s="257"/>
      <c r="R31" s="257"/>
      <c r="S31" s="258"/>
    </row>
    <row r="32" spans="2:19" x14ac:dyDescent="0.25">
      <c r="B32" s="196"/>
      <c r="C32" s="201" t="s">
        <v>173</v>
      </c>
      <c r="D32" s="201" t="s">
        <v>174</v>
      </c>
      <c r="E32" s="201" t="s">
        <v>175</v>
      </c>
      <c r="F32" s="223" t="s">
        <v>176</v>
      </c>
      <c r="G32" s="222"/>
      <c r="H32" s="222"/>
      <c r="I32" s="211"/>
      <c r="J32" s="211"/>
      <c r="K32" s="220"/>
      <c r="L32" s="221"/>
      <c r="M32" s="196"/>
      <c r="N32" s="265"/>
      <c r="O32" s="266"/>
      <c r="P32" s="257"/>
      <c r="Q32" s="257"/>
      <c r="R32" s="257"/>
      <c r="S32" s="258"/>
    </row>
    <row r="33" spans="2:19" x14ac:dyDescent="0.25">
      <c r="B33" s="196" t="s">
        <v>179</v>
      </c>
      <c r="C33" s="203">
        <v>196.85</v>
      </c>
      <c r="D33" s="224">
        <v>1798.07</v>
      </c>
      <c r="E33" s="224">
        <v>-1404.3700000000001</v>
      </c>
      <c r="F33" s="211"/>
      <c r="G33" s="222"/>
      <c r="H33" s="222"/>
      <c r="I33" s="211"/>
      <c r="J33" s="211"/>
      <c r="K33" s="220"/>
      <c r="L33" s="221"/>
      <c r="M33" s="196"/>
      <c r="N33" s="265"/>
      <c r="O33" s="266"/>
      <c r="P33" s="257"/>
      <c r="Q33" s="257"/>
      <c r="R33" s="257"/>
      <c r="S33" s="258"/>
    </row>
    <row r="34" spans="2:19" x14ac:dyDescent="0.25">
      <c r="B34" s="196" t="s">
        <v>178</v>
      </c>
      <c r="C34" s="203">
        <v>800.61</v>
      </c>
      <c r="D34" s="225"/>
      <c r="E34" s="225"/>
      <c r="F34" s="211"/>
      <c r="G34" s="222"/>
      <c r="H34" s="222"/>
      <c r="I34" s="211"/>
      <c r="J34" s="211"/>
      <c r="K34" s="220"/>
      <c r="L34" s="221"/>
      <c r="M34" s="196"/>
      <c r="N34" s="265"/>
      <c r="O34" s="266"/>
      <c r="P34" s="257"/>
      <c r="Q34" s="257"/>
      <c r="R34" s="257"/>
      <c r="S34" s="258"/>
    </row>
    <row r="35" spans="2:19" x14ac:dyDescent="0.25">
      <c r="B35" s="196"/>
      <c r="C35" s="211"/>
      <c r="D35" s="197"/>
      <c r="E35" s="197"/>
      <c r="F35" s="211"/>
      <c r="G35" s="222"/>
      <c r="H35" s="222"/>
      <c r="I35" s="211"/>
      <c r="J35" s="211"/>
      <c r="K35" s="220"/>
      <c r="L35" s="221"/>
      <c r="M35" s="196"/>
      <c r="N35" s="265"/>
      <c r="O35" s="266"/>
      <c r="P35" s="257"/>
      <c r="Q35" s="257"/>
      <c r="R35" s="257"/>
      <c r="S35" s="258"/>
    </row>
    <row r="36" spans="2:19" x14ac:dyDescent="0.25">
      <c r="B36" s="196"/>
      <c r="C36" s="201" t="s">
        <v>173</v>
      </c>
      <c r="D36" s="201" t="s">
        <v>174</v>
      </c>
      <c r="E36" s="201" t="s">
        <v>175</v>
      </c>
      <c r="F36" s="223" t="s">
        <v>176</v>
      </c>
      <c r="G36" s="222"/>
      <c r="H36" s="222"/>
      <c r="I36" s="211"/>
      <c r="J36" s="211"/>
      <c r="K36" s="220"/>
      <c r="L36" s="221"/>
      <c r="M36" s="196"/>
      <c r="N36" s="265"/>
      <c r="O36" s="266"/>
      <c r="P36" s="257"/>
      <c r="Q36" s="257"/>
      <c r="R36" s="257"/>
      <c r="S36" s="258"/>
    </row>
    <row r="37" spans="2:19" x14ac:dyDescent="0.25">
      <c r="B37" s="196" t="s">
        <v>180</v>
      </c>
      <c r="C37" s="203">
        <v>114.35</v>
      </c>
      <c r="D37" s="224">
        <v>1418.6899999999998</v>
      </c>
      <c r="E37" s="224">
        <v>-1189.99</v>
      </c>
      <c r="F37" s="211"/>
      <c r="G37" s="222"/>
      <c r="H37" s="222"/>
      <c r="I37" s="211"/>
      <c r="J37" s="211"/>
      <c r="K37" s="220"/>
      <c r="L37" s="221"/>
      <c r="M37" s="196"/>
      <c r="N37" s="265"/>
      <c r="O37" s="266"/>
      <c r="P37" s="257"/>
      <c r="Q37" s="257"/>
      <c r="R37" s="257"/>
      <c r="S37" s="258"/>
    </row>
    <row r="38" spans="2:19" x14ac:dyDescent="0.25">
      <c r="B38" s="196" t="s">
        <v>178</v>
      </c>
      <c r="C38" s="203">
        <v>652.16999999999996</v>
      </c>
      <c r="D38" s="225"/>
      <c r="E38" s="225"/>
      <c r="F38" s="211"/>
      <c r="G38" s="222"/>
      <c r="H38" s="222"/>
      <c r="I38" s="211"/>
      <c r="J38" s="211"/>
      <c r="K38" s="220"/>
      <c r="L38" s="221"/>
      <c r="M38" s="196"/>
      <c r="N38" s="265"/>
      <c r="O38" s="266"/>
      <c r="P38" s="257"/>
      <c r="Q38" s="257"/>
      <c r="R38" s="257"/>
      <c r="S38" s="258"/>
    </row>
    <row r="39" spans="2:19" x14ac:dyDescent="0.25">
      <c r="B39" s="196"/>
      <c r="C39" s="197"/>
      <c r="D39" s="197"/>
      <c r="E39" s="197"/>
      <c r="F39" s="211"/>
      <c r="G39" s="222"/>
      <c r="H39" s="222"/>
      <c r="I39" s="211"/>
      <c r="J39" s="211"/>
      <c r="K39" s="220"/>
      <c r="L39" s="221"/>
      <c r="M39" s="196"/>
      <c r="N39" s="265"/>
      <c r="O39" s="266"/>
      <c r="P39" s="257"/>
      <c r="Q39" s="257"/>
      <c r="R39" s="257"/>
      <c r="S39" s="258"/>
    </row>
    <row r="40" spans="2:19" ht="15.75" thickBot="1" x14ac:dyDescent="0.3">
      <c r="B40" s="207" t="s">
        <v>181</v>
      </c>
      <c r="C40" s="208"/>
      <c r="D40" s="208"/>
      <c r="E40" s="208"/>
      <c r="F40" s="226"/>
      <c r="G40" s="227"/>
      <c r="H40" s="227"/>
      <c r="I40" s="226"/>
      <c r="J40" s="226"/>
      <c r="K40" s="228"/>
      <c r="L40" s="221"/>
      <c r="M40" s="196"/>
      <c r="N40" s="265"/>
      <c r="O40" s="266"/>
      <c r="P40" s="257"/>
      <c r="Q40" s="257"/>
      <c r="R40" s="257"/>
      <c r="S40" s="258"/>
    </row>
    <row r="41" spans="2:19" x14ac:dyDescent="0.25">
      <c r="B41" s="229"/>
      <c r="C41" s="230" t="s">
        <v>182</v>
      </c>
      <c r="D41" s="230" t="s">
        <v>166</v>
      </c>
      <c r="E41" s="230" t="s">
        <v>167</v>
      </c>
      <c r="F41" s="211"/>
      <c r="G41" s="222"/>
      <c r="H41" s="222"/>
      <c r="I41" s="211"/>
      <c r="J41" s="211"/>
      <c r="K41" s="220"/>
      <c r="L41" s="221"/>
      <c r="M41" s="196"/>
      <c r="N41" s="265"/>
      <c r="O41" s="266"/>
      <c r="P41" s="257"/>
      <c r="Q41" s="257"/>
      <c r="R41" s="257"/>
      <c r="S41" s="258"/>
    </row>
    <row r="42" spans="2:19" x14ac:dyDescent="0.25">
      <c r="B42" s="196" t="s">
        <v>183</v>
      </c>
      <c r="C42" s="231">
        <v>70.87</v>
      </c>
      <c r="D42" s="205">
        <v>103</v>
      </c>
      <c r="E42" s="205">
        <v>46</v>
      </c>
      <c r="F42" s="211"/>
      <c r="G42" s="222"/>
      <c r="H42" s="222"/>
      <c r="I42" s="211"/>
      <c r="J42" s="211"/>
      <c r="K42" s="220"/>
      <c r="L42" s="221"/>
      <c r="M42" s="196"/>
      <c r="N42" s="265"/>
      <c r="O42" s="266"/>
      <c r="P42" s="257"/>
      <c r="Q42" s="257"/>
      <c r="R42" s="257"/>
      <c r="S42" s="258"/>
    </row>
    <row r="43" spans="2:19" x14ac:dyDescent="0.25">
      <c r="B43" s="196" t="s">
        <v>184</v>
      </c>
      <c r="C43" s="232">
        <v>567</v>
      </c>
      <c r="D43" s="211"/>
      <c r="E43" s="211"/>
      <c r="F43" s="211"/>
      <c r="G43" s="222"/>
      <c r="H43" s="222"/>
      <c r="I43" s="211"/>
      <c r="J43" s="211"/>
      <c r="K43" s="220"/>
      <c r="L43" s="221"/>
      <c r="M43" s="196"/>
      <c r="N43" s="265"/>
      <c r="O43" s="266"/>
      <c r="P43" s="257"/>
      <c r="Q43" s="257"/>
      <c r="R43" s="257"/>
      <c r="S43" s="258"/>
    </row>
    <row r="44" spans="2:19" x14ac:dyDescent="0.25">
      <c r="B44" s="196" t="s">
        <v>185</v>
      </c>
      <c r="C44" s="233">
        <v>45.29</v>
      </c>
      <c r="D44" s="234">
        <v>55.22</v>
      </c>
      <c r="E44" s="234">
        <v>35.71</v>
      </c>
      <c r="F44" s="211"/>
      <c r="G44" s="222"/>
      <c r="H44" s="222"/>
      <c r="I44" s="211"/>
      <c r="J44" s="211"/>
      <c r="K44" s="220"/>
      <c r="L44" s="221"/>
      <c r="M44" s="196"/>
      <c r="N44" s="265"/>
      <c r="O44" s="266"/>
      <c r="P44" s="257"/>
      <c r="Q44" s="257"/>
      <c r="R44" s="257"/>
      <c r="S44" s="258"/>
    </row>
    <row r="45" spans="2:19" x14ac:dyDescent="0.25">
      <c r="B45" s="196"/>
      <c r="C45" s="211"/>
      <c r="D45" s="211"/>
      <c r="E45" s="211"/>
      <c r="F45" s="211"/>
      <c r="G45" s="222"/>
      <c r="H45" s="222"/>
      <c r="I45" s="211"/>
      <c r="J45" s="211"/>
      <c r="K45" s="220"/>
      <c r="L45" s="221"/>
      <c r="M45" s="196"/>
      <c r="N45" s="265"/>
      <c r="O45" s="266"/>
      <c r="P45" s="257"/>
      <c r="Q45" s="257"/>
      <c r="R45" s="257"/>
      <c r="S45" s="258"/>
    </row>
    <row r="46" spans="2:19" x14ac:dyDescent="0.25">
      <c r="B46" s="196" t="s">
        <v>186</v>
      </c>
      <c r="C46" s="235">
        <v>88.53</v>
      </c>
      <c r="D46" s="223" t="s">
        <v>187</v>
      </c>
      <c r="E46" s="211"/>
      <c r="F46" s="211"/>
      <c r="G46" s="222"/>
      <c r="H46" s="222"/>
      <c r="I46" s="211"/>
      <c r="J46" s="211"/>
      <c r="K46" s="220"/>
      <c r="L46" s="221"/>
      <c r="M46" s="196"/>
      <c r="N46" s="265"/>
      <c r="O46" s="266"/>
      <c r="P46" s="257"/>
      <c r="Q46" s="257"/>
      <c r="R46" s="257"/>
      <c r="S46" s="258"/>
    </row>
    <row r="47" spans="2:19" x14ac:dyDescent="0.25">
      <c r="B47" s="196" t="s">
        <v>80</v>
      </c>
      <c r="C47" s="235">
        <v>585.28</v>
      </c>
      <c r="D47" s="211"/>
      <c r="E47" s="211"/>
      <c r="F47" s="211"/>
      <c r="G47" s="222"/>
      <c r="H47" s="222"/>
      <c r="I47" s="211"/>
      <c r="J47" s="211"/>
      <c r="K47" s="220"/>
      <c r="L47" s="221"/>
      <c r="M47" s="196"/>
      <c r="N47" s="265"/>
      <c r="O47" s="266"/>
      <c r="P47" s="257"/>
      <c r="Q47" s="257"/>
      <c r="R47" s="257"/>
      <c r="S47" s="258"/>
    </row>
    <row r="48" spans="2:19" x14ac:dyDescent="0.25">
      <c r="B48" s="196" t="s">
        <v>188</v>
      </c>
      <c r="C48" s="230">
        <v>88.53</v>
      </c>
      <c r="D48" s="230">
        <v>1844.37</v>
      </c>
      <c r="E48" s="230">
        <v>-1667.31</v>
      </c>
      <c r="F48" s="211"/>
      <c r="G48" s="222"/>
      <c r="H48" s="222"/>
      <c r="I48" s="211"/>
      <c r="J48" s="211"/>
      <c r="K48" s="220"/>
      <c r="L48" s="221"/>
      <c r="M48" s="196"/>
      <c r="N48" s="265"/>
      <c r="O48" s="266"/>
      <c r="P48" s="257"/>
      <c r="Q48" s="257"/>
      <c r="R48" s="257"/>
      <c r="S48" s="258"/>
    </row>
    <row r="49" spans="2:19" x14ac:dyDescent="0.25">
      <c r="B49" s="196"/>
      <c r="C49" s="211"/>
      <c r="D49" s="211"/>
      <c r="E49" s="211"/>
      <c r="F49" s="211"/>
      <c r="G49" s="222"/>
      <c r="H49" s="222"/>
      <c r="I49" s="211"/>
      <c r="J49" s="211"/>
      <c r="K49" s="220"/>
      <c r="L49" s="221"/>
      <c r="M49" s="196"/>
      <c r="N49" s="265"/>
      <c r="O49" s="266"/>
      <c r="P49" s="257"/>
      <c r="Q49" s="257"/>
      <c r="R49" s="257"/>
      <c r="S49" s="258"/>
    </row>
    <row r="50" spans="2:19" x14ac:dyDescent="0.25">
      <c r="B50" s="196" t="s">
        <v>189</v>
      </c>
      <c r="C50" s="230">
        <v>2914</v>
      </c>
      <c r="D50" s="223"/>
      <c r="E50" s="211"/>
      <c r="F50" s="211"/>
      <c r="G50" s="222"/>
      <c r="H50" s="222"/>
      <c r="I50" s="211"/>
      <c r="J50" s="211"/>
      <c r="K50" s="220"/>
      <c r="L50" s="221"/>
      <c r="M50" s="196"/>
      <c r="N50" s="265"/>
      <c r="O50" s="266"/>
      <c r="P50" s="257"/>
      <c r="Q50" s="257"/>
      <c r="R50" s="257"/>
      <c r="S50" s="258"/>
    </row>
    <row r="51" spans="2:19" x14ac:dyDescent="0.25">
      <c r="B51" s="196" t="s">
        <v>190</v>
      </c>
      <c r="C51" s="211">
        <v>584.99</v>
      </c>
      <c r="D51" s="236"/>
      <c r="E51" s="211"/>
      <c r="F51" s="211"/>
      <c r="G51" s="222"/>
      <c r="H51" s="222"/>
      <c r="I51" s="211"/>
      <c r="J51" s="211"/>
      <c r="K51" s="220"/>
      <c r="L51" s="221"/>
      <c r="M51" s="196"/>
      <c r="N51" s="265"/>
      <c r="O51" s="266"/>
      <c r="P51" s="257"/>
      <c r="Q51" s="257"/>
      <c r="R51" s="257"/>
      <c r="S51" s="258"/>
    </row>
    <row r="52" spans="2:19" x14ac:dyDescent="0.25">
      <c r="B52" s="196" t="s">
        <v>191</v>
      </c>
      <c r="C52" s="237">
        <v>7</v>
      </c>
      <c r="D52" s="236"/>
      <c r="E52" s="211"/>
      <c r="F52" s="211"/>
      <c r="G52" s="222"/>
      <c r="H52" s="222"/>
      <c r="I52" s="211"/>
      <c r="J52" s="211"/>
      <c r="K52" s="220"/>
      <c r="L52" s="221"/>
      <c r="M52" s="196"/>
      <c r="N52" s="265"/>
      <c r="O52" s="266"/>
      <c r="P52" s="257"/>
      <c r="Q52" s="257"/>
      <c r="R52" s="257"/>
      <c r="S52" s="258"/>
    </row>
    <row r="53" spans="2:19" x14ac:dyDescent="0.25">
      <c r="B53" s="196"/>
      <c r="C53" s="211"/>
      <c r="D53" s="211"/>
      <c r="E53" s="211"/>
      <c r="F53" s="211"/>
      <c r="G53" s="222"/>
      <c r="H53" s="222"/>
      <c r="I53" s="211"/>
      <c r="J53" s="211"/>
      <c r="K53" s="220"/>
      <c r="L53" s="221"/>
      <c r="M53" s="196"/>
      <c r="N53" s="265"/>
      <c r="O53" s="266"/>
      <c r="P53" s="257"/>
      <c r="Q53" s="257"/>
      <c r="R53" s="257"/>
      <c r="S53" s="258"/>
    </row>
    <row r="54" spans="2:19" x14ac:dyDescent="0.25">
      <c r="B54" s="196" t="s">
        <v>192</v>
      </c>
      <c r="C54" s="211">
        <v>-1176</v>
      </c>
      <c r="D54" s="223"/>
      <c r="E54" s="211"/>
      <c r="F54" s="211"/>
      <c r="G54" s="222"/>
      <c r="H54" s="222"/>
      <c r="I54" s="211"/>
      <c r="J54" s="211"/>
      <c r="K54" s="220"/>
      <c r="L54" s="221"/>
      <c r="M54" s="196"/>
      <c r="N54" s="265"/>
      <c r="O54" s="266"/>
      <c r="P54" s="257"/>
      <c r="Q54" s="257"/>
      <c r="R54" s="257"/>
      <c r="S54" s="258"/>
    </row>
    <row r="55" spans="2:19" x14ac:dyDescent="0.25">
      <c r="B55" s="196" t="s">
        <v>193</v>
      </c>
      <c r="C55" s="211">
        <v>-311.48</v>
      </c>
      <c r="D55" s="236"/>
      <c r="E55" s="211"/>
      <c r="F55" s="211"/>
      <c r="G55" s="222"/>
      <c r="H55" s="222"/>
      <c r="I55" s="211"/>
      <c r="J55" s="211"/>
      <c r="K55" s="220"/>
      <c r="L55" s="221"/>
      <c r="M55" s="196"/>
      <c r="N55" s="265"/>
      <c r="O55" s="266"/>
      <c r="P55" s="257"/>
      <c r="Q55" s="257"/>
      <c r="R55" s="257"/>
      <c r="S55" s="258"/>
    </row>
    <row r="56" spans="2:19" x14ac:dyDescent="0.25">
      <c r="B56" s="196" t="s">
        <v>194</v>
      </c>
      <c r="C56" s="237">
        <v>9</v>
      </c>
      <c r="D56" s="236"/>
      <c r="E56" s="211"/>
      <c r="F56" s="211"/>
      <c r="G56" s="222"/>
      <c r="H56" s="222"/>
      <c r="I56" s="211"/>
      <c r="J56" s="211"/>
      <c r="K56" s="220"/>
      <c r="L56" s="221"/>
      <c r="M56" s="196"/>
      <c r="N56" s="265"/>
      <c r="O56" s="266"/>
      <c r="P56" s="257"/>
      <c r="Q56" s="257"/>
      <c r="R56" s="257"/>
      <c r="S56" s="258"/>
    </row>
    <row r="57" spans="2:19" x14ac:dyDescent="0.25">
      <c r="B57" s="196"/>
      <c r="C57" s="211"/>
      <c r="D57" s="211"/>
      <c r="E57" s="211"/>
      <c r="F57" s="211"/>
      <c r="G57" s="222"/>
      <c r="H57" s="222"/>
      <c r="I57" s="211"/>
      <c r="J57" s="211"/>
      <c r="K57" s="220"/>
      <c r="L57" s="221"/>
      <c r="M57" s="196"/>
      <c r="N57" s="265"/>
      <c r="O57" s="266"/>
      <c r="P57" s="257"/>
      <c r="Q57" s="261"/>
      <c r="R57" s="257"/>
      <c r="S57" s="258"/>
    </row>
    <row r="58" spans="2:19" ht="15.75" thickBot="1" x14ac:dyDescent="0.3">
      <c r="B58" s="207" t="s">
        <v>195</v>
      </c>
      <c r="C58" s="226"/>
      <c r="D58" s="226"/>
      <c r="E58" s="226"/>
      <c r="F58" s="226"/>
      <c r="G58" s="227"/>
      <c r="H58" s="227"/>
      <c r="I58" s="226"/>
      <c r="J58" s="226"/>
      <c r="K58" s="228"/>
      <c r="L58" s="221"/>
      <c r="M58" s="196"/>
      <c r="N58" s="265"/>
      <c r="O58" s="266"/>
      <c r="P58" s="257"/>
      <c r="Q58" s="261"/>
      <c r="R58" s="257"/>
      <c r="S58" s="258"/>
    </row>
    <row r="59" spans="2:19" x14ac:dyDescent="0.25">
      <c r="B59" s="196"/>
      <c r="C59" s="230" t="s">
        <v>182</v>
      </c>
      <c r="D59" s="230"/>
      <c r="E59" s="230"/>
      <c r="F59" s="211"/>
      <c r="G59" s="222"/>
      <c r="H59" s="222"/>
      <c r="I59" s="211"/>
      <c r="J59" s="211"/>
      <c r="K59" s="220"/>
      <c r="L59" s="221"/>
      <c r="M59" s="196"/>
      <c r="N59" s="265"/>
      <c r="O59" s="266"/>
      <c r="P59" s="257"/>
      <c r="Q59" s="256"/>
      <c r="R59" s="257"/>
      <c r="S59" s="258"/>
    </row>
    <row r="60" spans="2:19" x14ac:dyDescent="0.25">
      <c r="B60" s="196" t="s">
        <v>196</v>
      </c>
      <c r="C60" s="235">
        <v>-1027.57</v>
      </c>
      <c r="D60" s="230"/>
      <c r="E60" s="234"/>
      <c r="F60" s="211"/>
      <c r="G60" s="211"/>
      <c r="H60" s="211"/>
      <c r="I60" s="211"/>
      <c r="J60" s="211"/>
      <c r="K60" s="220"/>
      <c r="L60" s="195"/>
      <c r="M60" s="196"/>
      <c r="N60" s="265"/>
      <c r="O60" s="266"/>
      <c r="P60" s="257"/>
      <c r="Q60" s="259"/>
      <c r="R60" s="257"/>
      <c r="S60" s="258"/>
    </row>
    <row r="61" spans="2:19" x14ac:dyDescent="0.25">
      <c r="B61" s="196" t="s">
        <v>197</v>
      </c>
      <c r="C61" s="238">
        <v>2.1839999999999998E-2</v>
      </c>
      <c r="D61" s="238"/>
      <c r="E61" s="239"/>
      <c r="F61" s="211"/>
      <c r="G61" s="222"/>
      <c r="H61" s="222"/>
      <c r="I61" s="198"/>
      <c r="J61" s="198"/>
      <c r="K61" s="199"/>
      <c r="L61" s="195"/>
      <c r="M61" s="196"/>
      <c r="N61" s="265"/>
      <c r="O61" s="266"/>
      <c r="P61" s="257"/>
      <c r="Q61" s="261"/>
      <c r="R61" s="257"/>
      <c r="S61" s="258"/>
    </row>
    <row r="62" spans="2:19" x14ac:dyDescent="0.25">
      <c r="B62" s="196" t="s">
        <v>198</v>
      </c>
      <c r="C62" s="211">
        <v>103</v>
      </c>
      <c r="D62" s="230"/>
      <c r="E62" s="230"/>
      <c r="F62" s="211"/>
      <c r="G62" s="222"/>
      <c r="H62" s="222"/>
      <c r="I62" s="198"/>
      <c r="J62" s="198"/>
      <c r="K62" s="199"/>
      <c r="L62" s="195"/>
      <c r="M62" s="196"/>
      <c r="N62" s="265"/>
      <c r="O62" s="266"/>
      <c r="P62" s="257"/>
      <c r="Q62" s="261"/>
      <c r="R62" s="257"/>
      <c r="S62" s="258"/>
    </row>
    <row r="63" spans="2:19" ht="15.75" thickBot="1" x14ac:dyDescent="0.3">
      <c r="B63" s="196" t="s">
        <v>199</v>
      </c>
      <c r="C63" s="240">
        <v>-6788</v>
      </c>
      <c r="D63" s="237"/>
      <c r="E63" s="237"/>
      <c r="F63" s="211"/>
      <c r="G63" s="222"/>
      <c r="H63" s="222"/>
      <c r="I63" s="198"/>
      <c r="J63" s="198"/>
      <c r="K63" s="199"/>
      <c r="L63" s="195"/>
      <c r="M63" s="241"/>
      <c r="N63" s="267"/>
      <c r="O63" s="268"/>
      <c r="P63" s="269"/>
      <c r="Q63" s="270"/>
      <c r="R63" s="269"/>
      <c r="S63" s="271"/>
    </row>
    <row r="64" spans="2:19" ht="15.75" thickBot="1" x14ac:dyDescent="0.3">
      <c r="B64" s="241" t="s">
        <v>200</v>
      </c>
      <c r="C64" s="242">
        <v>9.8140000000000005E-2</v>
      </c>
      <c r="D64" s="243"/>
      <c r="E64" s="243"/>
      <c r="F64" s="226"/>
      <c r="G64" s="227"/>
      <c r="H64" s="227"/>
      <c r="I64" s="209"/>
      <c r="J64" s="209"/>
      <c r="K64" s="210"/>
      <c r="L64" s="195"/>
      <c r="M64" s="58"/>
      <c r="N64" s="272"/>
      <c r="O64" s="273"/>
      <c r="P64" s="58"/>
      <c r="Q64" s="274"/>
      <c r="R64" s="58"/>
      <c r="S64" s="58"/>
    </row>
    <row r="65" spans="1:19" ht="15.75" thickBot="1" x14ac:dyDescent="0.3">
      <c r="A65" s="126"/>
      <c r="B65" s="58"/>
      <c r="C65" s="244"/>
      <c r="D65" s="245"/>
      <c r="E65" s="245"/>
      <c r="F65" s="221"/>
      <c r="G65" s="246"/>
      <c r="H65" s="246"/>
      <c r="I65" s="195"/>
      <c r="J65" s="195"/>
      <c r="K65" s="195"/>
      <c r="L65" s="195"/>
      <c r="M65" s="247"/>
      <c r="N65" s="262"/>
      <c r="O65" s="275"/>
      <c r="P65" s="263"/>
      <c r="Q65" s="276"/>
      <c r="R65" s="263"/>
      <c r="S65" s="264"/>
    </row>
    <row r="66" spans="1:19" x14ac:dyDescent="0.25">
      <c r="B66" s="247"/>
      <c r="C66" s="248"/>
      <c r="D66" s="249"/>
      <c r="E66" s="249"/>
      <c r="F66" s="250"/>
      <c r="G66" s="251"/>
      <c r="H66" s="251"/>
      <c r="I66" s="252"/>
      <c r="J66" s="252"/>
      <c r="K66" s="253"/>
      <c r="L66" s="58"/>
      <c r="M66" s="196"/>
      <c r="N66" s="297" t="s">
        <v>203</v>
      </c>
      <c r="O66" s="297"/>
      <c r="P66" s="297"/>
      <c r="Q66" s="297"/>
      <c r="R66" s="297"/>
      <c r="S66" s="258"/>
    </row>
    <row r="67" spans="1:19" x14ac:dyDescent="0.25">
      <c r="B67" s="254"/>
      <c r="C67" s="255" t="s">
        <v>201</v>
      </c>
      <c r="D67" s="256"/>
      <c r="E67" s="257"/>
      <c r="F67" s="257"/>
      <c r="G67" s="257"/>
      <c r="H67" s="257"/>
      <c r="I67" s="257"/>
      <c r="J67" s="257"/>
      <c r="K67" s="258"/>
      <c r="L67" s="58"/>
      <c r="M67" s="196"/>
      <c r="N67" s="257"/>
      <c r="O67" s="257"/>
      <c r="P67" s="257"/>
      <c r="Q67" s="257"/>
      <c r="R67" s="257"/>
      <c r="S67" s="258"/>
    </row>
    <row r="68" spans="1:19" x14ac:dyDescent="0.25">
      <c r="B68" s="196"/>
      <c r="C68" s="257"/>
      <c r="D68" s="259"/>
      <c r="E68" s="257"/>
      <c r="F68" s="257"/>
      <c r="G68" s="257"/>
      <c r="H68" s="257"/>
      <c r="I68" s="257"/>
      <c r="J68" s="257"/>
      <c r="K68" s="258"/>
      <c r="L68" s="58"/>
      <c r="M68" s="196"/>
      <c r="N68" s="257"/>
      <c r="O68" s="257"/>
      <c r="P68" s="257"/>
      <c r="Q68" s="257"/>
      <c r="R68" s="257"/>
      <c r="S68" s="258"/>
    </row>
    <row r="69" spans="1:19" x14ac:dyDescent="0.25">
      <c r="B69" s="196"/>
      <c r="C69" s="257"/>
      <c r="D69" s="260"/>
      <c r="E69" s="257"/>
      <c r="F69" s="257"/>
      <c r="G69" s="257"/>
      <c r="H69" s="257"/>
      <c r="I69" s="257"/>
      <c r="J69" s="257"/>
      <c r="K69" s="258"/>
      <c r="L69" s="58"/>
      <c r="M69" s="196"/>
      <c r="N69" s="257"/>
      <c r="O69" s="257"/>
      <c r="P69" s="257"/>
      <c r="Q69" s="257"/>
      <c r="R69" s="257"/>
      <c r="S69" s="258"/>
    </row>
    <row r="70" spans="1:19" x14ac:dyDescent="0.25">
      <c r="B70" s="196"/>
      <c r="C70" s="257"/>
      <c r="D70" s="261"/>
      <c r="E70" s="257"/>
      <c r="F70" s="257"/>
      <c r="G70" s="257"/>
      <c r="H70" s="257"/>
      <c r="I70" s="257"/>
      <c r="J70" s="257"/>
      <c r="K70" s="258"/>
      <c r="L70" s="58"/>
      <c r="M70" s="196"/>
      <c r="N70" s="257"/>
      <c r="O70" s="257"/>
      <c r="P70" s="257"/>
      <c r="Q70" s="257"/>
      <c r="R70" s="257"/>
      <c r="S70" s="258"/>
    </row>
    <row r="71" spans="1:19" x14ac:dyDescent="0.25">
      <c r="B71" s="196"/>
      <c r="C71" s="257"/>
      <c r="D71" s="261"/>
      <c r="E71" s="257"/>
      <c r="F71" s="257"/>
      <c r="G71" s="257"/>
      <c r="H71" s="257"/>
      <c r="I71" s="257"/>
      <c r="J71" s="257"/>
      <c r="K71" s="258"/>
      <c r="L71" s="58"/>
      <c r="M71" s="196"/>
      <c r="N71" s="257"/>
      <c r="O71" s="257"/>
      <c r="P71" s="257"/>
      <c r="Q71" s="257"/>
      <c r="R71" s="257"/>
      <c r="S71" s="258"/>
    </row>
    <row r="72" spans="1:19" x14ac:dyDescent="0.25">
      <c r="B72" s="196"/>
      <c r="C72" s="257"/>
      <c r="D72" s="261"/>
      <c r="E72" s="257"/>
      <c r="F72" s="257"/>
      <c r="G72" s="257"/>
      <c r="H72" s="257"/>
      <c r="I72" s="257"/>
      <c r="J72" s="257"/>
      <c r="K72" s="258"/>
      <c r="L72" s="58"/>
      <c r="M72" s="196"/>
      <c r="N72" s="257"/>
      <c r="O72" s="257"/>
      <c r="P72" s="257"/>
      <c r="Q72" s="257"/>
      <c r="R72" s="257"/>
      <c r="S72" s="258"/>
    </row>
    <row r="73" spans="1:19" x14ac:dyDescent="0.25">
      <c r="B73" s="254"/>
      <c r="C73" s="257"/>
      <c r="D73" s="261"/>
      <c r="E73" s="257"/>
      <c r="F73" s="257"/>
      <c r="G73" s="257"/>
      <c r="H73" s="257"/>
      <c r="I73" s="257"/>
      <c r="J73" s="257"/>
      <c r="K73" s="258"/>
      <c r="L73" s="58"/>
      <c r="M73" s="196"/>
      <c r="N73" s="257"/>
      <c r="O73" s="257"/>
      <c r="P73" s="257"/>
      <c r="Q73" s="257"/>
      <c r="R73" s="257"/>
      <c r="S73" s="258"/>
    </row>
    <row r="74" spans="1:19" x14ac:dyDescent="0.25">
      <c r="B74" s="254"/>
      <c r="C74" s="257"/>
      <c r="D74" s="259"/>
      <c r="E74" s="257"/>
      <c r="F74" s="257"/>
      <c r="G74" s="257"/>
      <c r="H74" s="257"/>
      <c r="I74" s="257"/>
      <c r="J74" s="257"/>
      <c r="K74" s="258"/>
      <c r="L74" s="58"/>
      <c r="M74" s="196"/>
      <c r="N74" s="257"/>
      <c r="O74" s="257"/>
      <c r="P74" s="257"/>
      <c r="Q74" s="257"/>
      <c r="R74" s="257"/>
      <c r="S74" s="258"/>
    </row>
    <row r="75" spans="1:19" x14ac:dyDescent="0.25">
      <c r="B75" s="196"/>
      <c r="C75" s="257"/>
      <c r="D75" s="256"/>
      <c r="E75" s="257"/>
      <c r="F75" s="257"/>
      <c r="G75" s="257"/>
      <c r="H75" s="257"/>
      <c r="I75" s="257"/>
      <c r="J75" s="257"/>
      <c r="K75" s="258"/>
      <c r="L75" s="58"/>
      <c r="M75" s="196"/>
      <c r="N75" s="257"/>
      <c r="O75" s="257"/>
      <c r="P75" s="257"/>
      <c r="Q75" s="257"/>
      <c r="R75" s="257"/>
      <c r="S75" s="258"/>
    </row>
    <row r="76" spans="1:19" x14ac:dyDescent="0.25">
      <c r="B76" s="196"/>
      <c r="C76" s="257"/>
      <c r="D76" s="260"/>
      <c r="E76" s="257"/>
      <c r="F76" s="257"/>
      <c r="G76" s="257"/>
      <c r="H76" s="257"/>
      <c r="I76" s="257"/>
      <c r="J76" s="257"/>
      <c r="K76" s="258"/>
      <c r="L76" s="58"/>
      <c r="M76" s="196"/>
      <c r="N76" s="257"/>
      <c r="O76" s="257"/>
      <c r="P76" s="257"/>
      <c r="Q76" s="257"/>
      <c r="R76" s="257"/>
      <c r="S76" s="258"/>
    </row>
    <row r="77" spans="1:19" x14ac:dyDescent="0.25">
      <c r="B77" s="196"/>
      <c r="C77" s="257"/>
      <c r="D77" s="261"/>
      <c r="E77" s="257"/>
      <c r="F77" s="257"/>
      <c r="G77" s="257"/>
      <c r="H77" s="257"/>
      <c r="I77" s="257"/>
      <c r="J77" s="257"/>
      <c r="K77" s="258"/>
      <c r="L77" s="58"/>
      <c r="M77" s="196"/>
      <c r="N77" s="257"/>
      <c r="O77" s="257"/>
      <c r="P77" s="257"/>
      <c r="Q77" s="257"/>
      <c r="R77" s="257"/>
      <c r="S77" s="258"/>
    </row>
    <row r="78" spans="1:19" x14ac:dyDescent="0.25">
      <c r="B78" s="196"/>
      <c r="C78" s="257"/>
      <c r="D78" s="261"/>
      <c r="E78" s="257"/>
      <c r="F78" s="257"/>
      <c r="G78" s="257"/>
      <c r="H78" s="257"/>
      <c r="I78" s="257"/>
      <c r="J78" s="257"/>
      <c r="K78" s="258"/>
      <c r="L78" s="58"/>
      <c r="M78" s="196"/>
      <c r="N78" s="257"/>
      <c r="O78" s="257"/>
      <c r="P78" s="257"/>
      <c r="Q78" s="257"/>
      <c r="R78" s="257"/>
      <c r="S78" s="258"/>
    </row>
    <row r="79" spans="1:19" x14ac:dyDescent="0.25">
      <c r="B79" s="196"/>
      <c r="C79" s="257"/>
      <c r="D79" s="261"/>
      <c r="E79" s="257"/>
      <c r="F79" s="257"/>
      <c r="G79" s="257"/>
      <c r="H79" s="257"/>
      <c r="I79" s="257"/>
      <c r="J79" s="257"/>
      <c r="K79" s="258"/>
      <c r="L79" s="58"/>
      <c r="M79" s="196"/>
      <c r="N79" s="297" t="s">
        <v>204</v>
      </c>
      <c r="O79" s="297"/>
      <c r="P79" s="297"/>
      <c r="Q79" s="297"/>
      <c r="R79" s="297"/>
      <c r="S79" s="258"/>
    </row>
    <row r="80" spans="1:19" x14ac:dyDescent="0.25">
      <c r="B80" s="196"/>
      <c r="C80" s="257"/>
      <c r="D80" s="261"/>
      <c r="E80" s="257"/>
      <c r="F80" s="257"/>
      <c r="G80" s="257"/>
      <c r="H80" s="257"/>
      <c r="I80" s="257"/>
      <c r="J80" s="257"/>
      <c r="K80" s="258"/>
      <c r="L80" s="58"/>
      <c r="M80" s="196"/>
      <c r="N80" s="257"/>
      <c r="O80" s="257"/>
      <c r="P80" s="257"/>
      <c r="Q80" s="257"/>
      <c r="R80" s="257"/>
      <c r="S80" s="258"/>
    </row>
    <row r="81" spans="2:19" x14ac:dyDescent="0.25">
      <c r="B81" s="196"/>
      <c r="C81" s="257"/>
      <c r="D81" s="261"/>
      <c r="E81" s="257"/>
      <c r="F81" s="257"/>
      <c r="G81" s="257"/>
      <c r="H81" s="257"/>
      <c r="I81" s="257"/>
      <c r="J81" s="257"/>
      <c r="K81" s="258"/>
      <c r="L81" s="195"/>
      <c r="M81" s="196"/>
      <c r="N81" s="277" t="s">
        <v>205</v>
      </c>
      <c r="O81" s="278" t="s">
        <v>206</v>
      </c>
      <c r="P81" s="279" t="s">
        <v>207</v>
      </c>
      <c r="Q81" s="257"/>
      <c r="R81" s="257"/>
      <c r="S81" s="258"/>
    </row>
    <row r="82" spans="2:19" x14ac:dyDescent="0.25">
      <c r="B82" s="196"/>
      <c r="C82" s="211"/>
      <c r="D82" s="211"/>
      <c r="E82" s="211"/>
      <c r="F82" s="211"/>
      <c r="G82" s="222"/>
      <c r="H82" s="222"/>
      <c r="I82" s="198"/>
      <c r="J82" s="198"/>
      <c r="K82" s="199"/>
      <c r="L82" s="195"/>
      <c r="M82" s="196"/>
      <c r="N82" s="280">
        <v>-2870</v>
      </c>
      <c r="O82" s="281">
        <v>1</v>
      </c>
      <c r="P82" s="282" t="e">
        <f>O82/$M$95</f>
        <v>#DIV/0!</v>
      </c>
      <c r="Q82" s="257"/>
      <c r="R82" s="257"/>
      <c r="S82" s="258"/>
    </row>
    <row r="83" spans="2:19" x14ac:dyDescent="0.25">
      <c r="B83" s="196"/>
      <c r="C83" s="197"/>
      <c r="D83" s="197"/>
      <c r="E83" s="197"/>
      <c r="F83" s="197"/>
      <c r="G83" s="198"/>
      <c r="H83" s="198"/>
      <c r="I83" s="198"/>
      <c r="J83" s="198"/>
      <c r="K83" s="199"/>
      <c r="L83" s="195"/>
      <c r="M83" s="196"/>
      <c r="N83" s="280">
        <v>-2077.5</v>
      </c>
      <c r="O83" s="281">
        <v>1</v>
      </c>
      <c r="P83" s="282" t="e">
        <f t="shared" ref="P83:P94" si="0">O83/$M$95</f>
        <v>#DIV/0!</v>
      </c>
      <c r="Q83" s="257"/>
      <c r="R83" s="257"/>
      <c r="S83" s="258"/>
    </row>
    <row r="84" spans="2:19" x14ac:dyDescent="0.25">
      <c r="B84" s="196"/>
      <c r="C84" s="197"/>
      <c r="D84" s="197"/>
      <c r="E84" s="197"/>
      <c r="F84" s="197"/>
      <c r="G84" s="198"/>
      <c r="H84" s="198"/>
      <c r="I84" s="198"/>
      <c r="J84" s="198"/>
      <c r="K84" s="199"/>
      <c r="L84" s="195"/>
      <c r="M84" s="196"/>
      <c r="N84" s="280">
        <v>-1285</v>
      </c>
      <c r="O84" s="281">
        <v>6</v>
      </c>
      <c r="P84" s="282" t="e">
        <f t="shared" si="0"/>
        <v>#DIV/0!</v>
      </c>
      <c r="Q84" s="257"/>
      <c r="R84" s="257"/>
      <c r="S84" s="258"/>
    </row>
    <row r="85" spans="2:19" x14ac:dyDescent="0.25">
      <c r="B85" s="196"/>
      <c r="C85" s="197"/>
      <c r="D85" s="197"/>
      <c r="E85" s="197"/>
      <c r="F85" s="197"/>
      <c r="G85" s="198"/>
      <c r="H85" s="198"/>
      <c r="I85" s="198"/>
      <c r="J85" s="198"/>
      <c r="K85" s="199"/>
      <c r="L85" s="195"/>
      <c r="M85" s="196"/>
      <c r="N85" s="280">
        <v>-492.5</v>
      </c>
      <c r="O85" s="281">
        <v>17</v>
      </c>
      <c r="P85" s="282" t="e">
        <f t="shared" si="0"/>
        <v>#DIV/0!</v>
      </c>
      <c r="Q85" s="257"/>
      <c r="R85" s="257"/>
      <c r="S85" s="258"/>
    </row>
    <row r="86" spans="2:19" x14ac:dyDescent="0.25">
      <c r="B86" s="196"/>
      <c r="C86" s="197"/>
      <c r="D86" s="197"/>
      <c r="E86" s="197"/>
      <c r="F86" s="197"/>
      <c r="G86" s="198"/>
      <c r="H86" s="198"/>
      <c r="I86" s="198"/>
      <c r="J86" s="198"/>
      <c r="K86" s="199"/>
      <c r="L86" s="195"/>
      <c r="M86" s="196"/>
      <c r="N86" s="280">
        <v>300</v>
      </c>
      <c r="O86" s="281">
        <v>20</v>
      </c>
      <c r="P86" s="282" t="e">
        <f t="shared" si="0"/>
        <v>#DIV/0!</v>
      </c>
      <c r="Q86" s="257"/>
      <c r="R86" s="257"/>
      <c r="S86" s="258"/>
    </row>
    <row r="87" spans="2:19" x14ac:dyDescent="0.25">
      <c r="B87" s="196"/>
      <c r="C87" s="197"/>
      <c r="D87" s="197"/>
      <c r="E87" s="197"/>
      <c r="F87" s="197"/>
      <c r="G87" s="198"/>
      <c r="H87" s="198"/>
      <c r="I87" s="198"/>
      <c r="J87" s="198"/>
      <c r="K87" s="199"/>
      <c r="L87" s="195"/>
      <c r="M87" s="196"/>
      <c r="N87" s="280">
        <v>1092.5</v>
      </c>
      <c r="O87" s="281">
        <v>22</v>
      </c>
      <c r="P87" s="282" t="e">
        <f t="shared" si="0"/>
        <v>#DIV/0!</v>
      </c>
      <c r="Q87" s="257"/>
      <c r="R87" s="257"/>
      <c r="S87" s="258"/>
    </row>
    <row r="88" spans="2:19" x14ac:dyDescent="0.25">
      <c r="B88" s="196"/>
      <c r="C88" s="197"/>
      <c r="D88" s="197"/>
      <c r="E88" s="197"/>
      <c r="F88" s="197"/>
      <c r="G88" s="198"/>
      <c r="H88" s="198"/>
      <c r="I88" s="198"/>
      <c r="J88" s="198"/>
      <c r="K88" s="199"/>
      <c r="L88" s="195"/>
      <c r="M88" s="196"/>
      <c r="N88" s="280">
        <v>1885</v>
      </c>
      <c r="O88" s="281">
        <v>15</v>
      </c>
      <c r="P88" s="282" t="e">
        <f t="shared" si="0"/>
        <v>#DIV/0!</v>
      </c>
      <c r="Q88" s="257"/>
      <c r="R88" s="257"/>
      <c r="S88" s="258"/>
    </row>
    <row r="89" spans="2:19" x14ac:dyDescent="0.25">
      <c r="B89" s="196"/>
      <c r="C89" s="197"/>
      <c r="D89" s="197"/>
      <c r="E89" s="197"/>
      <c r="F89" s="197"/>
      <c r="G89" s="198"/>
      <c r="H89" s="198"/>
      <c r="I89" s="198"/>
      <c r="J89" s="198"/>
      <c r="K89" s="199"/>
      <c r="L89" s="195"/>
      <c r="M89" s="196"/>
      <c r="N89" s="280">
        <v>2677.5</v>
      </c>
      <c r="O89" s="281">
        <v>3</v>
      </c>
      <c r="P89" s="282" t="e">
        <f t="shared" si="0"/>
        <v>#DIV/0!</v>
      </c>
      <c r="Q89" s="257"/>
      <c r="R89" s="257"/>
      <c r="S89" s="258"/>
    </row>
    <row r="90" spans="2:19" x14ac:dyDescent="0.25">
      <c r="B90" s="196"/>
      <c r="C90" s="197"/>
      <c r="D90" s="197"/>
      <c r="E90" s="197"/>
      <c r="F90" s="197"/>
      <c r="G90" s="198"/>
      <c r="H90" s="198"/>
      <c r="I90" s="198"/>
      <c r="J90" s="198"/>
      <c r="K90" s="199"/>
      <c r="L90" s="195"/>
      <c r="M90" s="196"/>
      <c r="N90" s="280">
        <v>3470</v>
      </c>
      <c r="O90" s="281">
        <v>4</v>
      </c>
      <c r="P90" s="282" t="e">
        <f t="shared" si="0"/>
        <v>#DIV/0!</v>
      </c>
      <c r="Q90" s="257"/>
      <c r="R90" s="257"/>
      <c r="S90" s="258"/>
    </row>
    <row r="91" spans="2:19" x14ac:dyDescent="0.25">
      <c r="B91" s="196"/>
      <c r="C91" s="197"/>
      <c r="D91" s="197"/>
      <c r="E91" s="197"/>
      <c r="F91" s="197"/>
      <c r="G91" s="198"/>
      <c r="H91" s="198"/>
      <c r="I91" s="198"/>
      <c r="J91" s="198"/>
      <c r="K91" s="199"/>
      <c r="L91" s="195"/>
      <c r="M91" s="196"/>
      <c r="N91" s="280">
        <v>4262.5</v>
      </c>
      <c r="O91" s="281">
        <v>2</v>
      </c>
      <c r="P91" s="282" t="e">
        <f t="shared" si="0"/>
        <v>#DIV/0!</v>
      </c>
      <c r="Q91" s="257"/>
      <c r="R91" s="257"/>
      <c r="S91" s="258"/>
    </row>
    <row r="92" spans="2:19" x14ac:dyDescent="0.25">
      <c r="B92" s="196"/>
      <c r="C92" s="197"/>
      <c r="D92" s="197"/>
      <c r="E92" s="197"/>
      <c r="F92" s="197"/>
      <c r="G92" s="198"/>
      <c r="H92" s="198"/>
      <c r="I92" s="198"/>
      <c r="J92" s="198"/>
      <c r="K92" s="199"/>
      <c r="L92" s="195"/>
      <c r="M92" s="196"/>
      <c r="N92" s="280">
        <v>5055</v>
      </c>
      <c r="O92" s="281">
        <v>1</v>
      </c>
      <c r="P92" s="282" t="e">
        <f t="shared" si="0"/>
        <v>#DIV/0!</v>
      </c>
      <c r="Q92" s="257"/>
      <c r="R92" s="257"/>
      <c r="S92" s="258"/>
    </row>
    <row r="93" spans="2:19" x14ac:dyDescent="0.25">
      <c r="B93" s="196"/>
      <c r="C93" s="197"/>
      <c r="D93" s="197"/>
      <c r="E93" s="197"/>
      <c r="F93" s="197"/>
      <c r="G93" s="198"/>
      <c r="H93" s="198"/>
      <c r="I93" s="198"/>
      <c r="J93" s="198"/>
      <c r="K93" s="199"/>
      <c r="L93" s="195"/>
      <c r="M93" s="196"/>
      <c r="N93" s="280">
        <v>5847.5</v>
      </c>
      <c r="O93" s="281">
        <v>1</v>
      </c>
      <c r="P93" s="282" t="e">
        <f t="shared" si="0"/>
        <v>#DIV/0!</v>
      </c>
      <c r="Q93" s="257"/>
      <c r="R93" s="257"/>
      <c r="S93" s="258"/>
    </row>
    <row r="94" spans="2:19" ht="15.75" thickBot="1" x14ac:dyDescent="0.3">
      <c r="B94" s="196"/>
      <c r="C94" s="197"/>
      <c r="D94" s="197"/>
      <c r="E94" s="197"/>
      <c r="F94" s="197"/>
      <c r="G94" s="198"/>
      <c r="H94" s="198"/>
      <c r="I94" s="198"/>
      <c r="J94" s="198"/>
      <c r="K94" s="199"/>
      <c r="L94" s="195"/>
      <c r="M94" s="196"/>
      <c r="N94" s="283">
        <v>6640</v>
      </c>
      <c r="O94" s="284">
        <v>1</v>
      </c>
      <c r="P94" s="285" t="e">
        <f t="shared" si="0"/>
        <v>#DIV/0!</v>
      </c>
      <c r="Q94" s="257"/>
      <c r="R94" s="257"/>
      <c r="S94" s="258"/>
    </row>
    <row r="95" spans="2:19" x14ac:dyDescent="0.25">
      <c r="B95" s="196"/>
      <c r="C95" s="197"/>
      <c r="D95" s="197"/>
      <c r="E95" s="197"/>
      <c r="F95" s="197"/>
      <c r="G95" s="198"/>
      <c r="H95" s="198"/>
      <c r="I95" s="198"/>
      <c r="J95" s="198"/>
      <c r="K95" s="199"/>
      <c r="L95" s="195"/>
      <c r="M95" s="196"/>
      <c r="N95" s="286" t="s">
        <v>208</v>
      </c>
      <c r="O95" s="287">
        <f>SUM(O82:O94)</f>
        <v>94</v>
      </c>
      <c r="P95" s="288" t="e">
        <f>SUM(P82:P94)</f>
        <v>#DIV/0!</v>
      </c>
      <c r="Q95" s="257"/>
      <c r="R95" s="257"/>
      <c r="S95" s="258"/>
    </row>
    <row r="96" spans="2:19" ht="15.75" thickBot="1" x14ac:dyDescent="0.3">
      <c r="B96" s="196"/>
      <c r="C96" s="197"/>
      <c r="D96" s="197"/>
      <c r="E96" s="197"/>
      <c r="F96" s="197"/>
      <c r="G96" s="198"/>
      <c r="H96" s="198"/>
      <c r="I96" s="198"/>
      <c r="J96" s="198"/>
      <c r="K96" s="199"/>
      <c r="L96" s="195"/>
      <c r="M96" s="241"/>
      <c r="N96" s="269"/>
      <c r="O96" s="269"/>
      <c r="P96" s="269"/>
      <c r="Q96" s="269"/>
      <c r="R96" s="269"/>
      <c r="S96" s="271"/>
    </row>
    <row r="97" spans="2:12" ht="15.75" thickBot="1" x14ac:dyDescent="0.3">
      <c r="B97" s="241"/>
      <c r="C97" s="208"/>
      <c r="D97" s="208"/>
      <c r="E97" s="208"/>
      <c r="F97" s="208"/>
      <c r="G97" s="209"/>
      <c r="H97" s="209"/>
      <c r="I97" s="209"/>
      <c r="J97" s="209"/>
      <c r="K97" s="210"/>
      <c r="L97" s="195"/>
    </row>
    <row r="98" spans="2:12" x14ac:dyDescent="0.25">
      <c r="C98" s="193"/>
      <c r="D98" s="193"/>
      <c r="E98" s="193"/>
      <c r="F98" s="193"/>
      <c r="G98" s="194"/>
      <c r="H98" s="194"/>
      <c r="I98" s="194"/>
      <c r="J98" s="194"/>
      <c r="K98" s="194"/>
      <c r="L98" s="195"/>
    </row>
    <row r="99" spans="2:12" x14ac:dyDescent="0.25">
      <c r="C99" s="193"/>
      <c r="D99" s="193"/>
      <c r="E99" s="193"/>
      <c r="F99" s="193"/>
      <c r="G99" s="194"/>
      <c r="H99" s="194"/>
      <c r="I99" s="194"/>
      <c r="J99" s="194"/>
      <c r="K99" s="194"/>
    </row>
  </sheetData>
  <mergeCells count="4">
    <mergeCell ref="B9:K9"/>
    <mergeCell ref="O8:Q8"/>
    <mergeCell ref="N66:R66"/>
    <mergeCell ref="N79:R79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A16" sqref="A16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A174"/>
  <sheetViews>
    <sheetView zoomScale="80" zoomScaleNormal="80" workbookViewId="0">
      <selection activeCell="AC11" sqref="AC11"/>
    </sheetView>
  </sheetViews>
  <sheetFormatPr baseColWidth="10" defaultRowHeight="15" x14ac:dyDescent="0.25"/>
  <cols>
    <col min="1" max="1" width="4.140625" customWidth="1"/>
    <col min="2" max="2" width="14.28515625" customWidth="1"/>
    <col min="3" max="3" width="5.140625" style="57" customWidth="1"/>
    <col min="4" max="4" width="6.140625" customWidth="1"/>
    <col min="5" max="28" width="6.28515625" customWidth="1"/>
    <col min="30" max="30" width="13.140625" customWidth="1"/>
  </cols>
  <sheetData>
    <row r="1" spans="2:105" ht="15.75" thickBot="1" x14ac:dyDescent="0.3"/>
    <row r="2" spans="2:105" ht="15.75" thickBot="1" x14ac:dyDescent="0.3">
      <c r="D2" t="s">
        <v>92</v>
      </c>
      <c r="AD2" t="s">
        <v>120</v>
      </c>
      <c r="AF2" s="187">
        <v>25</v>
      </c>
      <c r="AH2" t="s">
        <v>123</v>
      </c>
      <c r="AJ2" t="s">
        <v>125</v>
      </c>
      <c r="AK2" s="188">
        <f>ROUND(3/VLOOKUP(AF3,AW4:BA12,2,FALSE)/SQRT(AF3),3)</f>
        <v>0.57699999999999996</v>
      </c>
      <c r="AM2" t="s">
        <v>126</v>
      </c>
      <c r="AO2" t="s">
        <v>128</v>
      </c>
      <c r="AP2" s="187">
        <f>VLOOKUP(AF3,AW4:BA12,5,FALSE)</f>
        <v>2.1139999999999999</v>
      </c>
      <c r="AW2" t="s">
        <v>114</v>
      </c>
      <c r="BC2" s="86" t="s">
        <v>142</v>
      </c>
      <c r="BD2" s="57"/>
      <c r="BE2" s="57"/>
      <c r="BF2" s="159" t="s">
        <v>143</v>
      </c>
      <c r="BG2" s="57"/>
      <c r="CC2" s="161" t="s">
        <v>144</v>
      </c>
    </row>
    <row r="3" spans="2:105" ht="15.75" thickBot="1" x14ac:dyDescent="0.3">
      <c r="AD3" t="s">
        <v>121</v>
      </c>
      <c r="AF3" s="187">
        <v>5</v>
      </c>
      <c r="AH3" t="s">
        <v>124</v>
      </c>
      <c r="AJ3" t="s">
        <v>130</v>
      </c>
      <c r="AM3" t="s">
        <v>127</v>
      </c>
      <c r="AO3" t="s">
        <v>129</v>
      </c>
      <c r="AP3" s="188">
        <f>VLOOKUP(AF3,AW4:BA12,4,FALSE)+0.0001</f>
        <v>1E-4</v>
      </c>
      <c r="AW3" s="123" t="s">
        <v>115</v>
      </c>
      <c r="AX3" s="132" t="s">
        <v>116</v>
      </c>
      <c r="AY3" s="133" t="s">
        <v>117</v>
      </c>
      <c r="AZ3" s="133" t="s">
        <v>118</v>
      </c>
      <c r="BA3" s="134" t="s">
        <v>119</v>
      </c>
      <c r="BC3" s="120" t="s">
        <v>101</v>
      </c>
      <c r="BD3" s="132">
        <f t="shared" ref="BD3:CB3" si="0">D28</f>
        <v>1</v>
      </c>
      <c r="BE3" s="133">
        <f t="shared" si="0"/>
        <v>2</v>
      </c>
      <c r="BF3" s="133">
        <f t="shared" si="0"/>
        <v>3</v>
      </c>
      <c r="BG3" s="133">
        <f t="shared" si="0"/>
        <v>4</v>
      </c>
      <c r="BH3" s="133">
        <f t="shared" si="0"/>
        <v>5</v>
      </c>
      <c r="BI3" s="133">
        <f t="shared" si="0"/>
        <v>6</v>
      </c>
      <c r="BJ3" s="133">
        <f t="shared" si="0"/>
        <v>7</v>
      </c>
      <c r="BK3" s="133">
        <f t="shared" si="0"/>
        <v>8</v>
      </c>
      <c r="BL3" s="133">
        <f t="shared" si="0"/>
        <v>9</v>
      </c>
      <c r="BM3" s="133">
        <f t="shared" si="0"/>
        <v>10</v>
      </c>
      <c r="BN3" s="133">
        <f t="shared" si="0"/>
        <v>11</v>
      </c>
      <c r="BO3" s="133">
        <f t="shared" si="0"/>
        <v>12</v>
      </c>
      <c r="BP3" s="133">
        <f t="shared" si="0"/>
        <v>13</v>
      </c>
      <c r="BQ3" s="133">
        <f t="shared" si="0"/>
        <v>14</v>
      </c>
      <c r="BR3" s="133">
        <f t="shared" si="0"/>
        <v>15</v>
      </c>
      <c r="BS3" s="133">
        <f t="shared" si="0"/>
        <v>16</v>
      </c>
      <c r="BT3" s="133">
        <f t="shared" si="0"/>
        <v>17</v>
      </c>
      <c r="BU3" s="133">
        <f t="shared" si="0"/>
        <v>18</v>
      </c>
      <c r="BV3" s="133">
        <f t="shared" si="0"/>
        <v>19</v>
      </c>
      <c r="BW3" s="133">
        <f t="shared" si="0"/>
        <v>20</v>
      </c>
      <c r="BX3" s="133">
        <f t="shared" si="0"/>
        <v>21</v>
      </c>
      <c r="BY3" s="133">
        <f t="shared" si="0"/>
        <v>22</v>
      </c>
      <c r="BZ3" s="133">
        <f t="shared" si="0"/>
        <v>23</v>
      </c>
      <c r="CA3" s="133">
        <f t="shared" si="0"/>
        <v>24</v>
      </c>
      <c r="CB3" s="134">
        <f t="shared" si="0"/>
        <v>25</v>
      </c>
      <c r="CC3" s="165">
        <f t="shared" ref="CC3:DA3" si="1">D10</f>
        <v>26</v>
      </c>
      <c r="CD3" s="133">
        <f t="shared" si="1"/>
        <v>27</v>
      </c>
      <c r="CE3" s="133">
        <f t="shared" si="1"/>
        <v>28</v>
      </c>
      <c r="CF3" s="133">
        <f t="shared" si="1"/>
        <v>29</v>
      </c>
      <c r="CG3" s="133">
        <f t="shared" si="1"/>
        <v>30</v>
      </c>
      <c r="CH3" s="133">
        <f t="shared" si="1"/>
        <v>31</v>
      </c>
      <c r="CI3" s="133">
        <f t="shared" si="1"/>
        <v>32</v>
      </c>
      <c r="CJ3" s="133">
        <f t="shared" si="1"/>
        <v>33</v>
      </c>
      <c r="CK3" s="133">
        <f t="shared" si="1"/>
        <v>34</v>
      </c>
      <c r="CL3" s="133">
        <f t="shared" si="1"/>
        <v>35</v>
      </c>
      <c r="CM3" s="133">
        <f t="shared" si="1"/>
        <v>36</v>
      </c>
      <c r="CN3" s="133">
        <f t="shared" si="1"/>
        <v>37</v>
      </c>
      <c r="CO3" s="133">
        <f t="shared" si="1"/>
        <v>38</v>
      </c>
      <c r="CP3" s="133">
        <f t="shared" si="1"/>
        <v>39</v>
      </c>
      <c r="CQ3" s="133">
        <f t="shared" si="1"/>
        <v>40</v>
      </c>
      <c r="CR3" s="133">
        <f t="shared" si="1"/>
        <v>41</v>
      </c>
      <c r="CS3" s="133">
        <f t="shared" si="1"/>
        <v>42</v>
      </c>
      <c r="CT3" s="133">
        <f t="shared" si="1"/>
        <v>43</v>
      </c>
      <c r="CU3" s="133">
        <f t="shared" si="1"/>
        <v>44</v>
      </c>
      <c r="CV3" s="133">
        <f t="shared" si="1"/>
        <v>45</v>
      </c>
      <c r="CW3" s="133">
        <f t="shared" si="1"/>
        <v>46</v>
      </c>
      <c r="CX3" s="133">
        <f t="shared" si="1"/>
        <v>47</v>
      </c>
      <c r="CY3" s="133">
        <f t="shared" si="1"/>
        <v>48</v>
      </c>
      <c r="CZ3" s="133">
        <f t="shared" si="1"/>
        <v>49</v>
      </c>
      <c r="DA3" s="134">
        <f t="shared" si="1"/>
        <v>50</v>
      </c>
    </row>
    <row r="4" spans="2:105" ht="15.75" thickBot="1" x14ac:dyDescent="0.3">
      <c r="D4" t="s">
        <v>93</v>
      </c>
      <c r="F4" s="189" t="s">
        <v>36</v>
      </c>
      <c r="G4" s="190"/>
      <c r="H4" s="190"/>
      <c r="I4" s="190"/>
      <c r="J4" s="191"/>
      <c r="L4" t="s">
        <v>113</v>
      </c>
      <c r="N4" s="187" t="s">
        <v>33</v>
      </c>
      <c r="AW4" s="155">
        <v>2</v>
      </c>
      <c r="AX4" s="143">
        <v>1.1279999999999999</v>
      </c>
      <c r="AY4" s="137">
        <v>1.88</v>
      </c>
      <c r="AZ4" s="137">
        <v>0</v>
      </c>
      <c r="BA4" s="138">
        <v>3.3679999999999999</v>
      </c>
      <c r="BC4" s="130" t="s">
        <v>103</v>
      </c>
      <c r="BD4" s="143">
        <f t="shared" ref="BD4:CB4" si="2">D34</f>
        <v>344</v>
      </c>
      <c r="BE4" s="137">
        <f t="shared" si="2"/>
        <v>207.99999999999636</v>
      </c>
      <c r="BF4" s="137">
        <f t="shared" si="2"/>
        <v>-232.00000000000364</v>
      </c>
      <c r="BG4" s="137">
        <f t="shared" si="2"/>
        <v>164</v>
      </c>
      <c r="BH4" s="137">
        <f t="shared" si="2"/>
        <v>-311.99999999999909</v>
      </c>
      <c r="BI4" s="137">
        <f t="shared" si="2"/>
        <v>36.000000000002728</v>
      </c>
      <c r="BJ4" s="137">
        <f t="shared" si="2"/>
        <v>-118.00000000000273</v>
      </c>
      <c r="BK4" s="137">
        <f t="shared" si="2"/>
        <v>81.999999999992724</v>
      </c>
      <c r="BL4" s="137">
        <f t="shared" si="2"/>
        <v>11.999999999997272</v>
      </c>
      <c r="BM4" s="137">
        <f t="shared" si="2"/>
        <v>-460.00000000000091</v>
      </c>
      <c r="BN4" s="137">
        <f t="shared" si="2"/>
        <v>-84.000000000001819</v>
      </c>
      <c r="BO4" s="137">
        <f t="shared" si="2"/>
        <v>-195.99999999999091</v>
      </c>
      <c r="BP4" s="137">
        <f t="shared" si="2"/>
        <v>132.00000000000182</v>
      </c>
      <c r="BQ4" s="137">
        <f t="shared" si="2"/>
        <v>270.00000000000364</v>
      </c>
      <c r="BR4" s="137">
        <f t="shared" si="2"/>
        <v>338.00000000000091</v>
      </c>
      <c r="BS4" s="137">
        <f t="shared" si="2"/>
        <v>-11.999999999999091</v>
      </c>
      <c r="BT4" s="137">
        <f t="shared" si="2"/>
        <v>-187.99999999999363</v>
      </c>
      <c r="BU4" s="137">
        <f t="shared" si="2"/>
        <v>-267.99999999999363</v>
      </c>
      <c r="BV4" s="137">
        <f t="shared" si="2"/>
        <v>118.00000000000546</v>
      </c>
      <c r="BW4" s="137">
        <f t="shared" si="2"/>
        <v>94</v>
      </c>
      <c r="BX4" s="137">
        <f t="shared" si="2"/>
        <v>407.99999999999636</v>
      </c>
      <c r="BY4" s="137">
        <f t="shared" si="2"/>
        <v>179.99999999999909</v>
      </c>
      <c r="BZ4" s="137">
        <f t="shared" si="2"/>
        <v>745.99999999999818</v>
      </c>
      <c r="CA4" s="137">
        <f t="shared" si="2"/>
        <v>-150.00000000000091</v>
      </c>
      <c r="CB4" s="138">
        <f t="shared" si="2"/>
        <v>-125.99999999999545</v>
      </c>
      <c r="CC4" s="143">
        <f t="shared" ref="CC4:DA4" si="3">D16</f>
        <v>344</v>
      </c>
      <c r="CD4" s="137">
        <f t="shared" si="3"/>
        <v>207.99999999999636</v>
      </c>
      <c r="CE4" s="137">
        <f t="shared" si="3"/>
        <v>-232.00000000000364</v>
      </c>
      <c r="CF4" s="137">
        <f t="shared" si="3"/>
        <v>164</v>
      </c>
      <c r="CG4" s="137">
        <f t="shared" si="3"/>
        <v>-311.99999999999909</v>
      </c>
      <c r="CH4" s="137">
        <f t="shared" si="3"/>
        <v>36.000000000002728</v>
      </c>
      <c r="CI4" s="137">
        <f t="shared" si="3"/>
        <v>-118.00000000000273</v>
      </c>
      <c r="CJ4" s="137">
        <f t="shared" si="3"/>
        <v>81.999999999992724</v>
      </c>
      <c r="CK4" s="137">
        <f t="shared" si="3"/>
        <v>11.999999999997272</v>
      </c>
      <c r="CL4" s="137">
        <f t="shared" si="3"/>
        <v>-460.00000000000091</v>
      </c>
      <c r="CM4" s="137">
        <f t="shared" si="3"/>
        <v>-84.000000000001819</v>
      </c>
      <c r="CN4" s="137">
        <f t="shared" si="3"/>
        <v>-195.99999999999091</v>
      </c>
      <c r="CO4" s="137">
        <f t="shared" si="3"/>
        <v>132.00000000000182</v>
      </c>
      <c r="CP4" s="137">
        <f t="shared" si="3"/>
        <v>270.00000000000364</v>
      </c>
      <c r="CQ4" s="137">
        <f t="shared" si="3"/>
        <v>338.00000000000091</v>
      </c>
      <c r="CR4" s="137">
        <f t="shared" si="3"/>
        <v>-11.999999999999091</v>
      </c>
      <c r="CS4" s="137">
        <f t="shared" si="3"/>
        <v>-187.99999999999363</v>
      </c>
      <c r="CT4" s="137">
        <f t="shared" si="3"/>
        <v>-267.99999999999363</v>
      </c>
      <c r="CU4" s="137">
        <f t="shared" si="3"/>
        <v>118.00000000000546</v>
      </c>
      <c r="CV4" s="137">
        <f t="shared" si="3"/>
        <v>94</v>
      </c>
      <c r="CW4" s="137">
        <f t="shared" si="3"/>
        <v>407.99999999999636</v>
      </c>
      <c r="CX4" s="137">
        <f t="shared" si="3"/>
        <v>179.99999999999909</v>
      </c>
      <c r="CY4" s="137">
        <f t="shared" si="3"/>
        <v>745.99999999999818</v>
      </c>
      <c r="CZ4" s="137">
        <f t="shared" si="3"/>
        <v>-150.00000000000091</v>
      </c>
      <c r="DA4" s="138">
        <f t="shared" si="3"/>
        <v>-125.99999999999545</v>
      </c>
    </row>
    <row r="5" spans="2:105" ht="15.75" thickBot="1" x14ac:dyDescent="0.3">
      <c r="D5" t="s">
        <v>94</v>
      </c>
      <c r="F5" s="192" t="s">
        <v>10</v>
      </c>
      <c r="H5" t="s">
        <v>95</v>
      </c>
      <c r="K5" s="160">
        <v>1500</v>
      </c>
      <c r="L5" s="126"/>
      <c r="N5" t="s">
        <v>96</v>
      </c>
      <c r="Q5" s="160">
        <v>-1000</v>
      </c>
      <c r="R5" s="126"/>
      <c r="T5" t="s">
        <v>97</v>
      </c>
      <c r="W5" s="189" t="s">
        <v>98</v>
      </c>
      <c r="X5" s="190"/>
      <c r="Y5" s="191"/>
      <c r="AD5" s="158" t="s">
        <v>131</v>
      </c>
      <c r="AE5" s="57" t="s">
        <v>135</v>
      </c>
      <c r="AF5" s="162">
        <f>K5</f>
        <v>1500</v>
      </c>
      <c r="AH5" s="57" t="s">
        <v>136</v>
      </c>
      <c r="AI5" s="163">
        <f>AL5+AK2*AL7</f>
        <v>895.01559999999847</v>
      </c>
      <c r="AK5" s="76" t="s">
        <v>138</v>
      </c>
      <c r="AL5" s="164">
        <f>F41</f>
        <v>39.440000000000509</v>
      </c>
      <c r="AN5" s="57" t="s">
        <v>141</v>
      </c>
      <c r="AO5" s="163">
        <f>AL5-AK2*AL7</f>
        <v>-816.13559999999745</v>
      </c>
      <c r="AQ5" s="57" t="s">
        <v>139</v>
      </c>
      <c r="AR5" s="162">
        <f>Q5</f>
        <v>-1000</v>
      </c>
      <c r="AW5" s="156">
        <v>3</v>
      </c>
      <c r="AX5" s="144">
        <v>1.6930000000000001</v>
      </c>
      <c r="AY5" s="145">
        <v>1.0229999999999999</v>
      </c>
      <c r="AZ5" s="145">
        <v>0</v>
      </c>
      <c r="BA5" s="146">
        <v>2.5739999999999998</v>
      </c>
      <c r="BC5" s="181" t="s">
        <v>149</v>
      </c>
      <c r="BD5" s="167">
        <f>$AL$5</f>
        <v>39.440000000000509</v>
      </c>
      <c r="BE5" s="137">
        <f t="shared" ref="BE5:CB5" si="4">$AL$5</f>
        <v>39.440000000000509</v>
      </c>
      <c r="BF5" s="137">
        <f t="shared" si="4"/>
        <v>39.440000000000509</v>
      </c>
      <c r="BG5" s="137">
        <f t="shared" si="4"/>
        <v>39.440000000000509</v>
      </c>
      <c r="BH5" s="137">
        <f t="shared" si="4"/>
        <v>39.440000000000509</v>
      </c>
      <c r="BI5" s="137">
        <f t="shared" si="4"/>
        <v>39.440000000000509</v>
      </c>
      <c r="BJ5" s="137">
        <f t="shared" si="4"/>
        <v>39.440000000000509</v>
      </c>
      <c r="BK5" s="137">
        <f t="shared" si="4"/>
        <v>39.440000000000509</v>
      </c>
      <c r="BL5" s="137">
        <f t="shared" si="4"/>
        <v>39.440000000000509</v>
      </c>
      <c r="BM5" s="137">
        <f t="shared" si="4"/>
        <v>39.440000000000509</v>
      </c>
      <c r="BN5" s="137">
        <f t="shared" si="4"/>
        <v>39.440000000000509</v>
      </c>
      <c r="BO5" s="137">
        <f t="shared" si="4"/>
        <v>39.440000000000509</v>
      </c>
      <c r="BP5" s="137">
        <f t="shared" si="4"/>
        <v>39.440000000000509</v>
      </c>
      <c r="BQ5" s="137">
        <f t="shared" si="4"/>
        <v>39.440000000000509</v>
      </c>
      <c r="BR5" s="137">
        <f t="shared" si="4"/>
        <v>39.440000000000509</v>
      </c>
      <c r="BS5" s="137">
        <f t="shared" si="4"/>
        <v>39.440000000000509</v>
      </c>
      <c r="BT5" s="137">
        <f t="shared" si="4"/>
        <v>39.440000000000509</v>
      </c>
      <c r="BU5" s="137">
        <f t="shared" si="4"/>
        <v>39.440000000000509</v>
      </c>
      <c r="BV5" s="137">
        <f t="shared" si="4"/>
        <v>39.440000000000509</v>
      </c>
      <c r="BW5" s="137">
        <f t="shared" si="4"/>
        <v>39.440000000000509</v>
      </c>
      <c r="BX5" s="137">
        <f t="shared" si="4"/>
        <v>39.440000000000509</v>
      </c>
      <c r="BY5" s="137">
        <f t="shared" si="4"/>
        <v>39.440000000000509</v>
      </c>
      <c r="BZ5" s="137">
        <f t="shared" si="4"/>
        <v>39.440000000000509</v>
      </c>
      <c r="CA5" s="137">
        <f t="shared" si="4"/>
        <v>39.440000000000509</v>
      </c>
      <c r="CB5" s="175">
        <f t="shared" si="4"/>
        <v>39.440000000000509</v>
      </c>
      <c r="CC5" s="167">
        <f>$BH$18</f>
        <v>39.440000000000509</v>
      </c>
      <c r="CD5" s="137">
        <f t="shared" ref="CD5:DA5" si="5">$BH$18</f>
        <v>39.440000000000509</v>
      </c>
      <c r="CE5" s="137">
        <f t="shared" si="5"/>
        <v>39.440000000000509</v>
      </c>
      <c r="CF5" s="137">
        <f t="shared" si="5"/>
        <v>39.440000000000509</v>
      </c>
      <c r="CG5" s="137">
        <f t="shared" si="5"/>
        <v>39.440000000000509</v>
      </c>
      <c r="CH5" s="137">
        <f t="shared" si="5"/>
        <v>39.440000000000509</v>
      </c>
      <c r="CI5" s="137">
        <f t="shared" si="5"/>
        <v>39.440000000000509</v>
      </c>
      <c r="CJ5" s="137">
        <f t="shared" si="5"/>
        <v>39.440000000000509</v>
      </c>
      <c r="CK5" s="137">
        <f t="shared" si="5"/>
        <v>39.440000000000509</v>
      </c>
      <c r="CL5" s="137">
        <f t="shared" si="5"/>
        <v>39.440000000000509</v>
      </c>
      <c r="CM5" s="137">
        <f t="shared" si="5"/>
        <v>39.440000000000509</v>
      </c>
      <c r="CN5" s="137">
        <f t="shared" si="5"/>
        <v>39.440000000000509</v>
      </c>
      <c r="CO5" s="137">
        <f t="shared" si="5"/>
        <v>39.440000000000509</v>
      </c>
      <c r="CP5" s="137">
        <f t="shared" si="5"/>
        <v>39.440000000000509</v>
      </c>
      <c r="CQ5" s="137">
        <f t="shared" si="5"/>
        <v>39.440000000000509</v>
      </c>
      <c r="CR5" s="137">
        <f t="shared" si="5"/>
        <v>39.440000000000509</v>
      </c>
      <c r="CS5" s="137">
        <f t="shared" si="5"/>
        <v>39.440000000000509</v>
      </c>
      <c r="CT5" s="137">
        <f t="shared" si="5"/>
        <v>39.440000000000509</v>
      </c>
      <c r="CU5" s="137">
        <f t="shared" si="5"/>
        <v>39.440000000000509</v>
      </c>
      <c r="CV5" s="137">
        <f t="shared" si="5"/>
        <v>39.440000000000509</v>
      </c>
      <c r="CW5" s="137">
        <f t="shared" si="5"/>
        <v>39.440000000000509</v>
      </c>
      <c r="CX5" s="137">
        <f t="shared" si="5"/>
        <v>39.440000000000509</v>
      </c>
      <c r="CY5" s="137">
        <f t="shared" si="5"/>
        <v>39.440000000000509</v>
      </c>
      <c r="CZ5" s="137">
        <f t="shared" si="5"/>
        <v>39.440000000000509</v>
      </c>
      <c r="DA5" s="138">
        <f t="shared" si="5"/>
        <v>39.440000000000509</v>
      </c>
    </row>
    <row r="6" spans="2:105" ht="15.75" thickBot="1" x14ac:dyDescent="0.3">
      <c r="AE6" s="57"/>
      <c r="AH6" s="57"/>
      <c r="AN6" s="57"/>
      <c r="AQ6" s="57"/>
      <c r="AW6" s="156">
        <v>4</v>
      </c>
      <c r="AX6" s="144">
        <v>2.0590000000000002</v>
      </c>
      <c r="AY6" s="145">
        <v>0.72899999999999998</v>
      </c>
      <c r="AZ6" s="145">
        <v>0</v>
      </c>
      <c r="BA6" s="146">
        <v>2.282</v>
      </c>
      <c r="BC6" s="166" t="s">
        <v>122</v>
      </c>
      <c r="BD6" s="177">
        <f>$AI$5</f>
        <v>895.01559999999847</v>
      </c>
      <c r="BE6" s="178">
        <f t="shared" ref="BE6:CB6" si="6">$AI$5</f>
        <v>895.01559999999847</v>
      </c>
      <c r="BF6" s="178">
        <f t="shared" si="6"/>
        <v>895.01559999999847</v>
      </c>
      <c r="BG6" s="178">
        <f t="shared" si="6"/>
        <v>895.01559999999847</v>
      </c>
      <c r="BH6" s="178">
        <f t="shared" si="6"/>
        <v>895.01559999999847</v>
      </c>
      <c r="BI6" s="178">
        <f t="shared" si="6"/>
        <v>895.01559999999847</v>
      </c>
      <c r="BJ6" s="178">
        <f t="shared" si="6"/>
        <v>895.01559999999847</v>
      </c>
      <c r="BK6" s="178">
        <f t="shared" si="6"/>
        <v>895.01559999999847</v>
      </c>
      <c r="BL6" s="178">
        <f t="shared" si="6"/>
        <v>895.01559999999847</v>
      </c>
      <c r="BM6" s="178">
        <f t="shared" si="6"/>
        <v>895.01559999999847</v>
      </c>
      <c r="BN6" s="178">
        <f t="shared" si="6"/>
        <v>895.01559999999847</v>
      </c>
      <c r="BO6" s="178">
        <f t="shared" si="6"/>
        <v>895.01559999999847</v>
      </c>
      <c r="BP6" s="178">
        <f t="shared" si="6"/>
        <v>895.01559999999847</v>
      </c>
      <c r="BQ6" s="178">
        <f t="shared" si="6"/>
        <v>895.01559999999847</v>
      </c>
      <c r="BR6" s="178">
        <f t="shared" si="6"/>
        <v>895.01559999999847</v>
      </c>
      <c r="BS6" s="178">
        <f t="shared" si="6"/>
        <v>895.01559999999847</v>
      </c>
      <c r="BT6" s="178">
        <f t="shared" si="6"/>
        <v>895.01559999999847</v>
      </c>
      <c r="BU6" s="178">
        <f t="shared" si="6"/>
        <v>895.01559999999847</v>
      </c>
      <c r="BV6" s="178">
        <f t="shared" si="6"/>
        <v>895.01559999999847</v>
      </c>
      <c r="BW6" s="178">
        <f t="shared" si="6"/>
        <v>895.01559999999847</v>
      </c>
      <c r="BX6" s="178">
        <f t="shared" si="6"/>
        <v>895.01559999999847</v>
      </c>
      <c r="BY6" s="178">
        <f t="shared" si="6"/>
        <v>895.01559999999847</v>
      </c>
      <c r="BZ6" s="178">
        <f t="shared" si="6"/>
        <v>895.01559999999847</v>
      </c>
      <c r="CA6" s="178">
        <f t="shared" si="6"/>
        <v>895.01559999999847</v>
      </c>
      <c r="CB6" s="179">
        <f t="shared" si="6"/>
        <v>895.01559999999847</v>
      </c>
      <c r="CC6" s="177">
        <f>$BE$18</f>
        <v>895.01559999999847</v>
      </c>
      <c r="CD6" s="178">
        <f t="shared" ref="CD6:DA6" si="7">$BE$18</f>
        <v>895.01559999999847</v>
      </c>
      <c r="CE6" s="178">
        <f t="shared" si="7"/>
        <v>895.01559999999847</v>
      </c>
      <c r="CF6" s="178">
        <f t="shared" si="7"/>
        <v>895.01559999999847</v>
      </c>
      <c r="CG6" s="178">
        <f t="shared" si="7"/>
        <v>895.01559999999847</v>
      </c>
      <c r="CH6" s="178">
        <f t="shared" si="7"/>
        <v>895.01559999999847</v>
      </c>
      <c r="CI6" s="178">
        <f t="shared" si="7"/>
        <v>895.01559999999847</v>
      </c>
      <c r="CJ6" s="178">
        <f t="shared" si="7"/>
        <v>895.01559999999847</v>
      </c>
      <c r="CK6" s="178">
        <f t="shared" si="7"/>
        <v>895.01559999999847</v>
      </c>
      <c r="CL6" s="178">
        <f t="shared" si="7"/>
        <v>895.01559999999847</v>
      </c>
      <c r="CM6" s="178">
        <f t="shared" si="7"/>
        <v>895.01559999999847</v>
      </c>
      <c r="CN6" s="178">
        <f t="shared" si="7"/>
        <v>895.01559999999847</v>
      </c>
      <c r="CO6" s="178">
        <f t="shared" si="7"/>
        <v>895.01559999999847</v>
      </c>
      <c r="CP6" s="178">
        <f t="shared" si="7"/>
        <v>895.01559999999847</v>
      </c>
      <c r="CQ6" s="178">
        <f t="shared" si="7"/>
        <v>895.01559999999847</v>
      </c>
      <c r="CR6" s="178">
        <f t="shared" si="7"/>
        <v>895.01559999999847</v>
      </c>
      <c r="CS6" s="178">
        <f t="shared" si="7"/>
        <v>895.01559999999847</v>
      </c>
      <c r="CT6" s="178">
        <f t="shared" si="7"/>
        <v>895.01559999999847</v>
      </c>
      <c r="CU6" s="178">
        <f t="shared" si="7"/>
        <v>895.01559999999847</v>
      </c>
      <c r="CV6" s="178">
        <f t="shared" si="7"/>
        <v>895.01559999999847</v>
      </c>
      <c r="CW6" s="178">
        <f t="shared" si="7"/>
        <v>895.01559999999847</v>
      </c>
      <c r="CX6" s="178">
        <f t="shared" si="7"/>
        <v>895.01559999999847</v>
      </c>
      <c r="CY6" s="178">
        <f t="shared" si="7"/>
        <v>895.01559999999847</v>
      </c>
      <c r="CZ6" s="178">
        <f t="shared" si="7"/>
        <v>895.01559999999847</v>
      </c>
      <c r="DA6" s="180">
        <f t="shared" si="7"/>
        <v>895.01559999999847</v>
      </c>
    </row>
    <row r="7" spans="2:105" ht="15.75" thickBot="1" x14ac:dyDescent="0.3"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D7" s="158" t="s">
        <v>132</v>
      </c>
      <c r="AE7" s="57"/>
      <c r="AH7" s="57" t="s">
        <v>137</v>
      </c>
      <c r="AI7" s="163">
        <f>AP2*AL7</f>
        <v>3134.6391999999923</v>
      </c>
      <c r="AK7" s="57" t="s">
        <v>112</v>
      </c>
      <c r="AL7" s="164">
        <f>K41</f>
        <v>1482.7999999999965</v>
      </c>
      <c r="AN7" s="57" t="s">
        <v>140</v>
      </c>
      <c r="AO7" s="163">
        <f>AP3*AL7</f>
        <v>0.14827999999999966</v>
      </c>
      <c r="AQ7" s="57"/>
      <c r="AW7" s="156">
        <v>5</v>
      </c>
      <c r="AX7" s="144">
        <v>2.3260000000000001</v>
      </c>
      <c r="AY7" s="145">
        <v>0.57699999999999996</v>
      </c>
      <c r="AZ7" s="145">
        <v>0</v>
      </c>
      <c r="BA7" s="146">
        <v>2.1139999999999999</v>
      </c>
      <c r="BC7" s="166" t="s">
        <v>145</v>
      </c>
      <c r="BD7" s="168">
        <f>$AO$5</f>
        <v>-816.13559999999745</v>
      </c>
      <c r="BE7" s="169">
        <f t="shared" ref="BE7:CB7" si="8">$AO$5</f>
        <v>-816.13559999999745</v>
      </c>
      <c r="BF7" s="169">
        <f t="shared" si="8"/>
        <v>-816.13559999999745</v>
      </c>
      <c r="BG7" s="169">
        <f t="shared" si="8"/>
        <v>-816.13559999999745</v>
      </c>
      <c r="BH7" s="169">
        <f t="shared" si="8"/>
        <v>-816.13559999999745</v>
      </c>
      <c r="BI7" s="169">
        <f t="shared" si="8"/>
        <v>-816.13559999999745</v>
      </c>
      <c r="BJ7" s="169">
        <f t="shared" si="8"/>
        <v>-816.13559999999745</v>
      </c>
      <c r="BK7" s="169">
        <f t="shared" si="8"/>
        <v>-816.13559999999745</v>
      </c>
      <c r="BL7" s="169">
        <f t="shared" si="8"/>
        <v>-816.13559999999745</v>
      </c>
      <c r="BM7" s="169">
        <f t="shared" si="8"/>
        <v>-816.13559999999745</v>
      </c>
      <c r="BN7" s="169">
        <f t="shared" si="8"/>
        <v>-816.13559999999745</v>
      </c>
      <c r="BO7" s="169">
        <f t="shared" si="8"/>
        <v>-816.13559999999745</v>
      </c>
      <c r="BP7" s="169">
        <f t="shared" si="8"/>
        <v>-816.13559999999745</v>
      </c>
      <c r="BQ7" s="169">
        <f t="shared" si="8"/>
        <v>-816.13559999999745</v>
      </c>
      <c r="BR7" s="169">
        <f t="shared" si="8"/>
        <v>-816.13559999999745</v>
      </c>
      <c r="BS7" s="169">
        <f t="shared" si="8"/>
        <v>-816.13559999999745</v>
      </c>
      <c r="BT7" s="169">
        <f t="shared" si="8"/>
        <v>-816.13559999999745</v>
      </c>
      <c r="BU7" s="169">
        <f t="shared" si="8"/>
        <v>-816.13559999999745</v>
      </c>
      <c r="BV7" s="169">
        <f t="shared" si="8"/>
        <v>-816.13559999999745</v>
      </c>
      <c r="BW7" s="169">
        <f t="shared" si="8"/>
        <v>-816.13559999999745</v>
      </c>
      <c r="BX7" s="169">
        <f t="shared" si="8"/>
        <v>-816.13559999999745</v>
      </c>
      <c r="BY7" s="169">
        <f t="shared" si="8"/>
        <v>-816.13559999999745</v>
      </c>
      <c r="BZ7" s="169">
        <f t="shared" si="8"/>
        <v>-816.13559999999745</v>
      </c>
      <c r="CA7" s="169">
        <f t="shared" si="8"/>
        <v>-816.13559999999745</v>
      </c>
      <c r="CB7" s="170">
        <f t="shared" si="8"/>
        <v>-816.13559999999745</v>
      </c>
      <c r="CC7" s="168">
        <f>$BK$18</f>
        <v>-816.13559999999745</v>
      </c>
      <c r="CD7" s="169">
        <f t="shared" ref="CD7:DA7" si="9">$BK$18</f>
        <v>-816.13559999999745</v>
      </c>
      <c r="CE7" s="169">
        <f t="shared" si="9"/>
        <v>-816.13559999999745</v>
      </c>
      <c r="CF7" s="169">
        <f t="shared" si="9"/>
        <v>-816.13559999999745</v>
      </c>
      <c r="CG7" s="169">
        <f t="shared" si="9"/>
        <v>-816.13559999999745</v>
      </c>
      <c r="CH7" s="169">
        <f t="shared" si="9"/>
        <v>-816.13559999999745</v>
      </c>
      <c r="CI7" s="169">
        <f t="shared" si="9"/>
        <v>-816.13559999999745</v>
      </c>
      <c r="CJ7" s="169">
        <f t="shared" si="9"/>
        <v>-816.13559999999745</v>
      </c>
      <c r="CK7" s="169">
        <f t="shared" si="9"/>
        <v>-816.13559999999745</v>
      </c>
      <c r="CL7" s="169">
        <f t="shared" si="9"/>
        <v>-816.13559999999745</v>
      </c>
      <c r="CM7" s="169">
        <f t="shared" si="9"/>
        <v>-816.13559999999745</v>
      </c>
      <c r="CN7" s="169">
        <f t="shared" si="9"/>
        <v>-816.13559999999745</v>
      </c>
      <c r="CO7" s="169">
        <f t="shared" si="9"/>
        <v>-816.13559999999745</v>
      </c>
      <c r="CP7" s="169">
        <f t="shared" si="9"/>
        <v>-816.13559999999745</v>
      </c>
      <c r="CQ7" s="169">
        <f t="shared" si="9"/>
        <v>-816.13559999999745</v>
      </c>
      <c r="CR7" s="169">
        <f t="shared" si="9"/>
        <v>-816.13559999999745</v>
      </c>
      <c r="CS7" s="169">
        <f t="shared" si="9"/>
        <v>-816.13559999999745</v>
      </c>
      <c r="CT7" s="169">
        <f t="shared" si="9"/>
        <v>-816.13559999999745</v>
      </c>
      <c r="CU7" s="169">
        <f t="shared" si="9"/>
        <v>-816.13559999999745</v>
      </c>
      <c r="CV7" s="169">
        <f t="shared" si="9"/>
        <v>-816.13559999999745</v>
      </c>
      <c r="CW7" s="169">
        <f t="shared" si="9"/>
        <v>-816.13559999999745</v>
      </c>
      <c r="CX7" s="169">
        <f t="shared" si="9"/>
        <v>-816.13559999999745</v>
      </c>
      <c r="CY7" s="169">
        <f t="shared" si="9"/>
        <v>-816.13559999999745</v>
      </c>
      <c r="CZ7" s="169">
        <f t="shared" si="9"/>
        <v>-816.13559999999745</v>
      </c>
      <c r="DA7" s="171">
        <f t="shared" si="9"/>
        <v>-816.13559999999745</v>
      </c>
    </row>
    <row r="8" spans="2:105" ht="15.75" thickBot="1" x14ac:dyDescent="0.3">
      <c r="B8" s="130" t="s">
        <v>99</v>
      </c>
      <c r="C8" s="131"/>
      <c r="D8" s="143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8"/>
      <c r="AE8" s="57"/>
      <c r="AH8" s="57"/>
      <c r="AN8" s="57"/>
      <c r="AQ8" s="57"/>
      <c r="AW8" s="156">
        <v>6</v>
      </c>
      <c r="AX8" s="144">
        <v>2.5339999999999998</v>
      </c>
      <c r="AY8" s="145">
        <v>0.48299999999999998</v>
      </c>
      <c r="AZ8" s="145">
        <v>0</v>
      </c>
      <c r="BA8" s="146">
        <v>2.004</v>
      </c>
      <c r="BC8" s="120" t="s">
        <v>101</v>
      </c>
      <c r="BD8" s="132">
        <f t="shared" ref="BD8:CC8" si="10">BD3</f>
        <v>1</v>
      </c>
      <c r="BE8" s="133">
        <f t="shared" si="10"/>
        <v>2</v>
      </c>
      <c r="BF8" s="133">
        <f t="shared" si="10"/>
        <v>3</v>
      </c>
      <c r="BG8" s="133">
        <f t="shared" si="10"/>
        <v>4</v>
      </c>
      <c r="BH8" s="133">
        <f t="shared" si="10"/>
        <v>5</v>
      </c>
      <c r="BI8" s="133">
        <f t="shared" si="10"/>
        <v>6</v>
      </c>
      <c r="BJ8" s="133">
        <f t="shared" si="10"/>
        <v>7</v>
      </c>
      <c r="BK8" s="133">
        <f t="shared" si="10"/>
        <v>8</v>
      </c>
      <c r="BL8" s="133">
        <f t="shared" si="10"/>
        <v>9</v>
      </c>
      <c r="BM8" s="133">
        <f t="shared" si="10"/>
        <v>10</v>
      </c>
      <c r="BN8" s="133">
        <f t="shared" si="10"/>
        <v>11</v>
      </c>
      <c r="BO8" s="133">
        <f t="shared" si="10"/>
        <v>12</v>
      </c>
      <c r="BP8" s="133">
        <f t="shared" si="10"/>
        <v>13</v>
      </c>
      <c r="BQ8" s="133">
        <f t="shared" si="10"/>
        <v>14</v>
      </c>
      <c r="BR8" s="133">
        <f t="shared" si="10"/>
        <v>15</v>
      </c>
      <c r="BS8" s="133">
        <f t="shared" si="10"/>
        <v>16</v>
      </c>
      <c r="BT8" s="133">
        <f t="shared" si="10"/>
        <v>17</v>
      </c>
      <c r="BU8" s="133">
        <f t="shared" si="10"/>
        <v>18</v>
      </c>
      <c r="BV8" s="133">
        <f t="shared" si="10"/>
        <v>19</v>
      </c>
      <c r="BW8" s="133">
        <f t="shared" si="10"/>
        <v>20</v>
      </c>
      <c r="BX8" s="133">
        <f t="shared" si="10"/>
        <v>21</v>
      </c>
      <c r="BY8" s="133">
        <f t="shared" si="10"/>
        <v>22</v>
      </c>
      <c r="BZ8" s="133">
        <f t="shared" si="10"/>
        <v>23</v>
      </c>
      <c r="CA8" s="133">
        <f t="shared" si="10"/>
        <v>24</v>
      </c>
      <c r="CB8" s="134">
        <f t="shared" si="10"/>
        <v>25</v>
      </c>
      <c r="CC8" s="165">
        <f t="shared" si="10"/>
        <v>26</v>
      </c>
      <c r="CD8" s="133">
        <f t="shared" ref="CD8:DA8" si="11">CD3</f>
        <v>27</v>
      </c>
      <c r="CE8" s="133">
        <f t="shared" si="11"/>
        <v>28</v>
      </c>
      <c r="CF8" s="133">
        <f t="shared" si="11"/>
        <v>29</v>
      </c>
      <c r="CG8" s="133">
        <f t="shared" si="11"/>
        <v>30</v>
      </c>
      <c r="CH8" s="133">
        <f t="shared" si="11"/>
        <v>31</v>
      </c>
      <c r="CI8" s="133">
        <f t="shared" si="11"/>
        <v>32</v>
      </c>
      <c r="CJ8" s="133">
        <f t="shared" si="11"/>
        <v>33</v>
      </c>
      <c r="CK8" s="133">
        <f t="shared" si="11"/>
        <v>34</v>
      </c>
      <c r="CL8" s="133">
        <f t="shared" si="11"/>
        <v>35</v>
      </c>
      <c r="CM8" s="133">
        <f t="shared" si="11"/>
        <v>36</v>
      </c>
      <c r="CN8" s="133">
        <f t="shared" si="11"/>
        <v>37</v>
      </c>
      <c r="CO8" s="133">
        <f t="shared" si="11"/>
        <v>38</v>
      </c>
      <c r="CP8" s="133">
        <f t="shared" si="11"/>
        <v>39</v>
      </c>
      <c r="CQ8" s="133">
        <f t="shared" si="11"/>
        <v>40</v>
      </c>
      <c r="CR8" s="133">
        <f t="shared" si="11"/>
        <v>41</v>
      </c>
      <c r="CS8" s="133">
        <f t="shared" si="11"/>
        <v>42</v>
      </c>
      <c r="CT8" s="133">
        <f t="shared" si="11"/>
        <v>43</v>
      </c>
      <c r="CU8" s="133">
        <f t="shared" si="11"/>
        <v>44</v>
      </c>
      <c r="CV8" s="133">
        <f t="shared" si="11"/>
        <v>45</v>
      </c>
      <c r="CW8" s="133">
        <f t="shared" si="11"/>
        <v>46</v>
      </c>
      <c r="CX8" s="133">
        <f t="shared" si="11"/>
        <v>47</v>
      </c>
      <c r="CY8" s="133">
        <f t="shared" si="11"/>
        <v>48</v>
      </c>
      <c r="CZ8" s="133">
        <f t="shared" si="11"/>
        <v>49</v>
      </c>
      <c r="DA8" s="134">
        <f t="shared" si="11"/>
        <v>50</v>
      </c>
    </row>
    <row r="9" spans="2:105" ht="15.75" thickBot="1" x14ac:dyDescent="0.3">
      <c r="B9" s="127" t="s">
        <v>100</v>
      </c>
      <c r="C9" s="129"/>
      <c r="D9" s="139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1"/>
      <c r="AD9" s="158" t="s">
        <v>133</v>
      </c>
      <c r="AE9" s="57" t="s">
        <v>135</v>
      </c>
      <c r="AF9" s="162">
        <f>K5</f>
        <v>1500</v>
      </c>
      <c r="AH9" s="57" t="s">
        <v>136</v>
      </c>
      <c r="AI9" s="163">
        <f>AL9+AK2*AL11</f>
        <v>895.01559999999847</v>
      </c>
      <c r="AK9" s="76" t="s">
        <v>138</v>
      </c>
      <c r="AL9" s="164">
        <f>F23</f>
        <v>39.440000000000509</v>
      </c>
      <c r="AN9" s="57" t="s">
        <v>141</v>
      </c>
      <c r="AO9" s="163">
        <f>AL9-AK2*AL11</f>
        <v>-816.13559999999745</v>
      </c>
      <c r="AQ9" s="57" t="s">
        <v>139</v>
      </c>
      <c r="AR9" s="162">
        <f>Q5</f>
        <v>-1000</v>
      </c>
      <c r="AW9" s="156">
        <v>7</v>
      </c>
      <c r="AX9" s="144">
        <v>2.7040000000000002</v>
      </c>
      <c r="AY9" s="145">
        <v>0.41899999999999998</v>
      </c>
      <c r="AZ9" s="145">
        <v>7.5999999999999998E-2</v>
      </c>
      <c r="BA9" s="146">
        <v>1.9239999999999999</v>
      </c>
      <c r="BC9" s="182" t="s">
        <v>106</v>
      </c>
      <c r="BD9" s="133">
        <f t="shared" ref="BD9:CB9" si="12">D37</f>
        <v>2049.9999999999773</v>
      </c>
      <c r="BE9" s="133">
        <f t="shared" si="12"/>
        <v>2779.9999999999955</v>
      </c>
      <c r="BF9" s="133">
        <f t="shared" si="12"/>
        <v>1240.0000000000318</v>
      </c>
      <c r="BG9" s="133">
        <f t="shared" si="12"/>
        <v>1720.0000000000045</v>
      </c>
      <c r="BH9" s="133">
        <f t="shared" si="12"/>
        <v>1029.9999999999955</v>
      </c>
      <c r="BI9" s="133">
        <f t="shared" si="12"/>
        <v>1989.9999999999864</v>
      </c>
      <c r="BJ9" s="133">
        <f t="shared" si="12"/>
        <v>650</v>
      </c>
      <c r="BK9" s="133">
        <f t="shared" si="12"/>
        <v>1349.9999999999773</v>
      </c>
      <c r="BL9" s="133">
        <f t="shared" si="12"/>
        <v>1289.9999999999864</v>
      </c>
      <c r="BM9" s="133">
        <f t="shared" si="12"/>
        <v>669.99999999998181</v>
      </c>
      <c r="BN9" s="133">
        <f t="shared" si="12"/>
        <v>2020.0000000000045</v>
      </c>
      <c r="BO9" s="133">
        <f t="shared" si="12"/>
        <v>479.99999999999545</v>
      </c>
      <c r="BP9" s="133">
        <f t="shared" si="12"/>
        <v>1150</v>
      </c>
      <c r="BQ9" s="133">
        <f t="shared" si="12"/>
        <v>1379.9999999999955</v>
      </c>
      <c r="BR9" s="133">
        <f t="shared" si="12"/>
        <v>2419.9999999999818</v>
      </c>
      <c r="BS9" s="133">
        <f t="shared" si="12"/>
        <v>2550.0000000000227</v>
      </c>
      <c r="BT9" s="133">
        <f t="shared" si="12"/>
        <v>1629.9999999999955</v>
      </c>
      <c r="BU9" s="133">
        <f t="shared" si="12"/>
        <v>550</v>
      </c>
      <c r="BV9" s="133">
        <f t="shared" si="12"/>
        <v>1269.9999999999818</v>
      </c>
      <c r="BW9" s="133">
        <f t="shared" si="12"/>
        <v>670.00000000000455</v>
      </c>
      <c r="BX9" s="133">
        <f t="shared" si="12"/>
        <v>1330.0000000000182</v>
      </c>
      <c r="BY9" s="133">
        <f t="shared" si="12"/>
        <v>1720.0000000000045</v>
      </c>
      <c r="BZ9" s="133">
        <f t="shared" si="12"/>
        <v>2229.9999999999955</v>
      </c>
      <c r="CA9" s="133">
        <f t="shared" si="12"/>
        <v>1709.9999999999909</v>
      </c>
      <c r="CB9" s="133">
        <f t="shared" si="12"/>
        <v>1189.9999999999864</v>
      </c>
      <c r="CC9" s="133">
        <f>D19</f>
        <v>2049.9999999999773</v>
      </c>
      <c r="CD9" s="133">
        <f t="shared" ref="CD9:DA9" si="13">E19</f>
        <v>2779.9999999999955</v>
      </c>
      <c r="CE9" s="133">
        <f t="shared" si="13"/>
        <v>1240.0000000000318</v>
      </c>
      <c r="CF9" s="133">
        <f t="shared" si="13"/>
        <v>1720.0000000000045</v>
      </c>
      <c r="CG9" s="133">
        <f t="shared" si="13"/>
        <v>1029.9999999999955</v>
      </c>
      <c r="CH9" s="133">
        <f t="shared" si="13"/>
        <v>1989.9999999999864</v>
      </c>
      <c r="CI9" s="133">
        <f t="shared" si="13"/>
        <v>650</v>
      </c>
      <c r="CJ9" s="133">
        <f t="shared" si="13"/>
        <v>1349.9999999999773</v>
      </c>
      <c r="CK9" s="133">
        <f t="shared" si="13"/>
        <v>1289.9999999999864</v>
      </c>
      <c r="CL9" s="133">
        <f t="shared" si="13"/>
        <v>669.99999999998181</v>
      </c>
      <c r="CM9" s="133">
        <f t="shared" si="13"/>
        <v>2020.0000000000045</v>
      </c>
      <c r="CN9" s="133">
        <f t="shared" si="13"/>
        <v>479.99999999999545</v>
      </c>
      <c r="CO9" s="133">
        <f t="shared" si="13"/>
        <v>1150</v>
      </c>
      <c r="CP9" s="133">
        <f t="shared" si="13"/>
        <v>1379.9999999999955</v>
      </c>
      <c r="CQ9" s="133">
        <f t="shared" si="13"/>
        <v>2419.9999999999818</v>
      </c>
      <c r="CR9" s="133">
        <f t="shared" si="13"/>
        <v>2550.0000000000227</v>
      </c>
      <c r="CS9" s="133">
        <f t="shared" si="13"/>
        <v>1629.9999999999955</v>
      </c>
      <c r="CT9" s="133">
        <f t="shared" si="13"/>
        <v>550</v>
      </c>
      <c r="CU9" s="133">
        <f t="shared" si="13"/>
        <v>1269.9999999999818</v>
      </c>
      <c r="CV9" s="133">
        <f t="shared" si="13"/>
        <v>670.00000000000455</v>
      </c>
      <c r="CW9" s="133">
        <f t="shared" si="13"/>
        <v>1330.0000000000182</v>
      </c>
      <c r="CX9" s="133">
        <f t="shared" si="13"/>
        <v>1720.0000000000045</v>
      </c>
      <c r="CY9" s="133">
        <f t="shared" si="13"/>
        <v>2229.9999999999955</v>
      </c>
      <c r="CZ9" s="133">
        <f t="shared" si="13"/>
        <v>1709.9999999999909</v>
      </c>
      <c r="DA9" s="134">
        <f t="shared" si="13"/>
        <v>1189.9999999999864</v>
      </c>
    </row>
    <row r="10" spans="2:105" ht="15.75" thickBot="1" x14ac:dyDescent="0.3">
      <c r="B10" s="120" t="s">
        <v>101</v>
      </c>
      <c r="C10" s="121"/>
      <c r="D10" s="132">
        <v>26</v>
      </c>
      <c r="E10" s="133">
        <f>D10+1</f>
        <v>27</v>
      </c>
      <c r="F10" s="133">
        <f t="shared" ref="F10:P10" si="14">E10+1</f>
        <v>28</v>
      </c>
      <c r="G10" s="133">
        <f t="shared" si="14"/>
        <v>29</v>
      </c>
      <c r="H10" s="133">
        <f t="shared" si="14"/>
        <v>30</v>
      </c>
      <c r="I10" s="133">
        <f t="shared" si="14"/>
        <v>31</v>
      </c>
      <c r="J10" s="133">
        <f t="shared" si="14"/>
        <v>32</v>
      </c>
      <c r="K10" s="133">
        <f t="shared" si="14"/>
        <v>33</v>
      </c>
      <c r="L10" s="133">
        <f t="shared" si="14"/>
        <v>34</v>
      </c>
      <c r="M10" s="133">
        <f t="shared" si="14"/>
        <v>35</v>
      </c>
      <c r="N10" s="133">
        <f t="shared" si="14"/>
        <v>36</v>
      </c>
      <c r="O10" s="133">
        <f t="shared" si="14"/>
        <v>37</v>
      </c>
      <c r="P10" s="133">
        <f t="shared" si="14"/>
        <v>38</v>
      </c>
      <c r="Q10" s="133">
        <f>P10+1</f>
        <v>39</v>
      </c>
      <c r="R10" s="133">
        <f t="shared" ref="R10:X10" si="15">Q10+1</f>
        <v>40</v>
      </c>
      <c r="S10" s="133">
        <f t="shared" si="15"/>
        <v>41</v>
      </c>
      <c r="T10" s="133">
        <f t="shared" si="15"/>
        <v>42</v>
      </c>
      <c r="U10" s="133">
        <f t="shared" si="15"/>
        <v>43</v>
      </c>
      <c r="V10" s="133">
        <f t="shared" si="15"/>
        <v>44</v>
      </c>
      <c r="W10" s="133">
        <f t="shared" si="15"/>
        <v>45</v>
      </c>
      <c r="X10" s="133">
        <f t="shared" si="15"/>
        <v>46</v>
      </c>
      <c r="Y10" s="133">
        <f>X10+1</f>
        <v>47</v>
      </c>
      <c r="Z10" s="133">
        <f t="shared" ref="Z10:AB10" si="16">Y10+1</f>
        <v>48</v>
      </c>
      <c r="AA10" s="133">
        <f t="shared" si="16"/>
        <v>49</v>
      </c>
      <c r="AB10" s="134">
        <f t="shared" si="16"/>
        <v>50</v>
      </c>
      <c r="AH10" s="57"/>
      <c r="AN10" s="57"/>
      <c r="AW10" s="156">
        <v>8</v>
      </c>
      <c r="AX10" s="144">
        <v>2.847</v>
      </c>
      <c r="AY10" s="145">
        <v>0.373</v>
      </c>
      <c r="AZ10" s="145">
        <v>0.13600000000000001</v>
      </c>
      <c r="BA10" s="146">
        <v>1.8640000000000001</v>
      </c>
      <c r="BC10" s="22" t="s">
        <v>149</v>
      </c>
      <c r="BD10" s="183">
        <f>$AL$7</f>
        <v>1482.7999999999965</v>
      </c>
      <c r="BE10" s="183">
        <f t="shared" ref="BE10:CB10" si="17">$AL$7</f>
        <v>1482.7999999999965</v>
      </c>
      <c r="BF10" s="183">
        <f t="shared" si="17"/>
        <v>1482.7999999999965</v>
      </c>
      <c r="BG10" s="183">
        <f t="shared" si="17"/>
        <v>1482.7999999999965</v>
      </c>
      <c r="BH10" s="183">
        <f t="shared" si="17"/>
        <v>1482.7999999999965</v>
      </c>
      <c r="BI10" s="183">
        <f t="shared" si="17"/>
        <v>1482.7999999999965</v>
      </c>
      <c r="BJ10" s="183">
        <f t="shared" si="17"/>
        <v>1482.7999999999965</v>
      </c>
      <c r="BK10" s="183">
        <f t="shared" si="17"/>
        <v>1482.7999999999965</v>
      </c>
      <c r="BL10" s="183">
        <f t="shared" si="17"/>
        <v>1482.7999999999965</v>
      </c>
      <c r="BM10" s="183">
        <f t="shared" si="17"/>
        <v>1482.7999999999965</v>
      </c>
      <c r="BN10" s="183">
        <f t="shared" si="17"/>
        <v>1482.7999999999965</v>
      </c>
      <c r="BO10" s="183">
        <f t="shared" si="17"/>
        <v>1482.7999999999965</v>
      </c>
      <c r="BP10" s="183">
        <f t="shared" si="17"/>
        <v>1482.7999999999965</v>
      </c>
      <c r="BQ10" s="183">
        <f t="shared" si="17"/>
        <v>1482.7999999999965</v>
      </c>
      <c r="BR10" s="183">
        <f t="shared" si="17"/>
        <v>1482.7999999999965</v>
      </c>
      <c r="BS10" s="183">
        <f t="shared" si="17"/>
        <v>1482.7999999999965</v>
      </c>
      <c r="BT10" s="183">
        <f t="shared" si="17"/>
        <v>1482.7999999999965</v>
      </c>
      <c r="BU10" s="183">
        <f t="shared" si="17"/>
        <v>1482.7999999999965</v>
      </c>
      <c r="BV10" s="183">
        <f t="shared" si="17"/>
        <v>1482.7999999999965</v>
      </c>
      <c r="BW10" s="183">
        <f t="shared" si="17"/>
        <v>1482.7999999999965</v>
      </c>
      <c r="BX10" s="183">
        <f t="shared" si="17"/>
        <v>1482.7999999999965</v>
      </c>
      <c r="BY10" s="183">
        <f t="shared" si="17"/>
        <v>1482.7999999999965</v>
      </c>
      <c r="BZ10" s="183">
        <f t="shared" si="17"/>
        <v>1482.7999999999965</v>
      </c>
      <c r="CA10" s="183">
        <f t="shared" si="17"/>
        <v>1482.7999999999965</v>
      </c>
      <c r="CB10" s="183">
        <f t="shared" si="17"/>
        <v>1482.7999999999965</v>
      </c>
      <c r="CC10" s="183">
        <f>$BH$20</f>
        <v>1482.7999999999965</v>
      </c>
      <c r="CD10" s="60">
        <f t="shared" ref="CD10:DA10" si="18">$BH$20</f>
        <v>1482.7999999999965</v>
      </c>
      <c r="CE10" s="60">
        <f t="shared" si="18"/>
        <v>1482.7999999999965</v>
      </c>
      <c r="CF10" s="60">
        <f t="shared" si="18"/>
        <v>1482.7999999999965</v>
      </c>
      <c r="CG10" s="60">
        <f t="shared" si="18"/>
        <v>1482.7999999999965</v>
      </c>
      <c r="CH10" s="60">
        <f t="shared" si="18"/>
        <v>1482.7999999999965</v>
      </c>
      <c r="CI10" s="60">
        <f t="shared" si="18"/>
        <v>1482.7999999999965</v>
      </c>
      <c r="CJ10" s="60">
        <f t="shared" si="18"/>
        <v>1482.7999999999965</v>
      </c>
      <c r="CK10" s="60">
        <f t="shared" si="18"/>
        <v>1482.7999999999965</v>
      </c>
      <c r="CL10" s="60">
        <f t="shared" si="18"/>
        <v>1482.7999999999965</v>
      </c>
      <c r="CM10" s="60">
        <f t="shared" si="18"/>
        <v>1482.7999999999965</v>
      </c>
      <c r="CN10" s="60">
        <f t="shared" si="18"/>
        <v>1482.7999999999965</v>
      </c>
      <c r="CO10" s="60">
        <f t="shared" si="18"/>
        <v>1482.7999999999965</v>
      </c>
      <c r="CP10" s="60">
        <f t="shared" si="18"/>
        <v>1482.7999999999965</v>
      </c>
      <c r="CQ10" s="60">
        <f t="shared" si="18"/>
        <v>1482.7999999999965</v>
      </c>
      <c r="CR10" s="60">
        <f t="shared" si="18"/>
        <v>1482.7999999999965</v>
      </c>
      <c r="CS10" s="60">
        <f t="shared" si="18"/>
        <v>1482.7999999999965</v>
      </c>
      <c r="CT10" s="60">
        <f t="shared" si="18"/>
        <v>1482.7999999999965</v>
      </c>
      <c r="CU10" s="60">
        <f t="shared" si="18"/>
        <v>1482.7999999999965</v>
      </c>
      <c r="CV10" s="60">
        <f t="shared" si="18"/>
        <v>1482.7999999999965</v>
      </c>
      <c r="CW10" s="60">
        <f t="shared" si="18"/>
        <v>1482.7999999999965</v>
      </c>
      <c r="CX10" s="60">
        <f t="shared" si="18"/>
        <v>1482.7999999999965</v>
      </c>
      <c r="CY10" s="60">
        <f t="shared" si="18"/>
        <v>1482.7999999999965</v>
      </c>
      <c r="CZ10" s="60">
        <f t="shared" si="18"/>
        <v>1482.7999999999965</v>
      </c>
      <c r="DA10" s="176">
        <f t="shared" si="18"/>
        <v>1482.7999999999965</v>
      </c>
    </row>
    <row r="11" spans="2:105" ht="15.75" thickBot="1" x14ac:dyDescent="0.3">
      <c r="B11" s="124" t="s">
        <v>102</v>
      </c>
      <c r="C11" s="128">
        <v>1</v>
      </c>
      <c r="D11" s="29">
        <v>1613.9999999999955</v>
      </c>
      <c r="E11" s="30">
        <v>-5.9999999999863576</v>
      </c>
      <c r="F11" s="30">
        <v>-626.00000000001364</v>
      </c>
      <c r="G11" s="30">
        <v>-5.9999999999863576</v>
      </c>
      <c r="H11" s="30">
        <v>-375.99999999999091</v>
      </c>
      <c r="I11" s="30">
        <v>-305.99999999998636</v>
      </c>
      <c r="J11" s="30">
        <v>-336.00000000000455</v>
      </c>
      <c r="K11" s="30">
        <v>903.99999999998181</v>
      </c>
      <c r="L11" s="30">
        <v>-66</v>
      </c>
      <c r="M11" s="30">
        <v>-106.00000000000908</v>
      </c>
      <c r="N11" s="30">
        <v>-1156.0000000000091</v>
      </c>
      <c r="O11" s="30">
        <v>-145.99999999999545</v>
      </c>
      <c r="P11" s="30">
        <v>-105.99999999998634</v>
      </c>
      <c r="Q11" s="30">
        <v>704.00000000000455</v>
      </c>
      <c r="R11" s="30">
        <v>1753.9999999999818</v>
      </c>
      <c r="S11" s="30">
        <v>-166</v>
      </c>
      <c r="T11" s="30">
        <v>754.00000000000455</v>
      </c>
      <c r="U11" s="30">
        <v>-595.99999999999545</v>
      </c>
      <c r="V11" s="30">
        <v>163.99999999999545</v>
      </c>
      <c r="W11" s="30">
        <v>424.00000000000909</v>
      </c>
      <c r="X11" s="30">
        <v>143.99999999999091</v>
      </c>
      <c r="Y11" s="30">
        <v>173.99999999998636</v>
      </c>
      <c r="Z11" s="30">
        <v>393.99999999999091</v>
      </c>
      <c r="AA11" s="30">
        <v>843.99999999999091</v>
      </c>
      <c r="AB11" s="31">
        <v>34</v>
      </c>
      <c r="AD11" s="158" t="s">
        <v>134</v>
      </c>
      <c r="AH11" s="57" t="s">
        <v>137</v>
      </c>
      <c r="AI11" s="163">
        <f>AP2*AL11</f>
        <v>3134.6391999999923</v>
      </c>
      <c r="AK11" s="57" t="s">
        <v>112</v>
      </c>
      <c r="AL11" s="164">
        <f>K23</f>
        <v>1482.7999999999965</v>
      </c>
      <c r="AN11" s="57" t="s">
        <v>140</v>
      </c>
      <c r="AO11" s="163">
        <f>AP3*AL11</f>
        <v>0.14827999999999966</v>
      </c>
      <c r="AW11" s="156">
        <v>9</v>
      </c>
      <c r="AX11" s="144">
        <v>2.97</v>
      </c>
      <c r="AY11" s="145">
        <v>0.33700000000000002</v>
      </c>
      <c r="AZ11" s="145">
        <v>0.186</v>
      </c>
      <c r="BA11" s="146">
        <v>1.8160000000000001</v>
      </c>
      <c r="BC11" s="184" t="s">
        <v>146</v>
      </c>
      <c r="BD11" s="169">
        <f>$AI$7</f>
        <v>3134.6391999999923</v>
      </c>
      <c r="BE11" s="169">
        <f t="shared" ref="BE11:CB11" si="19">$AI$7</f>
        <v>3134.6391999999923</v>
      </c>
      <c r="BF11" s="169">
        <f t="shared" si="19"/>
        <v>3134.6391999999923</v>
      </c>
      <c r="BG11" s="169">
        <f t="shared" si="19"/>
        <v>3134.6391999999923</v>
      </c>
      <c r="BH11" s="169">
        <f t="shared" si="19"/>
        <v>3134.6391999999923</v>
      </c>
      <c r="BI11" s="169">
        <f t="shared" si="19"/>
        <v>3134.6391999999923</v>
      </c>
      <c r="BJ11" s="169">
        <f t="shared" si="19"/>
        <v>3134.6391999999923</v>
      </c>
      <c r="BK11" s="169">
        <f t="shared" si="19"/>
        <v>3134.6391999999923</v>
      </c>
      <c r="BL11" s="169">
        <f t="shared" si="19"/>
        <v>3134.6391999999923</v>
      </c>
      <c r="BM11" s="169">
        <f t="shared" si="19"/>
        <v>3134.6391999999923</v>
      </c>
      <c r="BN11" s="169">
        <f t="shared" si="19"/>
        <v>3134.6391999999923</v>
      </c>
      <c r="BO11" s="169">
        <f t="shared" si="19"/>
        <v>3134.6391999999923</v>
      </c>
      <c r="BP11" s="169">
        <f t="shared" si="19"/>
        <v>3134.6391999999923</v>
      </c>
      <c r="BQ11" s="169">
        <f t="shared" si="19"/>
        <v>3134.6391999999923</v>
      </c>
      <c r="BR11" s="169">
        <f t="shared" si="19"/>
        <v>3134.6391999999923</v>
      </c>
      <c r="BS11" s="169">
        <f t="shared" si="19"/>
        <v>3134.6391999999923</v>
      </c>
      <c r="BT11" s="169">
        <f t="shared" si="19"/>
        <v>3134.6391999999923</v>
      </c>
      <c r="BU11" s="169">
        <f t="shared" si="19"/>
        <v>3134.6391999999923</v>
      </c>
      <c r="BV11" s="169">
        <f t="shared" si="19"/>
        <v>3134.6391999999923</v>
      </c>
      <c r="BW11" s="169">
        <f t="shared" si="19"/>
        <v>3134.6391999999923</v>
      </c>
      <c r="BX11" s="169">
        <f t="shared" si="19"/>
        <v>3134.6391999999923</v>
      </c>
      <c r="BY11" s="169">
        <f t="shared" si="19"/>
        <v>3134.6391999999923</v>
      </c>
      <c r="BZ11" s="169">
        <f t="shared" si="19"/>
        <v>3134.6391999999923</v>
      </c>
      <c r="CA11" s="169">
        <f t="shared" si="19"/>
        <v>3134.6391999999923</v>
      </c>
      <c r="CB11" s="169">
        <f t="shared" si="19"/>
        <v>3134.6391999999923</v>
      </c>
      <c r="CC11" s="169">
        <f>$BE$20</f>
        <v>3134.6391999999923</v>
      </c>
      <c r="CD11" s="169">
        <f t="shared" ref="CD11:DA11" si="20">$BE$20</f>
        <v>3134.6391999999923</v>
      </c>
      <c r="CE11" s="169">
        <f t="shared" si="20"/>
        <v>3134.6391999999923</v>
      </c>
      <c r="CF11" s="169">
        <f t="shared" si="20"/>
        <v>3134.6391999999923</v>
      </c>
      <c r="CG11" s="169">
        <f t="shared" si="20"/>
        <v>3134.6391999999923</v>
      </c>
      <c r="CH11" s="169">
        <f t="shared" si="20"/>
        <v>3134.6391999999923</v>
      </c>
      <c r="CI11" s="169">
        <f t="shared" si="20"/>
        <v>3134.6391999999923</v>
      </c>
      <c r="CJ11" s="169">
        <f t="shared" si="20"/>
        <v>3134.6391999999923</v>
      </c>
      <c r="CK11" s="169">
        <f t="shared" si="20"/>
        <v>3134.6391999999923</v>
      </c>
      <c r="CL11" s="169">
        <f t="shared" si="20"/>
        <v>3134.6391999999923</v>
      </c>
      <c r="CM11" s="169">
        <f t="shared" si="20"/>
        <v>3134.6391999999923</v>
      </c>
      <c r="CN11" s="169">
        <f t="shared" si="20"/>
        <v>3134.6391999999923</v>
      </c>
      <c r="CO11" s="169">
        <f t="shared" si="20"/>
        <v>3134.6391999999923</v>
      </c>
      <c r="CP11" s="169">
        <f t="shared" si="20"/>
        <v>3134.6391999999923</v>
      </c>
      <c r="CQ11" s="169">
        <f t="shared" si="20"/>
        <v>3134.6391999999923</v>
      </c>
      <c r="CR11" s="169">
        <f t="shared" si="20"/>
        <v>3134.6391999999923</v>
      </c>
      <c r="CS11" s="169">
        <f t="shared" si="20"/>
        <v>3134.6391999999923</v>
      </c>
      <c r="CT11" s="169">
        <f t="shared" si="20"/>
        <v>3134.6391999999923</v>
      </c>
      <c r="CU11" s="169">
        <f t="shared" si="20"/>
        <v>3134.6391999999923</v>
      </c>
      <c r="CV11" s="169">
        <f t="shared" si="20"/>
        <v>3134.6391999999923</v>
      </c>
      <c r="CW11" s="169">
        <f t="shared" si="20"/>
        <v>3134.6391999999923</v>
      </c>
      <c r="CX11" s="169">
        <f t="shared" si="20"/>
        <v>3134.6391999999923</v>
      </c>
      <c r="CY11" s="169">
        <f t="shared" si="20"/>
        <v>3134.6391999999923</v>
      </c>
      <c r="CZ11" s="169">
        <f t="shared" si="20"/>
        <v>3134.6391999999923</v>
      </c>
      <c r="DA11" s="171">
        <f t="shared" si="20"/>
        <v>3134.6391999999923</v>
      </c>
    </row>
    <row r="12" spans="2:105" ht="15.75" thickBot="1" x14ac:dyDescent="0.3">
      <c r="B12" s="186" t="s">
        <v>110</v>
      </c>
      <c r="C12" s="128">
        <v>2</v>
      </c>
      <c r="D12" s="33">
        <v>863.99999999999545</v>
      </c>
      <c r="E12" s="34">
        <v>103.99999999998182</v>
      </c>
      <c r="F12" s="34">
        <v>-336.00000000000455</v>
      </c>
      <c r="G12" s="34">
        <v>1154.0000000000045</v>
      </c>
      <c r="H12" s="34">
        <v>163.99999999999545</v>
      </c>
      <c r="I12" s="34">
        <v>-86.000000000004547</v>
      </c>
      <c r="J12" s="34">
        <v>34</v>
      </c>
      <c r="K12" s="34">
        <v>-445.99999999999545</v>
      </c>
      <c r="L12" s="34">
        <v>-416</v>
      </c>
      <c r="M12" s="34">
        <v>-686.00000000000455</v>
      </c>
      <c r="N12" s="34">
        <v>493.99999999999091</v>
      </c>
      <c r="O12" s="34">
        <v>-475.99999999999091</v>
      </c>
      <c r="P12" s="34">
        <v>224.00000000000909</v>
      </c>
      <c r="Q12" s="34">
        <v>-216</v>
      </c>
      <c r="R12" s="34">
        <v>704.00000000000455</v>
      </c>
      <c r="S12" s="34">
        <v>-445.99999999999545</v>
      </c>
      <c r="T12" s="34">
        <v>-875.99999999999091</v>
      </c>
      <c r="U12" s="34">
        <v>-166</v>
      </c>
      <c r="V12" s="34">
        <v>-36.000000000004547</v>
      </c>
      <c r="W12" s="34">
        <v>223.99999999998636</v>
      </c>
      <c r="X12" s="34">
        <v>824.00000000000909</v>
      </c>
      <c r="Y12" s="34">
        <v>-466</v>
      </c>
      <c r="Z12" s="34">
        <v>1954.0000000000045</v>
      </c>
      <c r="AA12" s="34">
        <v>-366</v>
      </c>
      <c r="AB12" s="35">
        <v>-545.99999999999545</v>
      </c>
      <c r="AH12" s="174" t="s">
        <v>148</v>
      </c>
      <c r="AW12" s="157">
        <v>10</v>
      </c>
      <c r="AX12" s="139">
        <v>3.0779999999999998</v>
      </c>
      <c r="AY12" s="140">
        <v>0.308</v>
      </c>
      <c r="AZ12" s="140">
        <v>0.223</v>
      </c>
      <c r="BA12" s="141">
        <v>1.7769999999999999</v>
      </c>
      <c r="BC12" s="185" t="s">
        <v>147</v>
      </c>
      <c r="BD12" s="172">
        <f>$AO$7</f>
        <v>0.14827999999999966</v>
      </c>
      <c r="BE12" s="172">
        <f t="shared" ref="BE12:CB12" si="21">$AO$7</f>
        <v>0.14827999999999966</v>
      </c>
      <c r="BF12" s="172">
        <f t="shared" si="21"/>
        <v>0.14827999999999966</v>
      </c>
      <c r="BG12" s="172">
        <f t="shared" si="21"/>
        <v>0.14827999999999966</v>
      </c>
      <c r="BH12" s="172">
        <f t="shared" si="21"/>
        <v>0.14827999999999966</v>
      </c>
      <c r="BI12" s="172">
        <f t="shared" si="21"/>
        <v>0.14827999999999966</v>
      </c>
      <c r="BJ12" s="172">
        <f t="shared" si="21"/>
        <v>0.14827999999999966</v>
      </c>
      <c r="BK12" s="172">
        <f t="shared" si="21"/>
        <v>0.14827999999999966</v>
      </c>
      <c r="BL12" s="172">
        <f t="shared" si="21"/>
        <v>0.14827999999999966</v>
      </c>
      <c r="BM12" s="172">
        <f t="shared" si="21"/>
        <v>0.14827999999999966</v>
      </c>
      <c r="BN12" s="172">
        <f t="shared" si="21"/>
        <v>0.14827999999999966</v>
      </c>
      <c r="BO12" s="172">
        <f t="shared" si="21"/>
        <v>0.14827999999999966</v>
      </c>
      <c r="BP12" s="172">
        <f t="shared" si="21"/>
        <v>0.14827999999999966</v>
      </c>
      <c r="BQ12" s="172">
        <f t="shared" si="21"/>
        <v>0.14827999999999966</v>
      </c>
      <c r="BR12" s="172">
        <f t="shared" si="21"/>
        <v>0.14827999999999966</v>
      </c>
      <c r="BS12" s="172">
        <f t="shared" si="21"/>
        <v>0.14827999999999966</v>
      </c>
      <c r="BT12" s="172">
        <f t="shared" si="21"/>
        <v>0.14827999999999966</v>
      </c>
      <c r="BU12" s="172">
        <f t="shared" si="21"/>
        <v>0.14827999999999966</v>
      </c>
      <c r="BV12" s="172">
        <f t="shared" si="21"/>
        <v>0.14827999999999966</v>
      </c>
      <c r="BW12" s="172">
        <f t="shared" si="21"/>
        <v>0.14827999999999966</v>
      </c>
      <c r="BX12" s="172">
        <f t="shared" si="21"/>
        <v>0.14827999999999966</v>
      </c>
      <c r="BY12" s="172">
        <f t="shared" si="21"/>
        <v>0.14827999999999966</v>
      </c>
      <c r="BZ12" s="172">
        <f t="shared" si="21"/>
        <v>0.14827999999999966</v>
      </c>
      <c r="CA12" s="172">
        <f t="shared" si="21"/>
        <v>0.14827999999999966</v>
      </c>
      <c r="CB12" s="172">
        <f t="shared" si="21"/>
        <v>0.14827999999999966</v>
      </c>
      <c r="CC12" s="172">
        <f>$BK$20</f>
        <v>0.14827999999999966</v>
      </c>
      <c r="CD12" s="172">
        <f t="shared" ref="CD12:DA12" si="22">$BK$20</f>
        <v>0.14827999999999966</v>
      </c>
      <c r="CE12" s="172">
        <f t="shared" si="22"/>
        <v>0.14827999999999966</v>
      </c>
      <c r="CF12" s="172">
        <f t="shared" si="22"/>
        <v>0.14827999999999966</v>
      </c>
      <c r="CG12" s="172">
        <f t="shared" si="22"/>
        <v>0.14827999999999966</v>
      </c>
      <c r="CH12" s="172">
        <f t="shared" si="22"/>
        <v>0.14827999999999966</v>
      </c>
      <c r="CI12" s="172">
        <f t="shared" si="22"/>
        <v>0.14827999999999966</v>
      </c>
      <c r="CJ12" s="172">
        <f t="shared" si="22"/>
        <v>0.14827999999999966</v>
      </c>
      <c r="CK12" s="172">
        <f t="shared" si="22"/>
        <v>0.14827999999999966</v>
      </c>
      <c r="CL12" s="172">
        <f t="shared" si="22"/>
        <v>0.14827999999999966</v>
      </c>
      <c r="CM12" s="172">
        <f t="shared" si="22"/>
        <v>0.14827999999999966</v>
      </c>
      <c r="CN12" s="172">
        <f t="shared" si="22"/>
        <v>0.14827999999999966</v>
      </c>
      <c r="CO12" s="172">
        <f t="shared" si="22"/>
        <v>0.14827999999999966</v>
      </c>
      <c r="CP12" s="172">
        <f t="shared" si="22"/>
        <v>0.14827999999999966</v>
      </c>
      <c r="CQ12" s="172">
        <f t="shared" si="22"/>
        <v>0.14827999999999966</v>
      </c>
      <c r="CR12" s="172">
        <f t="shared" si="22"/>
        <v>0.14827999999999966</v>
      </c>
      <c r="CS12" s="172">
        <f t="shared" si="22"/>
        <v>0.14827999999999966</v>
      </c>
      <c r="CT12" s="172">
        <f t="shared" si="22"/>
        <v>0.14827999999999966</v>
      </c>
      <c r="CU12" s="172">
        <f t="shared" si="22"/>
        <v>0.14827999999999966</v>
      </c>
      <c r="CV12" s="172">
        <f t="shared" si="22"/>
        <v>0.14827999999999966</v>
      </c>
      <c r="CW12" s="172">
        <f t="shared" si="22"/>
        <v>0.14827999999999966</v>
      </c>
      <c r="CX12" s="172">
        <f t="shared" si="22"/>
        <v>0.14827999999999966</v>
      </c>
      <c r="CY12" s="172">
        <f t="shared" si="22"/>
        <v>0.14827999999999966</v>
      </c>
      <c r="CZ12" s="172">
        <f t="shared" si="22"/>
        <v>0.14827999999999966</v>
      </c>
      <c r="DA12" s="173">
        <f t="shared" si="22"/>
        <v>0.14827999999999966</v>
      </c>
    </row>
    <row r="13" spans="2:105" ht="15.75" thickBot="1" x14ac:dyDescent="0.3">
      <c r="B13" s="124"/>
      <c r="C13" s="128">
        <v>3</v>
      </c>
      <c r="D13" s="33">
        <v>-115.99999999999999</v>
      </c>
      <c r="E13" s="34">
        <v>2084</v>
      </c>
      <c r="F13" s="34">
        <v>-476.00000000001364</v>
      </c>
      <c r="G13" s="34">
        <v>-566</v>
      </c>
      <c r="H13" s="34">
        <v>-375.99999999999091</v>
      </c>
      <c r="I13" s="34">
        <v>1213.9999999999955</v>
      </c>
      <c r="J13" s="34">
        <v>-276.00000000001364</v>
      </c>
      <c r="K13" s="34">
        <v>-406.00000000000909</v>
      </c>
      <c r="L13" s="34">
        <v>-245.99999999999545</v>
      </c>
      <c r="M13" s="34">
        <v>-436.00000000000455</v>
      </c>
      <c r="N13" s="34">
        <v>863.99999999999545</v>
      </c>
      <c r="O13" s="34">
        <v>-75.999999999990905</v>
      </c>
      <c r="P13" s="34">
        <v>863.99999999999545</v>
      </c>
      <c r="Q13" s="34">
        <v>574.00000000000909</v>
      </c>
      <c r="R13" s="34">
        <v>-585.99999999998181</v>
      </c>
      <c r="S13" s="34">
        <v>94.000000000013642</v>
      </c>
      <c r="T13" s="34">
        <v>-55.999999999986358</v>
      </c>
      <c r="U13" s="34">
        <v>-45.999999999995453</v>
      </c>
      <c r="V13" s="34">
        <v>-335.99999999998181</v>
      </c>
      <c r="W13" s="34">
        <v>54.000000000004547</v>
      </c>
      <c r="X13" s="34">
        <v>-46.00000000001819</v>
      </c>
      <c r="Y13" s="34">
        <v>184</v>
      </c>
      <c r="Z13" s="34">
        <v>-275.99999999999091</v>
      </c>
      <c r="AA13" s="34">
        <v>-866</v>
      </c>
      <c r="AB13" s="35">
        <v>-655.99999999998636</v>
      </c>
      <c r="AE13" s="57"/>
      <c r="AF13" s="57"/>
      <c r="AG13" s="57"/>
      <c r="AH13" s="57"/>
    </row>
    <row r="14" spans="2:105" ht="15.75" thickBot="1" x14ac:dyDescent="0.3">
      <c r="B14" s="124"/>
      <c r="C14" s="128">
        <v>4</v>
      </c>
      <c r="D14" s="33">
        <v>-206.00000000000909</v>
      </c>
      <c r="E14" s="34">
        <v>-695.99999999999545</v>
      </c>
      <c r="F14" s="34">
        <v>614.00000000001819</v>
      </c>
      <c r="G14" s="34">
        <v>-566</v>
      </c>
      <c r="H14" s="34">
        <v>-866</v>
      </c>
      <c r="I14" s="34">
        <v>134</v>
      </c>
      <c r="J14" s="34">
        <v>-325.99999999999091</v>
      </c>
      <c r="K14" s="34">
        <v>623.99999999998636</v>
      </c>
      <c r="L14" s="34">
        <v>-86.000000000004547</v>
      </c>
      <c r="M14" s="34">
        <v>-295.99999999999545</v>
      </c>
      <c r="N14" s="34">
        <v>-545.99999999999545</v>
      </c>
      <c r="O14" s="34">
        <v>4.0000000000045475</v>
      </c>
      <c r="P14" s="34">
        <v>-286.00000000000455</v>
      </c>
      <c r="Q14" s="34">
        <v>-545.99999999999545</v>
      </c>
      <c r="R14" s="34">
        <v>484</v>
      </c>
      <c r="S14" s="34">
        <v>1504.0000000000045</v>
      </c>
      <c r="T14" s="34">
        <v>-695.99999999999545</v>
      </c>
      <c r="U14" s="34">
        <v>-285.99999999998181</v>
      </c>
      <c r="V14" s="34">
        <v>-135.99999999998181</v>
      </c>
      <c r="W14" s="34">
        <v>13.999999999995453</v>
      </c>
      <c r="X14" s="34">
        <v>-106.00000000000908</v>
      </c>
      <c r="Y14" s="34">
        <v>-245.99999999999545</v>
      </c>
      <c r="Z14" s="34">
        <v>1084</v>
      </c>
      <c r="AA14" s="34">
        <v>-175.99999999999091</v>
      </c>
      <c r="AB14" s="35">
        <v>534</v>
      </c>
      <c r="BD14" s="57" t="s">
        <v>136</v>
      </c>
      <c r="BE14" s="163">
        <f>AI5</f>
        <v>895.01559999999847</v>
      </c>
      <c r="BG14" s="76" t="s">
        <v>138</v>
      </c>
      <c r="BH14" s="164">
        <f>AL5</f>
        <v>39.440000000000509</v>
      </c>
      <c r="BJ14" s="57" t="s">
        <v>141</v>
      </c>
      <c r="BK14" s="163">
        <f>AO5</f>
        <v>-816.13559999999745</v>
      </c>
    </row>
    <row r="15" spans="2:105" ht="15.75" thickBot="1" x14ac:dyDescent="0.3">
      <c r="B15" s="124"/>
      <c r="C15" s="128">
        <v>5</v>
      </c>
      <c r="D15" s="33">
        <v>-435.99999999998181</v>
      </c>
      <c r="E15" s="34">
        <v>-446.00000000001819</v>
      </c>
      <c r="F15" s="34">
        <v>-336.00000000000455</v>
      </c>
      <c r="G15" s="34">
        <v>803.99999999998181</v>
      </c>
      <c r="H15" s="34">
        <v>-106.00000000000908</v>
      </c>
      <c r="I15" s="34">
        <v>-775.99999999999091</v>
      </c>
      <c r="J15" s="34">
        <v>313.99999999999545</v>
      </c>
      <c r="K15" s="34">
        <v>-266</v>
      </c>
      <c r="L15" s="34">
        <v>873.99999999998636</v>
      </c>
      <c r="M15" s="34">
        <v>-775.99999999999091</v>
      </c>
      <c r="N15" s="34">
        <v>-75.999999999990905</v>
      </c>
      <c r="O15" s="34">
        <v>-285.99999999998181</v>
      </c>
      <c r="P15" s="34">
        <v>-36.000000000004547</v>
      </c>
      <c r="Q15" s="34">
        <v>834</v>
      </c>
      <c r="R15" s="34">
        <v>-666</v>
      </c>
      <c r="S15" s="34">
        <v>-1046.0000000000182</v>
      </c>
      <c r="T15" s="34">
        <v>-66</v>
      </c>
      <c r="U15" s="34">
        <v>-245.99999999999545</v>
      </c>
      <c r="V15" s="34">
        <v>934</v>
      </c>
      <c r="W15" s="34">
        <v>-245.99999999999545</v>
      </c>
      <c r="X15" s="34">
        <v>1224.0000000000091</v>
      </c>
      <c r="Y15" s="34">
        <v>1254.0000000000045</v>
      </c>
      <c r="Z15" s="34">
        <v>573.99999999998636</v>
      </c>
      <c r="AA15" s="34">
        <v>-186.00000000000455</v>
      </c>
      <c r="AB15" s="35">
        <v>4.0000000000045475</v>
      </c>
      <c r="BD15" s="57"/>
      <c r="BJ15" s="57"/>
    </row>
    <row r="16" spans="2:105" ht="15.75" thickBot="1" x14ac:dyDescent="0.3">
      <c r="B16" s="130" t="s">
        <v>103</v>
      </c>
      <c r="C16" s="131"/>
      <c r="D16" s="147">
        <f>AVERAGE(D11:D15)</f>
        <v>344</v>
      </c>
      <c r="E16" s="148">
        <f t="shared" ref="E16:AB16" si="23">AVERAGE(E11:E15)</f>
        <v>207.99999999999636</v>
      </c>
      <c r="F16" s="148">
        <f t="shared" si="23"/>
        <v>-232.00000000000364</v>
      </c>
      <c r="G16" s="148">
        <f t="shared" si="23"/>
        <v>164</v>
      </c>
      <c r="H16" s="148">
        <f t="shared" si="23"/>
        <v>-311.99999999999909</v>
      </c>
      <c r="I16" s="148">
        <f t="shared" si="23"/>
        <v>36.000000000002728</v>
      </c>
      <c r="J16" s="148">
        <f t="shared" si="23"/>
        <v>-118.00000000000273</v>
      </c>
      <c r="K16" s="148">
        <f t="shared" si="23"/>
        <v>81.999999999992724</v>
      </c>
      <c r="L16" s="148">
        <f t="shared" si="23"/>
        <v>11.999999999997272</v>
      </c>
      <c r="M16" s="148">
        <f t="shared" si="23"/>
        <v>-460.00000000000091</v>
      </c>
      <c r="N16" s="148">
        <f t="shared" si="23"/>
        <v>-84.000000000001819</v>
      </c>
      <c r="O16" s="148">
        <f t="shared" si="23"/>
        <v>-195.99999999999091</v>
      </c>
      <c r="P16" s="148">
        <f t="shared" si="23"/>
        <v>132.00000000000182</v>
      </c>
      <c r="Q16" s="148">
        <f t="shared" si="23"/>
        <v>270.00000000000364</v>
      </c>
      <c r="R16" s="148">
        <f t="shared" si="23"/>
        <v>338.00000000000091</v>
      </c>
      <c r="S16" s="148">
        <f t="shared" si="23"/>
        <v>-11.999999999999091</v>
      </c>
      <c r="T16" s="148">
        <f t="shared" si="23"/>
        <v>-187.99999999999363</v>
      </c>
      <c r="U16" s="148">
        <f t="shared" si="23"/>
        <v>-267.99999999999363</v>
      </c>
      <c r="V16" s="148">
        <f t="shared" si="23"/>
        <v>118.00000000000546</v>
      </c>
      <c r="W16" s="148">
        <f t="shared" si="23"/>
        <v>94</v>
      </c>
      <c r="X16" s="148">
        <f t="shared" si="23"/>
        <v>407.99999999999636</v>
      </c>
      <c r="Y16" s="148">
        <f t="shared" si="23"/>
        <v>179.99999999999909</v>
      </c>
      <c r="Z16" s="148">
        <f t="shared" si="23"/>
        <v>745.99999999999818</v>
      </c>
      <c r="AA16" s="148">
        <f t="shared" si="23"/>
        <v>-150.00000000000091</v>
      </c>
      <c r="AB16" s="149">
        <f t="shared" si="23"/>
        <v>-125.99999999999545</v>
      </c>
      <c r="BD16" s="57" t="s">
        <v>137</v>
      </c>
      <c r="BE16" s="163">
        <f>AI7</f>
        <v>3134.6391999999923</v>
      </c>
      <c r="BG16" s="57" t="s">
        <v>112</v>
      </c>
      <c r="BH16" s="164">
        <f>AL7</f>
        <v>1482.7999999999965</v>
      </c>
      <c r="BJ16" s="57" t="s">
        <v>140</v>
      </c>
      <c r="BK16" s="163">
        <f>AO7</f>
        <v>0.14827999999999966</v>
      </c>
    </row>
    <row r="17" spans="2:63" ht="15.75" thickBot="1" x14ac:dyDescent="0.3">
      <c r="B17" s="124" t="s">
        <v>104</v>
      </c>
      <c r="C17" s="128"/>
      <c r="D17" s="144">
        <f>MAX(D11:D15)</f>
        <v>1613.9999999999955</v>
      </c>
      <c r="E17" s="145">
        <f t="shared" ref="E17:AB17" si="24">MAX(E11:E15)</f>
        <v>2084</v>
      </c>
      <c r="F17" s="145">
        <f t="shared" si="24"/>
        <v>614.00000000001819</v>
      </c>
      <c r="G17" s="145">
        <f t="shared" si="24"/>
        <v>1154.0000000000045</v>
      </c>
      <c r="H17" s="145">
        <f t="shared" si="24"/>
        <v>163.99999999999545</v>
      </c>
      <c r="I17" s="145">
        <f t="shared" si="24"/>
        <v>1213.9999999999955</v>
      </c>
      <c r="J17" s="145">
        <f t="shared" si="24"/>
        <v>313.99999999999545</v>
      </c>
      <c r="K17" s="145">
        <f t="shared" si="24"/>
        <v>903.99999999998181</v>
      </c>
      <c r="L17" s="145">
        <f t="shared" si="24"/>
        <v>873.99999999998636</v>
      </c>
      <c r="M17" s="145">
        <f t="shared" si="24"/>
        <v>-106.00000000000908</v>
      </c>
      <c r="N17" s="145">
        <f t="shared" si="24"/>
        <v>863.99999999999545</v>
      </c>
      <c r="O17" s="145">
        <f t="shared" si="24"/>
        <v>4.0000000000045475</v>
      </c>
      <c r="P17" s="145">
        <f t="shared" si="24"/>
        <v>863.99999999999545</v>
      </c>
      <c r="Q17" s="145">
        <f t="shared" si="24"/>
        <v>834</v>
      </c>
      <c r="R17" s="145">
        <f t="shared" si="24"/>
        <v>1753.9999999999818</v>
      </c>
      <c r="S17" s="145">
        <f t="shared" si="24"/>
        <v>1504.0000000000045</v>
      </c>
      <c r="T17" s="145">
        <f t="shared" si="24"/>
        <v>754.00000000000455</v>
      </c>
      <c r="U17" s="145">
        <f t="shared" si="24"/>
        <v>-45.999999999995453</v>
      </c>
      <c r="V17" s="145">
        <f t="shared" si="24"/>
        <v>934</v>
      </c>
      <c r="W17" s="145">
        <f t="shared" si="24"/>
        <v>424.00000000000909</v>
      </c>
      <c r="X17" s="145">
        <f t="shared" si="24"/>
        <v>1224.0000000000091</v>
      </c>
      <c r="Y17" s="145">
        <f t="shared" si="24"/>
        <v>1254.0000000000045</v>
      </c>
      <c r="Z17" s="145">
        <f t="shared" si="24"/>
        <v>1954.0000000000045</v>
      </c>
      <c r="AA17" s="145">
        <f t="shared" si="24"/>
        <v>843.99999999999091</v>
      </c>
      <c r="AB17" s="146">
        <f t="shared" si="24"/>
        <v>534</v>
      </c>
      <c r="BD17" s="57"/>
      <c r="BJ17" s="57"/>
    </row>
    <row r="18" spans="2:63" ht="15.75" thickBot="1" x14ac:dyDescent="0.3">
      <c r="B18" s="124" t="s">
        <v>105</v>
      </c>
      <c r="C18" s="128"/>
      <c r="D18" s="144">
        <f>MIN(D11:D15)</f>
        <v>-435.99999999998181</v>
      </c>
      <c r="E18" s="145">
        <f t="shared" ref="E18:AB18" si="25">MIN(E11:E15)</f>
        <v>-695.99999999999545</v>
      </c>
      <c r="F18" s="145">
        <f t="shared" si="25"/>
        <v>-626.00000000001364</v>
      </c>
      <c r="G18" s="145">
        <f t="shared" si="25"/>
        <v>-566</v>
      </c>
      <c r="H18" s="145">
        <f t="shared" si="25"/>
        <v>-866</v>
      </c>
      <c r="I18" s="145">
        <f t="shared" si="25"/>
        <v>-775.99999999999091</v>
      </c>
      <c r="J18" s="145">
        <f t="shared" si="25"/>
        <v>-336.00000000000455</v>
      </c>
      <c r="K18" s="145">
        <f t="shared" si="25"/>
        <v>-445.99999999999545</v>
      </c>
      <c r="L18" s="145">
        <f t="shared" si="25"/>
        <v>-416</v>
      </c>
      <c r="M18" s="145">
        <f t="shared" si="25"/>
        <v>-775.99999999999091</v>
      </c>
      <c r="N18" s="145">
        <f t="shared" si="25"/>
        <v>-1156.0000000000091</v>
      </c>
      <c r="O18" s="145">
        <f t="shared" si="25"/>
        <v>-475.99999999999091</v>
      </c>
      <c r="P18" s="145">
        <f t="shared" si="25"/>
        <v>-286.00000000000455</v>
      </c>
      <c r="Q18" s="145">
        <f t="shared" si="25"/>
        <v>-545.99999999999545</v>
      </c>
      <c r="R18" s="145">
        <f t="shared" si="25"/>
        <v>-666</v>
      </c>
      <c r="S18" s="145">
        <f t="shared" si="25"/>
        <v>-1046.0000000000182</v>
      </c>
      <c r="T18" s="145">
        <f t="shared" si="25"/>
        <v>-875.99999999999091</v>
      </c>
      <c r="U18" s="145">
        <f t="shared" si="25"/>
        <v>-595.99999999999545</v>
      </c>
      <c r="V18" s="145">
        <f t="shared" si="25"/>
        <v>-335.99999999998181</v>
      </c>
      <c r="W18" s="145">
        <f t="shared" si="25"/>
        <v>-245.99999999999545</v>
      </c>
      <c r="X18" s="145">
        <f t="shared" si="25"/>
        <v>-106.00000000000908</v>
      </c>
      <c r="Y18" s="145">
        <f t="shared" si="25"/>
        <v>-466</v>
      </c>
      <c r="Z18" s="145">
        <f t="shared" si="25"/>
        <v>-275.99999999999091</v>
      </c>
      <c r="AA18" s="145">
        <f t="shared" si="25"/>
        <v>-866</v>
      </c>
      <c r="AB18" s="146">
        <f t="shared" si="25"/>
        <v>-655.99999999998636</v>
      </c>
      <c r="BD18" s="57" t="s">
        <v>136</v>
      </c>
      <c r="BE18" s="163">
        <f>IF(($AI$9-$AO$9)&lt;=($AI$5-$AO$5),AI9,AI5)</f>
        <v>895.01559999999847</v>
      </c>
      <c r="BG18" s="76" t="s">
        <v>138</v>
      </c>
      <c r="BH18" s="164">
        <f>IF(($AI$9-$AO$9)&lt;=($AI$5-$AO$5),AL9,AL5)</f>
        <v>39.440000000000509</v>
      </c>
      <c r="BJ18" s="57" t="s">
        <v>141</v>
      </c>
      <c r="BK18" s="163">
        <f>IF(($AI$9-$AO$9)&lt;=($AI$5-$AO$5),AO9,AO5)</f>
        <v>-816.13559999999745</v>
      </c>
    </row>
    <row r="19" spans="2:63" ht="15.75" thickBot="1" x14ac:dyDescent="0.3">
      <c r="B19" s="127" t="s">
        <v>106</v>
      </c>
      <c r="C19" s="129"/>
      <c r="D19" s="150">
        <f>D17-D18</f>
        <v>2049.9999999999773</v>
      </c>
      <c r="E19" s="151">
        <f t="shared" ref="E19:AB19" si="26">E17-E18</f>
        <v>2779.9999999999955</v>
      </c>
      <c r="F19" s="151">
        <f t="shared" si="26"/>
        <v>1240.0000000000318</v>
      </c>
      <c r="G19" s="151">
        <f t="shared" si="26"/>
        <v>1720.0000000000045</v>
      </c>
      <c r="H19" s="151">
        <f t="shared" si="26"/>
        <v>1029.9999999999955</v>
      </c>
      <c r="I19" s="151">
        <f t="shared" si="26"/>
        <v>1989.9999999999864</v>
      </c>
      <c r="J19" s="151">
        <f t="shared" si="26"/>
        <v>650</v>
      </c>
      <c r="K19" s="151">
        <f t="shared" si="26"/>
        <v>1349.9999999999773</v>
      </c>
      <c r="L19" s="151">
        <f t="shared" si="26"/>
        <v>1289.9999999999864</v>
      </c>
      <c r="M19" s="151">
        <f t="shared" si="26"/>
        <v>669.99999999998181</v>
      </c>
      <c r="N19" s="151">
        <f t="shared" si="26"/>
        <v>2020.0000000000045</v>
      </c>
      <c r="O19" s="151">
        <f t="shared" si="26"/>
        <v>479.99999999999545</v>
      </c>
      <c r="P19" s="151">
        <f t="shared" si="26"/>
        <v>1150</v>
      </c>
      <c r="Q19" s="151">
        <f t="shared" si="26"/>
        <v>1379.9999999999955</v>
      </c>
      <c r="R19" s="151">
        <f t="shared" si="26"/>
        <v>2419.9999999999818</v>
      </c>
      <c r="S19" s="151">
        <f t="shared" si="26"/>
        <v>2550.0000000000227</v>
      </c>
      <c r="T19" s="151">
        <f t="shared" si="26"/>
        <v>1629.9999999999955</v>
      </c>
      <c r="U19" s="151">
        <f t="shared" si="26"/>
        <v>550</v>
      </c>
      <c r="V19" s="151">
        <f t="shared" si="26"/>
        <v>1269.9999999999818</v>
      </c>
      <c r="W19" s="151">
        <f t="shared" si="26"/>
        <v>670.00000000000455</v>
      </c>
      <c r="X19" s="151">
        <f t="shared" si="26"/>
        <v>1330.0000000000182</v>
      </c>
      <c r="Y19" s="151">
        <f t="shared" si="26"/>
        <v>1720.0000000000045</v>
      </c>
      <c r="Z19" s="151">
        <f t="shared" si="26"/>
        <v>2229.9999999999955</v>
      </c>
      <c r="AA19" s="151">
        <f t="shared" si="26"/>
        <v>1709.9999999999909</v>
      </c>
      <c r="AB19" s="152">
        <f t="shared" si="26"/>
        <v>1189.9999999999864</v>
      </c>
      <c r="BD19" s="57"/>
      <c r="BJ19" s="57"/>
    </row>
    <row r="20" spans="2:63" ht="15.75" thickBot="1" x14ac:dyDescent="0.3">
      <c r="B20" s="130" t="s">
        <v>107</v>
      </c>
      <c r="C20" s="131"/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1"/>
      <c r="BD20" s="57" t="s">
        <v>137</v>
      </c>
      <c r="BE20" s="163">
        <f>IF(($AI$11-$AO$11)&lt;=($AI$7-$AO$7),AI11,AI7)</f>
        <v>3134.6391999999923</v>
      </c>
      <c r="BG20" s="57" t="s">
        <v>112</v>
      </c>
      <c r="BH20" s="164">
        <f>IF(($AI$11-$AO$11)&lt;=($AI$7-$AO$7),AL11,AL7)</f>
        <v>1482.7999999999965</v>
      </c>
      <c r="BJ20" s="57" t="s">
        <v>140</v>
      </c>
      <c r="BK20" s="163">
        <f>IF(($AI$11-$AO$11)&lt;=($AI$7-$AO$7),AO11,AO7)</f>
        <v>0.14827999999999966</v>
      </c>
    </row>
    <row r="21" spans="2:63" ht="15.75" thickBot="1" x14ac:dyDescent="0.3">
      <c r="B21" s="127" t="s">
        <v>108</v>
      </c>
      <c r="C21" s="129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9"/>
      <c r="BD21" s="174" t="s">
        <v>148</v>
      </c>
    </row>
    <row r="22" spans="2:63" ht="15.75" thickBot="1" x14ac:dyDescent="0.3"/>
    <row r="23" spans="2:63" ht="15.75" thickBot="1" x14ac:dyDescent="0.3">
      <c r="E23" s="153" t="s">
        <v>111</v>
      </c>
      <c r="F23" s="154">
        <f>AVERAGE(D16:AB16)</f>
        <v>39.440000000000509</v>
      </c>
      <c r="G23" s="125"/>
      <c r="H23" s="125"/>
      <c r="I23" s="125"/>
      <c r="J23" s="61" t="s">
        <v>112</v>
      </c>
      <c r="K23" s="55">
        <f>AVERAGE(D19:AB19)</f>
        <v>1482.7999999999965</v>
      </c>
    </row>
    <row r="25" spans="2:63" ht="15.75" thickBot="1" x14ac:dyDescent="0.3">
      <c r="D25" s="125"/>
    </row>
    <row r="26" spans="2:63" x14ac:dyDescent="0.25">
      <c r="B26" s="130" t="s">
        <v>99</v>
      </c>
      <c r="C26" s="131"/>
      <c r="D26" s="135">
        <f>'MOD G - WALK FORWARD'!$C455</f>
        <v>41771.666666666664</v>
      </c>
      <c r="E26" s="136">
        <f>'MOD G - WALK FORWARD'!$C460</f>
        <v>41792.666666666664</v>
      </c>
      <c r="F26" s="136">
        <f>'MOD G - WALK FORWARD'!$C465</f>
        <v>41806.6875</v>
      </c>
      <c r="G26" s="136">
        <f>'MOD G - WALK FORWARD'!$C470</f>
        <v>41816.895833333336</v>
      </c>
      <c r="H26" s="136">
        <f>'MOD G - WALK FORWARD'!$C475</f>
        <v>41841.666666666664</v>
      </c>
      <c r="I26" s="136">
        <f>'MOD G - WALK FORWARD'!$C480</f>
        <v>41850.666666666664</v>
      </c>
      <c r="J26" s="136">
        <f>'MOD G - WALK FORWARD'!$C485</f>
        <v>41856.833333333336</v>
      </c>
      <c r="K26" s="136">
        <f>'MOD G - WALK FORWARD'!$C490</f>
        <v>41886.822916666664</v>
      </c>
      <c r="L26" s="136">
        <f>'MOD G - WALK FORWARD'!$C495</f>
        <v>41893.864583333336</v>
      </c>
      <c r="M26" s="136">
        <f>'MOD G - WALK FORWARD'!$C500</f>
        <v>41911.666666666664</v>
      </c>
      <c r="N26" s="136">
        <f>'MOD G - WALK FORWARD'!$C505</f>
        <v>41926.75</v>
      </c>
      <c r="O26" s="136">
        <f>'MOD G - WALK FORWARD'!$C510</f>
        <v>41948.666666666664</v>
      </c>
      <c r="P26" s="136">
        <f>'MOD G - WALK FORWARD'!$C515</f>
        <v>41961.885416666664</v>
      </c>
      <c r="Q26" s="136">
        <f>'MOD G - WALK FORWARD'!$C520</f>
        <v>41981.78125</v>
      </c>
      <c r="R26" s="136">
        <f>'MOD G - WALK FORWARD'!$C525</f>
        <v>41990.75</v>
      </c>
      <c r="S26" s="136">
        <f>'MOD G - WALK FORWARD'!$C530</f>
        <v>42024.677083333336</v>
      </c>
      <c r="T26" s="136">
        <f>'MOD G - WALK FORWARD'!$C535</f>
        <v>42093.666666666664</v>
      </c>
      <c r="U26" s="136">
        <f>'MOD G - WALK FORWARD'!$C540</f>
        <v>42108.6875</v>
      </c>
      <c r="V26" s="136">
        <f>'MOD G - WALK FORWARD'!$C545</f>
        <v>42123.666666666664</v>
      </c>
      <c r="W26" s="136">
        <f>'MOD G - WALK FORWARD'!$C550</f>
        <v>42150.666666666664</v>
      </c>
      <c r="X26" s="136">
        <f>'MOD G - WALK FORWARD'!$C555</f>
        <v>42164.885416666664</v>
      </c>
      <c r="Y26" s="136">
        <f>'MOD G - WALK FORWARD'!$C560</f>
        <v>42206.708333333336</v>
      </c>
      <c r="Z26" s="136">
        <f>'MOD G - WALK FORWARD'!$C565</f>
        <v>42229.90625</v>
      </c>
      <c r="AA26" s="136">
        <f>'MOD G - WALK FORWARD'!$C570</f>
        <v>42298.697916666664</v>
      </c>
      <c r="AB26" s="142">
        <f>'MOD G - WALK FORWARD'!$C575</f>
        <v>42318.875</v>
      </c>
    </row>
    <row r="27" spans="2:63" ht="15.75" thickBot="1" x14ac:dyDescent="0.3">
      <c r="B27" s="127" t="s">
        <v>100</v>
      </c>
      <c r="C27" s="129"/>
      <c r="D27" s="139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1"/>
    </row>
    <row r="28" spans="2:63" ht="15.75" thickBot="1" x14ac:dyDescent="0.3">
      <c r="B28" s="120" t="s">
        <v>101</v>
      </c>
      <c r="C28" s="121"/>
      <c r="D28" s="132">
        <v>1</v>
      </c>
      <c r="E28" s="133">
        <f>D28+1</f>
        <v>2</v>
      </c>
      <c r="F28" s="133">
        <f t="shared" ref="F28:AB28" si="27">E28+1</f>
        <v>3</v>
      </c>
      <c r="G28" s="133">
        <f t="shared" si="27"/>
        <v>4</v>
      </c>
      <c r="H28" s="133">
        <f t="shared" si="27"/>
        <v>5</v>
      </c>
      <c r="I28" s="133">
        <f t="shared" si="27"/>
        <v>6</v>
      </c>
      <c r="J28" s="133">
        <f t="shared" si="27"/>
        <v>7</v>
      </c>
      <c r="K28" s="133">
        <f t="shared" si="27"/>
        <v>8</v>
      </c>
      <c r="L28" s="133">
        <f t="shared" si="27"/>
        <v>9</v>
      </c>
      <c r="M28" s="133">
        <f t="shared" si="27"/>
        <v>10</v>
      </c>
      <c r="N28" s="133">
        <f t="shared" si="27"/>
        <v>11</v>
      </c>
      <c r="O28" s="133">
        <f t="shared" si="27"/>
        <v>12</v>
      </c>
      <c r="P28" s="133">
        <f t="shared" si="27"/>
        <v>13</v>
      </c>
      <c r="Q28" s="133">
        <f>P28+1</f>
        <v>14</v>
      </c>
      <c r="R28" s="133">
        <f t="shared" si="27"/>
        <v>15</v>
      </c>
      <c r="S28" s="133">
        <f t="shared" si="27"/>
        <v>16</v>
      </c>
      <c r="T28" s="133">
        <f t="shared" si="27"/>
        <v>17</v>
      </c>
      <c r="U28" s="133">
        <f t="shared" si="27"/>
        <v>18</v>
      </c>
      <c r="V28" s="133">
        <f t="shared" si="27"/>
        <v>19</v>
      </c>
      <c r="W28" s="133">
        <f t="shared" si="27"/>
        <v>20</v>
      </c>
      <c r="X28" s="133">
        <f t="shared" si="27"/>
        <v>21</v>
      </c>
      <c r="Y28" s="133">
        <f>X28+1</f>
        <v>22</v>
      </c>
      <c r="Z28" s="133">
        <f t="shared" si="27"/>
        <v>23</v>
      </c>
      <c r="AA28" s="133">
        <f t="shared" si="27"/>
        <v>24</v>
      </c>
      <c r="AB28" s="134">
        <f t="shared" si="27"/>
        <v>25</v>
      </c>
    </row>
    <row r="29" spans="2:63" x14ac:dyDescent="0.25">
      <c r="B29" s="124" t="s">
        <v>102</v>
      </c>
      <c r="C29" s="128">
        <v>1</v>
      </c>
      <c r="D29" s="29">
        <f>'MOD G - WALK FORWARD'!$D455</f>
        <v>1613.9999999999955</v>
      </c>
      <c r="E29" s="30">
        <f>'MOD G - WALK FORWARD'!$D460</f>
        <v>-5.9999999999863576</v>
      </c>
      <c r="F29" s="30">
        <f>'MOD G - WALK FORWARD'!$D465</f>
        <v>-626.00000000001364</v>
      </c>
      <c r="G29" s="30">
        <f>'MOD G - WALK FORWARD'!$D470</f>
        <v>-5.9999999999863576</v>
      </c>
      <c r="H29" s="30">
        <f>'MOD G - WALK FORWARD'!$D475</f>
        <v>-375.99999999999091</v>
      </c>
      <c r="I29" s="30">
        <f>'MOD G - WALK FORWARD'!$D480</f>
        <v>-305.99999999998636</v>
      </c>
      <c r="J29" s="30">
        <f>'MOD G - WALK FORWARD'!$D485</f>
        <v>-336.00000000000455</v>
      </c>
      <c r="K29" s="30">
        <f>'MOD G - WALK FORWARD'!$D490</f>
        <v>903.99999999998181</v>
      </c>
      <c r="L29" s="30">
        <f>'MOD G - WALK FORWARD'!$D495</f>
        <v>-66</v>
      </c>
      <c r="M29" s="30">
        <f>'MOD G - WALK FORWARD'!$D500</f>
        <v>-106.00000000000908</v>
      </c>
      <c r="N29" s="30">
        <f>'MOD G - WALK FORWARD'!$D505</f>
        <v>-1156.0000000000091</v>
      </c>
      <c r="O29" s="30">
        <f>'MOD G - WALK FORWARD'!$D510</f>
        <v>-145.99999999999545</v>
      </c>
      <c r="P29" s="30">
        <f>'MOD G - WALK FORWARD'!$D515</f>
        <v>-105.99999999998634</v>
      </c>
      <c r="Q29" s="30">
        <f>'MOD G - WALK FORWARD'!$D520</f>
        <v>704.00000000000455</v>
      </c>
      <c r="R29" s="30">
        <f>'MOD G - WALK FORWARD'!$D525</f>
        <v>1753.9999999999818</v>
      </c>
      <c r="S29" s="30">
        <f>'MOD G - WALK FORWARD'!$D530</f>
        <v>-166</v>
      </c>
      <c r="T29" s="30">
        <f>'MOD G - WALK FORWARD'!$D535</f>
        <v>754.00000000000455</v>
      </c>
      <c r="U29" s="30">
        <f>'MOD G - WALK FORWARD'!$D540</f>
        <v>-595.99999999999545</v>
      </c>
      <c r="V29" s="30">
        <f>'MOD G - WALK FORWARD'!$D545</f>
        <v>163.99999999999545</v>
      </c>
      <c r="W29" s="30">
        <f>'MOD G - WALK FORWARD'!$D550</f>
        <v>424.00000000000909</v>
      </c>
      <c r="X29" s="30">
        <f>'MOD G - WALK FORWARD'!$D555</f>
        <v>143.99999999999091</v>
      </c>
      <c r="Y29" s="30">
        <f>'MOD G - WALK FORWARD'!$D560</f>
        <v>173.99999999998636</v>
      </c>
      <c r="Z29" s="30">
        <f>'MOD G - WALK FORWARD'!$D565</f>
        <v>393.99999999999091</v>
      </c>
      <c r="AA29" s="30">
        <f>'MOD G - WALK FORWARD'!$D570</f>
        <v>843.99999999999091</v>
      </c>
      <c r="AB29" s="31">
        <f>'MOD G - WALK FORWARD'!$D575</f>
        <v>34</v>
      </c>
    </row>
    <row r="30" spans="2:63" x14ac:dyDescent="0.25">
      <c r="B30" s="186" t="s">
        <v>109</v>
      </c>
      <c r="C30" s="128">
        <v>2</v>
      </c>
      <c r="D30" s="33">
        <f>'MOD G - WALK FORWARD'!$D456</f>
        <v>863.99999999999545</v>
      </c>
      <c r="E30" s="34">
        <f>'MOD G - WALK FORWARD'!$D461</f>
        <v>103.99999999998182</v>
      </c>
      <c r="F30" s="34">
        <f>'MOD G - WALK FORWARD'!$D466</f>
        <v>-336.00000000000455</v>
      </c>
      <c r="G30" s="34">
        <f>'MOD G - WALK FORWARD'!$D471</f>
        <v>1154.0000000000045</v>
      </c>
      <c r="H30" s="34">
        <f>'MOD G - WALK FORWARD'!$D476</f>
        <v>163.99999999999545</v>
      </c>
      <c r="I30" s="34">
        <f>'MOD G - WALK FORWARD'!$D481</f>
        <v>-86.000000000004547</v>
      </c>
      <c r="J30" s="34">
        <f>'MOD G - WALK FORWARD'!$D486</f>
        <v>34</v>
      </c>
      <c r="K30" s="34">
        <f>'MOD G - WALK FORWARD'!$D491</f>
        <v>-445.99999999999545</v>
      </c>
      <c r="L30" s="34">
        <f>'MOD G - WALK FORWARD'!$D496</f>
        <v>-416</v>
      </c>
      <c r="M30" s="34">
        <f>'MOD G - WALK FORWARD'!$D501</f>
        <v>-686.00000000000455</v>
      </c>
      <c r="N30" s="34">
        <f>'MOD G - WALK FORWARD'!$D506</f>
        <v>493.99999999999091</v>
      </c>
      <c r="O30" s="34">
        <f>'MOD G - WALK FORWARD'!$D511</f>
        <v>-475.99999999999091</v>
      </c>
      <c r="P30" s="34">
        <f>'MOD G - WALK FORWARD'!$D516</f>
        <v>224.00000000000909</v>
      </c>
      <c r="Q30" s="34">
        <f>'MOD G - WALK FORWARD'!$D521</f>
        <v>-216</v>
      </c>
      <c r="R30" s="34">
        <f>'MOD G - WALK FORWARD'!$D526</f>
        <v>704.00000000000455</v>
      </c>
      <c r="S30" s="34">
        <f>'MOD G - WALK FORWARD'!$D531</f>
        <v>-445.99999999999545</v>
      </c>
      <c r="T30" s="34">
        <f>'MOD G - WALK FORWARD'!$D536</f>
        <v>-875.99999999999091</v>
      </c>
      <c r="U30" s="34">
        <f>'MOD G - WALK FORWARD'!$D541</f>
        <v>-166</v>
      </c>
      <c r="V30" s="34">
        <f>'MOD G - WALK FORWARD'!$D546</f>
        <v>-36.000000000004547</v>
      </c>
      <c r="W30" s="34">
        <f>'MOD G - WALK FORWARD'!$D551</f>
        <v>223.99999999998636</v>
      </c>
      <c r="X30" s="34">
        <f>'MOD G - WALK FORWARD'!$D556</f>
        <v>824.00000000000909</v>
      </c>
      <c r="Y30" s="34">
        <f>'MOD G - WALK FORWARD'!$D561</f>
        <v>-466</v>
      </c>
      <c r="Z30" s="34">
        <f>'MOD G - WALK FORWARD'!$D566</f>
        <v>1954.0000000000045</v>
      </c>
      <c r="AA30" s="34">
        <f>'MOD G - WALK FORWARD'!$D571</f>
        <v>-366</v>
      </c>
      <c r="AB30" s="35">
        <f>'MOD G - WALK FORWARD'!$D576</f>
        <v>-545.99999999999545</v>
      </c>
    </row>
    <row r="31" spans="2:63" x14ac:dyDescent="0.25">
      <c r="B31" s="124"/>
      <c r="C31" s="128">
        <v>3</v>
      </c>
      <c r="D31" s="33">
        <f>'MOD G - WALK FORWARD'!$D457</f>
        <v>-115.99999999999999</v>
      </c>
      <c r="E31" s="34">
        <f>'MOD G - WALK FORWARD'!$D462</f>
        <v>2084</v>
      </c>
      <c r="F31" s="34">
        <f>'MOD G - WALK FORWARD'!$D467</f>
        <v>-476.00000000001364</v>
      </c>
      <c r="G31" s="34">
        <f>'MOD G - WALK FORWARD'!$D472</f>
        <v>-566</v>
      </c>
      <c r="H31" s="34">
        <f>'MOD G - WALK FORWARD'!$D477</f>
        <v>-375.99999999999091</v>
      </c>
      <c r="I31" s="34">
        <f>'MOD G - WALK FORWARD'!$D482</f>
        <v>1213.9999999999955</v>
      </c>
      <c r="J31" s="34">
        <f>'MOD G - WALK FORWARD'!$D487</f>
        <v>-276.00000000001364</v>
      </c>
      <c r="K31" s="34">
        <f>'MOD G - WALK FORWARD'!$D492</f>
        <v>-406.00000000000909</v>
      </c>
      <c r="L31" s="34">
        <f>'MOD G - WALK FORWARD'!$D497</f>
        <v>-245.99999999999545</v>
      </c>
      <c r="M31" s="34">
        <f>'MOD G - WALK FORWARD'!$D502</f>
        <v>-436.00000000000455</v>
      </c>
      <c r="N31" s="34">
        <f>'MOD G - WALK FORWARD'!$D507</f>
        <v>863.99999999999545</v>
      </c>
      <c r="O31" s="34">
        <f>'MOD G - WALK FORWARD'!$D512</f>
        <v>-75.999999999990905</v>
      </c>
      <c r="P31" s="34">
        <f>'MOD G - WALK FORWARD'!$D517</f>
        <v>863.99999999999545</v>
      </c>
      <c r="Q31" s="34">
        <f>'MOD G - WALK FORWARD'!$D522</f>
        <v>574.00000000000909</v>
      </c>
      <c r="R31" s="34">
        <f>'MOD G - WALK FORWARD'!$D527</f>
        <v>-585.99999999998181</v>
      </c>
      <c r="S31" s="34">
        <f>'MOD G - WALK FORWARD'!$D532</f>
        <v>94.000000000013642</v>
      </c>
      <c r="T31" s="34">
        <f>'MOD G - WALK FORWARD'!$D537</f>
        <v>-55.999999999986358</v>
      </c>
      <c r="U31" s="34">
        <f>'MOD G - WALK FORWARD'!$D542</f>
        <v>-45.999999999995453</v>
      </c>
      <c r="V31" s="34">
        <f>'MOD G - WALK FORWARD'!$D547</f>
        <v>-335.99999999998181</v>
      </c>
      <c r="W31" s="34">
        <f>'MOD G - WALK FORWARD'!$D552</f>
        <v>54.000000000004547</v>
      </c>
      <c r="X31" s="34">
        <f>'MOD G - WALK FORWARD'!$D557</f>
        <v>-46.00000000001819</v>
      </c>
      <c r="Y31" s="34">
        <f>'MOD G - WALK FORWARD'!$D562</f>
        <v>184</v>
      </c>
      <c r="Z31" s="34">
        <f>'MOD G - WALK FORWARD'!$D567</f>
        <v>-275.99999999999091</v>
      </c>
      <c r="AA31" s="34">
        <f>'MOD G - WALK FORWARD'!$D572</f>
        <v>-866</v>
      </c>
      <c r="AB31" s="35">
        <f>'MOD G - WALK FORWARD'!$D577</f>
        <v>-655.99999999998636</v>
      </c>
    </row>
    <row r="32" spans="2:63" x14ac:dyDescent="0.25">
      <c r="B32" s="124"/>
      <c r="C32" s="128">
        <v>4</v>
      </c>
      <c r="D32" s="33">
        <f>'MOD G - WALK FORWARD'!$D458</f>
        <v>-206.00000000000909</v>
      </c>
      <c r="E32" s="34">
        <f>'MOD G - WALK FORWARD'!$D463</f>
        <v>-695.99999999999545</v>
      </c>
      <c r="F32" s="34">
        <f>'MOD G - WALK FORWARD'!$D468</f>
        <v>614.00000000001819</v>
      </c>
      <c r="G32" s="34">
        <f>'MOD G - WALK FORWARD'!$D473</f>
        <v>-566</v>
      </c>
      <c r="H32" s="34">
        <f>'MOD G - WALK FORWARD'!$D478</f>
        <v>-866</v>
      </c>
      <c r="I32" s="34">
        <f>'MOD G - WALK FORWARD'!$D483</f>
        <v>134</v>
      </c>
      <c r="J32" s="34">
        <f>'MOD G - WALK FORWARD'!$D488</f>
        <v>-325.99999999999091</v>
      </c>
      <c r="K32" s="34">
        <f>'MOD G - WALK FORWARD'!$D493</f>
        <v>623.99999999998636</v>
      </c>
      <c r="L32" s="34">
        <f>'MOD G - WALK FORWARD'!$D498</f>
        <v>-86.000000000004547</v>
      </c>
      <c r="M32" s="34">
        <f>'MOD G - WALK FORWARD'!$D503</f>
        <v>-295.99999999999545</v>
      </c>
      <c r="N32" s="34">
        <f>'MOD G - WALK FORWARD'!$D508</f>
        <v>-545.99999999999545</v>
      </c>
      <c r="O32" s="34">
        <f>'MOD G - WALK FORWARD'!$D513</f>
        <v>4.0000000000045475</v>
      </c>
      <c r="P32" s="34">
        <f>'MOD G - WALK FORWARD'!$D518</f>
        <v>-286.00000000000455</v>
      </c>
      <c r="Q32" s="34">
        <f>'MOD G - WALK FORWARD'!$D523</f>
        <v>-545.99999999999545</v>
      </c>
      <c r="R32" s="34">
        <f>'MOD G - WALK FORWARD'!$D528</f>
        <v>484</v>
      </c>
      <c r="S32" s="34">
        <f>'MOD G - WALK FORWARD'!$D533</f>
        <v>1504.0000000000045</v>
      </c>
      <c r="T32" s="34">
        <f>'MOD G - WALK FORWARD'!$D538</f>
        <v>-695.99999999999545</v>
      </c>
      <c r="U32" s="34">
        <f>'MOD G - WALK FORWARD'!$D543</f>
        <v>-285.99999999998181</v>
      </c>
      <c r="V32" s="34">
        <f>'MOD G - WALK FORWARD'!$D548</f>
        <v>-135.99999999998181</v>
      </c>
      <c r="W32" s="34">
        <f>'MOD G - WALK FORWARD'!$D553</f>
        <v>13.999999999995453</v>
      </c>
      <c r="X32" s="34">
        <f>'MOD G - WALK FORWARD'!$D558</f>
        <v>-106.00000000000908</v>
      </c>
      <c r="Y32" s="34">
        <f>'MOD G - WALK FORWARD'!$D563</f>
        <v>-245.99999999999545</v>
      </c>
      <c r="Z32" s="34">
        <f>'MOD G - WALK FORWARD'!$D568</f>
        <v>1084</v>
      </c>
      <c r="AA32" s="34">
        <f>'MOD G - WALK FORWARD'!$D573</f>
        <v>-175.99999999999091</v>
      </c>
      <c r="AB32" s="35">
        <f>'MOD G - WALK FORWARD'!$D578</f>
        <v>534</v>
      </c>
    </row>
    <row r="33" spans="2:28" ht="15.75" thickBot="1" x14ac:dyDescent="0.3">
      <c r="B33" s="124"/>
      <c r="C33" s="128">
        <v>5</v>
      </c>
      <c r="D33" s="33">
        <f>'MOD G - WALK FORWARD'!$D459</f>
        <v>-435.99999999998181</v>
      </c>
      <c r="E33" s="38">
        <f>'MOD G - WALK FORWARD'!$D464</f>
        <v>-446.00000000001819</v>
      </c>
      <c r="F33" s="38">
        <f>'MOD G - WALK FORWARD'!$D469</f>
        <v>-336.00000000000455</v>
      </c>
      <c r="G33" s="38">
        <f>'MOD G - WALK FORWARD'!$D474</f>
        <v>803.99999999998181</v>
      </c>
      <c r="H33" s="38">
        <f>'MOD G - WALK FORWARD'!$D479</f>
        <v>-106.00000000000908</v>
      </c>
      <c r="I33" s="38">
        <f>'MOD G - WALK FORWARD'!$D484</f>
        <v>-775.99999999999091</v>
      </c>
      <c r="J33" s="38">
        <f>'MOD G - WALK FORWARD'!$D489</f>
        <v>313.99999999999545</v>
      </c>
      <c r="K33" s="38">
        <f>'MOD G - WALK FORWARD'!$D494</f>
        <v>-266</v>
      </c>
      <c r="L33" s="38">
        <f>'MOD G - WALK FORWARD'!$D499</f>
        <v>873.99999999998636</v>
      </c>
      <c r="M33" s="38">
        <f>'MOD G - WALK FORWARD'!$D504</f>
        <v>-775.99999999999091</v>
      </c>
      <c r="N33" s="38">
        <f>'MOD G - WALK FORWARD'!$D509</f>
        <v>-75.999999999990905</v>
      </c>
      <c r="O33" s="38">
        <f>'MOD G - WALK FORWARD'!$D514</f>
        <v>-285.99999999998181</v>
      </c>
      <c r="P33" s="38">
        <f>'MOD G - WALK FORWARD'!$D519</f>
        <v>-36.000000000004547</v>
      </c>
      <c r="Q33" s="38">
        <f>'MOD G - WALK FORWARD'!$D524</f>
        <v>834</v>
      </c>
      <c r="R33" s="38">
        <f>'MOD G - WALK FORWARD'!$D529</f>
        <v>-666</v>
      </c>
      <c r="S33" s="38">
        <f>'MOD G - WALK FORWARD'!$D534</f>
        <v>-1046.0000000000182</v>
      </c>
      <c r="T33" s="38">
        <f>'MOD G - WALK FORWARD'!$D539</f>
        <v>-66</v>
      </c>
      <c r="U33" s="38">
        <f>'MOD G - WALK FORWARD'!$D544</f>
        <v>-245.99999999999545</v>
      </c>
      <c r="V33" s="38">
        <f>'MOD G - WALK FORWARD'!$D549</f>
        <v>934</v>
      </c>
      <c r="W33" s="38">
        <f>'MOD G - WALK FORWARD'!$D554</f>
        <v>-245.99999999999545</v>
      </c>
      <c r="X33" s="38">
        <f>'MOD G - WALK FORWARD'!$D559</f>
        <v>1224.0000000000091</v>
      </c>
      <c r="Y33" s="38">
        <f>'MOD G - WALK FORWARD'!$D564</f>
        <v>1254.0000000000045</v>
      </c>
      <c r="Z33" s="38">
        <f>'MOD G - WALK FORWARD'!$D569</f>
        <v>573.99999999998636</v>
      </c>
      <c r="AA33" s="38">
        <f>'MOD G - WALK FORWARD'!$D574</f>
        <v>-186.00000000000455</v>
      </c>
      <c r="AB33" s="39">
        <f>'MOD G - WALK FORWARD'!$D579</f>
        <v>4.0000000000045475</v>
      </c>
    </row>
    <row r="34" spans="2:28" x14ac:dyDescent="0.25">
      <c r="B34" s="130" t="s">
        <v>103</v>
      </c>
      <c r="C34" s="131"/>
      <c r="D34" s="147">
        <f>AVERAGE(D29:D33)</f>
        <v>344</v>
      </c>
      <c r="E34" s="148">
        <f t="shared" ref="E34:AB34" si="28">AVERAGE(E29:E33)</f>
        <v>207.99999999999636</v>
      </c>
      <c r="F34" s="148">
        <f t="shared" si="28"/>
        <v>-232.00000000000364</v>
      </c>
      <c r="G34" s="148">
        <f t="shared" si="28"/>
        <v>164</v>
      </c>
      <c r="H34" s="148">
        <f t="shared" si="28"/>
        <v>-311.99999999999909</v>
      </c>
      <c r="I34" s="148">
        <f t="shared" si="28"/>
        <v>36.000000000002728</v>
      </c>
      <c r="J34" s="148">
        <f t="shared" si="28"/>
        <v>-118.00000000000273</v>
      </c>
      <c r="K34" s="148">
        <f t="shared" si="28"/>
        <v>81.999999999992724</v>
      </c>
      <c r="L34" s="148">
        <f t="shared" si="28"/>
        <v>11.999999999997272</v>
      </c>
      <c r="M34" s="148">
        <f t="shared" si="28"/>
        <v>-460.00000000000091</v>
      </c>
      <c r="N34" s="148">
        <f t="shared" si="28"/>
        <v>-84.000000000001819</v>
      </c>
      <c r="O34" s="148">
        <f t="shared" si="28"/>
        <v>-195.99999999999091</v>
      </c>
      <c r="P34" s="148">
        <f t="shared" si="28"/>
        <v>132.00000000000182</v>
      </c>
      <c r="Q34" s="148">
        <f t="shared" si="28"/>
        <v>270.00000000000364</v>
      </c>
      <c r="R34" s="148">
        <f t="shared" si="28"/>
        <v>338.00000000000091</v>
      </c>
      <c r="S34" s="148">
        <f t="shared" si="28"/>
        <v>-11.999999999999091</v>
      </c>
      <c r="T34" s="148">
        <f t="shared" si="28"/>
        <v>-187.99999999999363</v>
      </c>
      <c r="U34" s="148">
        <f t="shared" si="28"/>
        <v>-267.99999999999363</v>
      </c>
      <c r="V34" s="148">
        <f t="shared" si="28"/>
        <v>118.00000000000546</v>
      </c>
      <c r="W34" s="148">
        <f t="shared" si="28"/>
        <v>94</v>
      </c>
      <c r="X34" s="148">
        <f t="shared" si="28"/>
        <v>407.99999999999636</v>
      </c>
      <c r="Y34" s="148">
        <f t="shared" si="28"/>
        <v>179.99999999999909</v>
      </c>
      <c r="Z34" s="148">
        <f t="shared" si="28"/>
        <v>745.99999999999818</v>
      </c>
      <c r="AA34" s="148">
        <f t="shared" si="28"/>
        <v>-150.00000000000091</v>
      </c>
      <c r="AB34" s="149">
        <f t="shared" si="28"/>
        <v>-125.99999999999545</v>
      </c>
    </row>
    <row r="35" spans="2:28" x14ac:dyDescent="0.25">
      <c r="B35" s="124" t="s">
        <v>104</v>
      </c>
      <c r="C35" s="128"/>
      <c r="D35" s="144">
        <f>MAX(D29:D33)</f>
        <v>1613.9999999999955</v>
      </c>
      <c r="E35" s="145">
        <f t="shared" ref="E35:AB35" si="29">MAX(E29:E33)</f>
        <v>2084</v>
      </c>
      <c r="F35" s="145">
        <f t="shared" si="29"/>
        <v>614.00000000001819</v>
      </c>
      <c r="G35" s="145">
        <f t="shared" si="29"/>
        <v>1154.0000000000045</v>
      </c>
      <c r="H35" s="145">
        <f t="shared" si="29"/>
        <v>163.99999999999545</v>
      </c>
      <c r="I35" s="145">
        <f t="shared" si="29"/>
        <v>1213.9999999999955</v>
      </c>
      <c r="J35" s="145">
        <f t="shared" si="29"/>
        <v>313.99999999999545</v>
      </c>
      <c r="K35" s="145">
        <f t="shared" si="29"/>
        <v>903.99999999998181</v>
      </c>
      <c r="L35" s="145">
        <f t="shared" si="29"/>
        <v>873.99999999998636</v>
      </c>
      <c r="M35" s="145">
        <f t="shared" si="29"/>
        <v>-106.00000000000908</v>
      </c>
      <c r="N35" s="145">
        <f t="shared" si="29"/>
        <v>863.99999999999545</v>
      </c>
      <c r="O35" s="145">
        <f t="shared" si="29"/>
        <v>4.0000000000045475</v>
      </c>
      <c r="P35" s="145">
        <f t="shared" si="29"/>
        <v>863.99999999999545</v>
      </c>
      <c r="Q35" s="145">
        <f t="shared" si="29"/>
        <v>834</v>
      </c>
      <c r="R35" s="145">
        <f t="shared" si="29"/>
        <v>1753.9999999999818</v>
      </c>
      <c r="S35" s="145">
        <f t="shared" si="29"/>
        <v>1504.0000000000045</v>
      </c>
      <c r="T35" s="145">
        <f t="shared" si="29"/>
        <v>754.00000000000455</v>
      </c>
      <c r="U35" s="145">
        <f t="shared" si="29"/>
        <v>-45.999999999995453</v>
      </c>
      <c r="V35" s="145">
        <f t="shared" si="29"/>
        <v>934</v>
      </c>
      <c r="W35" s="145">
        <f t="shared" si="29"/>
        <v>424.00000000000909</v>
      </c>
      <c r="X35" s="145">
        <f t="shared" si="29"/>
        <v>1224.0000000000091</v>
      </c>
      <c r="Y35" s="145">
        <f t="shared" si="29"/>
        <v>1254.0000000000045</v>
      </c>
      <c r="Z35" s="145">
        <f t="shared" si="29"/>
        <v>1954.0000000000045</v>
      </c>
      <c r="AA35" s="145">
        <f t="shared" si="29"/>
        <v>843.99999999999091</v>
      </c>
      <c r="AB35" s="146">
        <f t="shared" si="29"/>
        <v>534</v>
      </c>
    </row>
    <row r="36" spans="2:28" x14ac:dyDescent="0.25">
      <c r="B36" s="124" t="s">
        <v>105</v>
      </c>
      <c r="C36" s="128"/>
      <c r="D36" s="144">
        <f>MIN(D29:D33)</f>
        <v>-435.99999999998181</v>
      </c>
      <c r="E36" s="145">
        <f t="shared" ref="E36:AB36" si="30">MIN(E29:E33)</f>
        <v>-695.99999999999545</v>
      </c>
      <c r="F36" s="145">
        <f t="shared" si="30"/>
        <v>-626.00000000001364</v>
      </c>
      <c r="G36" s="145">
        <f t="shared" si="30"/>
        <v>-566</v>
      </c>
      <c r="H36" s="145">
        <f t="shared" si="30"/>
        <v>-866</v>
      </c>
      <c r="I36" s="145">
        <f t="shared" si="30"/>
        <v>-775.99999999999091</v>
      </c>
      <c r="J36" s="145">
        <f t="shared" si="30"/>
        <v>-336.00000000000455</v>
      </c>
      <c r="K36" s="145">
        <f t="shared" si="30"/>
        <v>-445.99999999999545</v>
      </c>
      <c r="L36" s="145">
        <f t="shared" si="30"/>
        <v>-416</v>
      </c>
      <c r="M36" s="145">
        <f t="shared" si="30"/>
        <v>-775.99999999999091</v>
      </c>
      <c r="N36" s="145">
        <f t="shared" si="30"/>
        <v>-1156.0000000000091</v>
      </c>
      <c r="O36" s="145">
        <f t="shared" si="30"/>
        <v>-475.99999999999091</v>
      </c>
      <c r="P36" s="145">
        <f t="shared" si="30"/>
        <v>-286.00000000000455</v>
      </c>
      <c r="Q36" s="145">
        <f t="shared" si="30"/>
        <v>-545.99999999999545</v>
      </c>
      <c r="R36" s="145">
        <f t="shared" si="30"/>
        <v>-666</v>
      </c>
      <c r="S36" s="145">
        <f t="shared" si="30"/>
        <v>-1046.0000000000182</v>
      </c>
      <c r="T36" s="145">
        <f t="shared" si="30"/>
        <v>-875.99999999999091</v>
      </c>
      <c r="U36" s="145">
        <f t="shared" si="30"/>
        <v>-595.99999999999545</v>
      </c>
      <c r="V36" s="145">
        <f t="shared" si="30"/>
        <v>-335.99999999998181</v>
      </c>
      <c r="W36" s="145">
        <f t="shared" si="30"/>
        <v>-245.99999999999545</v>
      </c>
      <c r="X36" s="145">
        <f t="shared" si="30"/>
        <v>-106.00000000000908</v>
      </c>
      <c r="Y36" s="145">
        <f t="shared" si="30"/>
        <v>-466</v>
      </c>
      <c r="Z36" s="145">
        <f t="shared" si="30"/>
        <v>-275.99999999999091</v>
      </c>
      <c r="AA36" s="145">
        <f t="shared" si="30"/>
        <v>-866</v>
      </c>
      <c r="AB36" s="146">
        <f t="shared" si="30"/>
        <v>-655.99999999998636</v>
      </c>
    </row>
    <row r="37" spans="2:28" ht="15.75" thickBot="1" x14ac:dyDescent="0.3">
      <c r="B37" s="127" t="s">
        <v>106</v>
      </c>
      <c r="C37" s="129"/>
      <c r="D37" s="150">
        <f>D35-D36</f>
        <v>2049.9999999999773</v>
      </c>
      <c r="E37" s="151">
        <f t="shared" ref="E37:AB37" si="31">E35-E36</f>
        <v>2779.9999999999955</v>
      </c>
      <c r="F37" s="151">
        <f t="shared" si="31"/>
        <v>1240.0000000000318</v>
      </c>
      <c r="G37" s="151">
        <f t="shared" si="31"/>
        <v>1720.0000000000045</v>
      </c>
      <c r="H37" s="151">
        <f t="shared" si="31"/>
        <v>1029.9999999999955</v>
      </c>
      <c r="I37" s="151">
        <f t="shared" si="31"/>
        <v>1989.9999999999864</v>
      </c>
      <c r="J37" s="151">
        <f t="shared" si="31"/>
        <v>650</v>
      </c>
      <c r="K37" s="151">
        <f t="shared" si="31"/>
        <v>1349.9999999999773</v>
      </c>
      <c r="L37" s="151">
        <f t="shared" si="31"/>
        <v>1289.9999999999864</v>
      </c>
      <c r="M37" s="151">
        <f t="shared" si="31"/>
        <v>669.99999999998181</v>
      </c>
      <c r="N37" s="151">
        <f t="shared" si="31"/>
        <v>2020.0000000000045</v>
      </c>
      <c r="O37" s="151">
        <f t="shared" si="31"/>
        <v>479.99999999999545</v>
      </c>
      <c r="P37" s="151">
        <f t="shared" si="31"/>
        <v>1150</v>
      </c>
      <c r="Q37" s="151">
        <f t="shared" si="31"/>
        <v>1379.9999999999955</v>
      </c>
      <c r="R37" s="151">
        <f t="shared" si="31"/>
        <v>2419.9999999999818</v>
      </c>
      <c r="S37" s="151">
        <f t="shared" si="31"/>
        <v>2550.0000000000227</v>
      </c>
      <c r="T37" s="151">
        <f t="shared" si="31"/>
        <v>1629.9999999999955</v>
      </c>
      <c r="U37" s="151">
        <f t="shared" si="31"/>
        <v>550</v>
      </c>
      <c r="V37" s="151">
        <f t="shared" si="31"/>
        <v>1269.9999999999818</v>
      </c>
      <c r="W37" s="151">
        <f t="shared" si="31"/>
        <v>670.00000000000455</v>
      </c>
      <c r="X37" s="151">
        <f t="shared" si="31"/>
        <v>1330.0000000000182</v>
      </c>
      <c r="Y37" s="151">
        <f t="shared" si="31"/>
        <v>1720.0000000000045</v>
      </c>
      <c r="Z37" s="151">
        <f t="shared" si="31"/>
        <v>2229.9999999999955</v>
      </c>
      <c r="AA37" s="151">
        <f t="shared" si="31"/>
        <v>1709.9999999999909</v>
      </c>
      <c r="AB37" s="152">
        <f t="shared" si="31"/>
        <v>1189.9999999999864</v>
      </c>
    </row>
    <row r="38" spans="2:28" x14ac:dyDescent="0.25">
      <c r="B38" s="130" t="s">
        <v>107</v>
      </c>
      <c r="C38" s="131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1"/>
    </row>
    <row r="39" spans="2:28" ht="15.75" thickBot="1" x14ac:dyDescent="0.3">
      <c r="B39" s="127" t="s">
        <v>108</v>
      </c>
      <c r="C39" s="129"/>
      <c r="D39" s="37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9"/>
    </row>
    <row r="40" spans="2:28" ht="15.75" thickBot="1" x14ac:dyDescent="0.3">
      <c r="B40" s="126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</row>
    <row r="41" spans="2:28" ht="15.75" thickBot="1" x14ac:dyDescent="0.3">
      <c r="B41" s="126"/>
      <c r="C41" s="125"/>
      <c r="D41" s="125"/>
      <c r="E41" s="153" t="s">
        <v>111</v>
      </c>
      <c r="F41" s="154">
        <f>AVERAGE(D34:AB34)</f>
        <v>39.440000000000509</v>
      </c>
      <c r="G41" s="125"/>
      <c r="H41" s="125"/>
      <c r="I41" s="125"/>
      <c r="J41" s="61" t="s">
        <v>112</v>
      </c>
      <c r="K41" s="55">
        <f>AVERAGE(D37:AB37)</f>
        <v>1482.7999999999965</v>
      </c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</row>
    <row r="42" spans="2:28" x14ac:dyDescent="0.25">
      <c r="B42" s="126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</row>
    <row r="43" spans="2:28" x14ac:dyDescent="0.25">
      <c r="D43" s="125"/>
    </row>
    <row r="44" spans="2:28" x14ac:dyDescent="0.25">
      <c r="D44" s="125"/>
    </row>
    <row r="45" spans="2:28" x14ac:dyDescent="0.25">
      <c r="D45" s="125"/>
    </row>
    <row r="46" spans="2:28" x14ac:dyDescent="0.25">
      <c r="D46" s="125"/>
    </row>
    <row r="167" spans="4:4" x14ac:dyDescent="0.25">
      <c r="D167" s="125"/>
    </row>
    <row r="168" spans="4:4" x14ac:dyDescent="0.25">
      <c r="D168" s="125"/>
    </row>
    <row r="169" spans="4:4" x14ac:dyDescent="0.25">
      <c r="D169" s="125"/>
    </row>
    <row r="170" spans="4:4" x14ac:dyDescent="0.25">
      <c r="D170" s="125"/>
    </row>
    <row r="171" spans="4:4" x14ac:dyDescent="0.25">
      <c r="D171" s="125"/>
    </row>
    <row r="172" spans="4:4" x14ac:dyDescent="0.25">
      <c r="D172" s="125"/>
    </row>
    <row r="173" spans="4:4" x14ac:dyDescent="0.25">
      <c r="D173" s="125"/>
    </row>
    <row r="174" spans="4:4" x14ac:dyDescent="0.25">
      <c r="D174" s="12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46"/>
  <sheetViews>
    <sheetView zoomScale="80" zoomScaleNormal="80" workbookViewId="0">
      <selection activeCell="H9" sqref="H9"/>
    </sheetView>
  </sheetViews>
  <sheetFormatPr baseColWidth="10" defaultRowHeight="15" x14ac:dyDescent="0.25"/>
  <cols>
    <col min="5" max="5" width="65.5703125" customWidth="1"/>
    <col min="6" max="6" width="15" customWidth="1"/>
  </cols>
  <sheetData>
    <row r="1" spans="2:6" ht="15.75" thickBot="1" x14ac:dyDescent="0.3"/>
    <row r="2" spans="2:6" ht="15.75" thickBot="1" x14ac:dyDescent="0.3">
      <c r="B2" s="289" t="s">
        <v>209</v>
      </c>
      <c r="C2" s="82"/>
      <c r="D2" s="83"/>
    </row>
    <row r="3" spans="2:6" ht="15.75" thickBot="1" x14ac:dyDescent="0.3"/>
    <row r="4" spans="2:6" x14ac:dyDescent="0.25">
      <c r="B4" s="290" t="s">
        <v>3</v>
      </c>
      <c r="C4" s="291" t="s">
        <v>4</v>
      </c>
      <c r="D4" s="291" t="s">
        <v>5</v>
      </c>
      <c r="E4" s="291" t="s">
        <v>210</v>
      </c>
      <c r="F4" s="292" t="s">
        <v>211</v>
      </c>
    </row>
    <row r="5" spans="2:6" x14ac:dyDescent="0.25">
      <c r="B5" s="33">
        <v>1</v>
      </c>
      <c r="C5" s="44">
        <v>42370</v>
      </c>
      <c r="D5" s="44">
        <v>42370</v>
      </c>
      <c r="E5" s="23"/>
      <c r="F5" s="24"/>
    </row>
    <row r="6" spans="2:6" x14ac:dyDescent="0.25">
      <c r="B6" s="33">
        <f>B5+1</f>
        <v>2</v>
      </c>
      <c r="C6" s="44">
        <v>42374</v>
      </c>
      <c r="D6" s="44">
        <v>42374</v>
      </c>
      <c r="E6" s="23" t="s">
        <v>212</v>
      </c>
      <c r="F6" s="35" t="s">
        <v>213</v>
      </c>
    </row>
    <row r="7" spans="2:6" x14ac:dyDescent="0.25">
      <c r="B7" s="33">
        <f>B6+1</f>
        <v>3</v>
      </c>
      <c r="C7" s="44">
        <v>42376</v>
      </c>
      <c r="D7" s="44">
        <v>42376</v>
      </c>
      <c r="E7" s="23"/>
      <c r="F7" s="24"/>
    </row>
    <row r="8" spans="2:6" x14ac:dyDescent="0.25">
      <c r="B8" s="33">
        <f>B7+1</f>
        <v>4</v>
      </c>
      <c r="C8" s="44">
        <v>42381</v>
      </c>
      <c r="D8" s="44">
        <v>42381</v>
      </c>
      <c r="E8" s="23"/>
      <c r="F8" s="24"/>
    </row>
    <row r="9" spans="2:6" x14ac:dyDescent="0.25">
      <c r="B9" s="33">
        <f>B8+1</f>
        <v>5</v>
      </c>
      <c r="C9" s="44">
        <v>42383</v>
      </c>
      <c r="D9" s="44">
        <v>42383</v>
      </c>
      <c r="E9" s="23"/>
      <c r="F9" s="24"/>
    </row>
    <row r="10" spans="2:6" x14ac:dyDescent="0.25">
      <c r="B10" s="33">
        <f t="shared" ref="B10:B44" si="0">B9+1</f>
        <v>6</v>
      </c>
      <c r="C10" s="23"/>
      <c r="D10" s="23"/>
      <c r="E10" s="23"/>
      <c r="F10" s="24"/>
    </row>
    <row r="11" spans="2:6" x14ac:dyDescent="0.25">
      <c r="B11" s="33">
        <f t="shared" si="0"/>
        <v>7</v>
      </c>
      <c r="C11" s="23"/>
      <c r="D11" s="23"/>
      <c r="E11" s="23"/>
      <c r="F11" s="24"/>
    </row>
    <row r="12" spans="2:6" x14ac:dyDescent="0.25">
      <c r="B12" s="33">
        <f t="shared" si="0"/>
        <v>8</v>
      </c>
      <c r="C12" s="23"/>
      <c r="D12" s="23"/>
      <c r="E12" s="23"/>
      <c r="F12" s="24"/>
    </row>
    <row r="13" spans="2:6" x14ac:dyDescent="0.25">
      <c r="B13" s="33">
        <f t="shared" si="0"/>
        <v>9</v>
      </c>
      <c r="C13" s="23"/>
      <c r="D13" s="23"/>
      <c r="E13" s="23"/>
      <c r="F13" s="24"/>
    </row>
    <row r="14" spans="2:6" x14ac:dyDescent="0.25">
      <c r="B14" s="33">
        <f t="shared" si="0"/>
        <v>10</v>
      </c>
      <c r="C14" s="23"/>
      <c r="D14" s="23"/>
      <c r="E14" s="23"/>
      <c r="F14" s="24"/>
    </row>
    <row r="15" spans="2:6" x14ac:dyDescent="0.25">
      <c r="B15" s="33">
        <f t="shared" si="0"/>
        <v>11</v>
      </c>
      <c r="C15" s="23"/>
      <c r="D15" s="23"/>
      <c r="E15" s="23"/>
      <c r="F15" s="24"/>
    </row>
    <row r="16" spans="2:6" x14ac:dyDescent="0.25">
      <c r="B16" s="33">
        <f t="shared" si="0"/>
        <v>12</v>
      </c>
      <c r="C16" s="23"/>
      <c r="D16" s="23"/>
      <c r="E16" s="23"/>
      <c r="F16" s="24"/>
    </row>
    <row r="17" spans="2:6" x14ac:dyDescent="0.25">
      <c r="B17" s="33">
        <f t="shared" si="0"/>
        <v>13</v>
      </c>
      <c r="C17" s="23"/>
      <c r="D17" s="23"/>
      <c r="E17" s="23"/>
      <c r="F17" s="24"/>
    </row>
    <row r="18" spans="2:6" x14ac:dyDescent="0.25">
      <c r="B18" s="33">
        <f t="shared" si="0"/>
        <v>14</v>
      </c>
      <c r="C18" s="23"/>
      <c r="D18" s="23"/>
      <c r="E18" s="23"/>
      <c r="F18" s="24"/>
    </row>
    <row r="19" spans="2:6" x14ac:dyDescent="0.25">
      <c r="B19" s="33">
        <f t="shared" si="0"/>
        <v>15</v>
      </c>
      <c r="C19" s="23"/>
      <c r="D19" s="23"/>
      <c r="E19" s="23"/>
      <c r="F19" s="24"/>
    </row>
    <row r="20" spans="2:6" x14ac:dyDescent="0.25">
      <c r="B20" s="33">
        <f t="shared" si="0"/>
        <v>16</v>
      </c>
      <c r="C20" s="23"/>
      <c r="D20" s="23"/>
      <c r="E20" s="23"/>
      <c r="F20" s="24"/>
    </row>
    <row r="21" spans="2:6" x14ac:dyDescent="0.25">
      <c r="B21" s="33">
        <f t="shared" si="0"/>
        <v>17</v>
      </c>
      <c r="C21" s="23"/>
      <c r="D21" s="23"/>
      <c r="E21" s="23"/>
      <c r="F21" s="24"/>
    </row>
    <row r="22" spans="2:6" x14ac:dyDescent="0.25">
      <c r="B22" s="33">
        <f t="shared" si="0"/>
        <v>18</v>
      </c>
      <c r="C22" s="23"/>
      <c r="D22" s="23"/>
      <c r="E22" s="23"/>
      <c r="F22" s="24"/>
    </row>
    <row r="23" spans="2:6" x14ac:dyDescent="0.25">
      <c r="B23" s="33">
        <f t="shared" si="0"/>
        <v>19</v>
      </c>
      <c r="C23" s="23"/>
      <c r="D23" s="23"/>
      <c r="E23" s="23"/>
      <c r="F23" s="24"/>
    </row>
    <row r="24" spans="2:6" x14ac:dyDescent="0.25">
      <c r="B24" s="33">
        <f t="shared" si="0"/>
        <v>20</v>
      </c>
      <c r="C24" s="23"/>
      <c r="D24" s="23"/>
      <c r="E24" s="23"/>
      <c r="F24" s="24"/>
    </row>
    <row r="25" spans="2:6" x14ac:dyDescent="0.25">
      <c r="B25" s="33">
        <f t="shared" si="0"/>
        <v>21</v>
      </c>
      <c r="C25" s="23"/>
      <c r="D25" s="23"/>
      <c r="E25" s="23"/>
      <c r="F25" s="24"/>
    </row>
    <row r="26" spans="2:6" x14ac:dyDescent="0.25">
      <c r="B26" s="33">
        <f t="shared" si="0"/>
        <v>22</v>
      </c>
      <c r="C26" s="23"/>
      <c r="D26" s="23"/>
      <c r="E26" s="23"/>
      <c r="F26" s="24"/>
    </row>
    <row r="27" spans="2:6" x14ac:dyDescent="0.25">
      <c r="B27" s="33">
        <f t="shared" si="0"/>
        <v>23</v>
      </c>
      <c r="C27" s="23"/>
      <c r="D27" s="23"/>
      <c r="E27" s="23"/>
      <c r="F27" s="24"/>
    </row>
    <row r="28" spans="2:6" x14ac:dyDescent="0.25">
      <c r="B28" s="33">
        <f t="shared" si="0"/>
        <v>24</v>
      </c>
      <c r="C28" s="23"/>
      <c r="D28" s="23"/>
      <c r="E28" s="23"/>
      <c r="F28" s="24"/>
    </row>
    <row r="29" spans="2:6" x14ac:dyDescent="0.25">
      <c r="B29" s="33">
        <f t="shared" si="0"/>
        <v>25</v>
      </c>
      <c r="C29" s="23"/>
      <c r="D29" s="23"/>
      <c r="E29" s="23"/>
      <c r="F29" s="24"/>
    </row>
    <row r="30" spans="2:6" x14ac:dyDescent="0.25">
      <c r="B30" s="33">
        <f t="shared" si="0"/>
        <v>26</v>
      </c>
      <c r="C30" s="23"/>
      <c r="D30" s="23"/>
      <c r="E30" s="23"/>
      <c r="F30" s="24"/>
    </row>
    <row r="31" spans="2:6" x14ac:dyDescent="0.25">
      <c r="B31" s="33">
        <f t="shared" si="0"/>
        <v>27</v>
      </c>
      <c r="C31" s="23"/>
      <c r="D31" s="23"/>
      <c r="E31" s="23"/>
      <c r="F31" s="24"/>
    </row>
    <row r="32" spans="2:6" x14ac:dyDescent="0.25">
      <c r="B32" s="33">
        <f t="shared" si="0"/>
        <v>28</v>
      </c>
      <c r="C32" s="23"/>
      <c r="D32" s="23"/>
      <c r="E32" s="23"/>
      <c r="F32" s="24"/>
    </row>
    <row r="33" spans="2:6" x14ac:dyDescent="0.25">
      <c r="B33" s="33">
        <f t="shared" si="0"/>
        <v>29</v>
      </c>
      <c r="C33" s="23"/>
      <c r="D33" s="23"/>
      <c r="E33" s="23"/>
      <c r="F33" s="24"/>
    </row>
    <row r="34" spans="2:6" x14ac:dyDescent="0.25">
      <c r="B34" s="69">
        <f t="shared" si="0"/>
        <v>30</v>
      </c>
      <c r="C34" s="65"/>
      <c r="D34" s="65"/>
      <c r="E34" s="23"/>
      <c r="F34" s="24"/>
    </row>
    <row r="35" spans="2:6" x14ac:dyDescent="0.25">
      <c r="B35" s="33">
        <f t="shared" si="0"/>
        <v>31</v>
      </c>
      <c r="C35" s="23"/>
      <c r="D35" s="23"/>
      <c r="E35" s="23"/>
      <c r="F35" s="24"/>
    </row>
    <row r="36" spans="2:6" x14ac:dyDescent="0.25">
      <c r="B36" s="33">
        <f t="shared" si="0"/>
        <v>32</v>
      </c>
      <c r="C36" s="23"/>
      <c r="D36" s="23"/>
      <c r="E36" s="23"/>
      <c r="F36" s="24"/>
    </row>
    <row r="37" spans="2:6" x14ac:dyDescent="0.25">
      <c r="B37" s="33">
        <f t="shared" si="0"/>
        <v>33</v>
      </c>
      <c r="C37" s="23"/>
      <c r="D37" s="23"/>
      <c r="E37" s="23"/>
      <c r="F37" s="24"/>
    </row>
    <row r="38" spans="2:6" x14ac:dyDescent="0.25">
      <c r="B38" s="33">
        <f t="shared" si="0"/>
        <v>34</v>
      </c>
      <c r="C38" s="23"/>
      <c r="D38" s="23"/>
      <c r="E38" s="23"/>
      <c r="F38" s="24"/>
    </row>
    <row r="39" spans="2:6" x14ac:dyDescent="0.25">
      <c r="B39" s="33">
        <f t="shared" si="0"/>
        <v>35</v>
      </c>
      <c r="C39" s="23"/>
      <c r="D39" s="23"/>
      <c r="E39" s="23"/>
      <c r="F39" s="24"/>
    </row>
    <row r="40" spans="2:6" x14ac:dyDescent="0.25">
      <c r="B40" s="33">
        <f t="shared" si="0"/>
        <v>36</v>
      </c>
      <c r="C40" s="23"/>
      <c r="D40" s="23"/>
      <c r="E40" s="23"/>
      <c r="F40" s="24"/>
    </row>
    <row r="41" spans="2:6" x14ac:dyDescent="0.25">
      <c r="B41" s="33">
        <f t="shared" si="0"/>
        <v>37</v>
      </c>
      <c r="C41" s="23"/>
      <c r="D41" s="23"/>
      <c r="E41" s="23"/>
      <c r="F41" s="24"/>
    </row>
    <row r="42" spans="2:6" x14ac:dyDescent="0.25">
      <c r="B42" s="33">
        <f t="shared" si="0"/>
        <v>38</v>
      </c>
      <c r="C42" s="23"/>
      <c r="D42" s="23"/>
      <c r="E42" s="23"/>
      <c r="F42" s="24"/>
    </row>
    <row r="43" spans="2:6" x14ac:dyDescent="0.25">
      <c r="B43" s="33">
        <f t="shared" si="0"/>
        <v>39</v>
      </c>
      <c r="C43" s="23"/>
      <c r="D43" s="23"/>
      <c r="E43" s="23"/>
      <c r="F43" s="24"/>
    </row>
    <row r="44" spans="2:6" x14ac:dyDescent="0.25">
      <c r="B44" s="33">
        <f t="shared" si="0"/>
        <v>40</v>
      </c>
      <c r="C44" s="23"/>
      <c r="D44" s="23"/>
      <c r="E44" s="23"/>
      <c r="F44" s="24"/>
    </row>
    <row r="45" spans="2:6" x14ac:dyDescent="0.25">
      <c r="B45" s="33"/>
      <c r="C45" s="23"/>
      <c r="D45" s="23"/>
      <c r="E45" s="23"/>
      <c r="F45" s="24"/>
    </row>
    <row r="46" spans="2:6" ht="15.75" thickBot="1" x14ac:dyDescent="0.3">
      <c r="B46" s="25"/>
      <c r="C46" s="26"/>
      <c r="D46" s="26"/>
      <c r="E46" s="26"/>
      <c r="F46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78"/>
  <sheetViews>
    <sheetView zoomScale="80" zoomScaleNormal="80" workbookViewId="0">
      <selection activeCell="B4" sqref="B4"/>
    </sheetView>
  </sheetViews>
  <sheetFormatPr baseColWidth="10" defaultRowHeight="15" x14ac:dyDescent="0.25"/>
  <sheetData>
    <row r="1" spans="2:4" ht="15.75" thickBot="1" x14ac:dyDescent="0.3"/>
    <row r="2" spans="2:4" ht="15.75" thickBot="1" x14ac:dyDescent="0.3">
      <c r="B2" s="289" t="s">
        <v>214</v>
      </c>
      <c r="C2" s="82"/>
      <c r="D2" s="83"/>
    </row>
    <row r="4" spans="2:4" x14ac:dyDescent="0.25">
      <c r="B4" t="s">
        <v>215</v>
      </c>
    </row>
    <row r="5" spans="2:4" x14ac:dyDescent="0.25">
      <c r="B5" t="s">
        <v>216</v>
      </c>
    </row>
    <row r="6" spans="2:4" x14ac:dyDescent="0.25">
      <c r="B6" t="s">
        <v>217</v>
      </c>
    </row>
    <row r="7" spans="2:4" x14ac:dyDescent="0.25">
      <c r="B7" t="s">
        <v>218</v>
      </c>
    </row>
    <row r="8" spans="2:4" x14ac:dyDescent="0.25">
      <c r="B8" t="s">
        <v>219</v>
      </c>
    </row>
    <row r="9" spans="2:4" x14ac:dyDescent="0.25">
      <c r="B9" t="s">
        <v>220</v>
      </c>
    </row>
    <row r="10" spans="2:4" x14ac:dyDescent="0.25">
      <c r="B10" t="s">
        <v>221</v>
      </c>
    </row>
    <row r="11" spans="2:4" x14ac:dyDescent="0.25">
      <c r="B11" t="s">
        <v>222</v>
      </c>
    </row>
    <row r="12" spans="2:4" x14ac:dyDescent="0.25">
      <c r="B12" t="s">
        <v>223</v>
      </c>
    </row>
    <row r="13" spans="2:4" x14ac:dyDescent="0.25">
      <c r="B13" t="s">
        <v>224</v>
      </c>
    </row>
    <row r="14" spans="2:4" x14ac:dyDescent="0.25">
      <c r="B14" t="s">
        <v>225</v>
      </c>
    </row>
    <row r="15" spans="2:4" x14ac:dyDescent="0.25">
      <c r="B15" t="s">
        <v>226</v>
      </c>
    </row>
    <row r="16" spans="2:4" x14ac:dyDescent="0.25">
      <c r="B16" t="s">
        <v>227</v>
      </c>
    </row>
    <row r="18" spans="2:4" x14ac:dyDescent="0.25">
      <c r="B18" t="s">
        <v>228</v>
      </c>
    </row>
    <row r="19" spans="2:4" x14ac:dyDescent="0.25">
      <c r="B19" t="s">
        <v>229</v>
      </c>
    </row>
    <row r="20" spans="2:4" x14ac:dyDescent="0.25">
      <c r="B20" t="s">
        <v>230</v>
      </c>
    </row>
    <row r="21" spans="2:4" x14ac:dyDescent="0.25">
      <c r="B21" t="s">
        <v>231</v>
      </c>
    </row>
    <row r="22" spans="2:4" x14ac:dyDescent="0.25">
      <c r="B22" t="s">
        <v>232</v>
      </c>
    </row>
    <row r="23" spans="2:4" x14ac:dyDescent="0.25">
      <c r="B23" t="s">
        <v>233</v>
      </c>
    </row>
    <row r="24" spans="2:4" x14ac:dyDescent="0.25">
      <c r="B24" t="s">
        <v>234</v>
      </c>
    </row>
    <row r="25" spans="2:4" x14ac:dyDescent="0.25">
      <c r="B25" t="s">
        <v>235</v>
      </c>
    </row>
    <row r="26" spans="2:4" x14ac:dyDescent="0.25">
      <c r="B26" t="s">
        <v>236</v>
      </c>
    </row>
    <row r="27" spans="2:4" x14ac:dyDescent="0.25">
      <c r="B27" t="s">
        <v>237</v>
      </c>
    </row>
    <row r="28" spans="2:4" x14ac:dyDescent="0.25">
      <c r="B28" t="s">
        <v>238</v>
      </c>
    </row>
    <row r="29" spans="2:4" x14ac:dyDescent="0.25">
      <c r="B29" t="s">
        <v>239</v>
      </c>
    </row>
    <row r="30" spans="2:4" x14ac:dyDescent="0.25">
      <c r="D30" t="s">
        <v>240</v>
      </c>
    </row>
    <row r="31" spans="2:4" x14ac:dyDescent="0.25">
      <c r="D31" t="s">
        <v>241</v>
      </c>
    </row>
    <row r="32" spans="2:4" x14ac:dyDescent="0.25">
      <c r="D32" t="s">
        <v>242</v>
      </c>
    </row>
    <row r="33" spans="2:7" x14ac:dyDescent="0.25">
      <c r="D33" t="s">
        <v>243</v>
      </c>
    </row>
    <row r="34" spans="2:7" x14ac:dyDescent="0.25">
      <c r="D34" t="s">
        <v>244</v>
      </c>
    </row>
    <row r="35" spans="2:7" x14ac:dyDescent="0.25">
      <c r="D35" t="s">
        <v>245</v>
      </c>
      <c r="F35" t="s">
        <v>246</v>
      </c>
    </row>
    <row r="36" spans="2:7" x14ac:dyDescent="0.25">
      <c r="F36" t="s">
        <v>247</v>
      </c>
    </row>
    <row r="38" spans="2:7" x14ac:dyDescent="0.25">
      <c r="D38" t="s">
        <v>248</v>
      </c>
    </row>
    <row r="39" spans="2:7" x14ac:dyDescent="0.25">
      <c r="D39" t="s">
        <v>249</v>
      </c>
      <c r="F39" t="s">
        <v>250</v>
      </c>
      <c r="G39" t="s">
        <v>251</v>
      </c>
    </row>
    <row r="40" spans="2:7" x14ac:dyDescent="0.25">
      <c r="D40" t="s">
        <v>252</v>
      </c>
    </row>
    <row r="41" spans="2:7" x14ac:dyDescent="0.25">
      <c r="D41" t="s">
        <v>253</v>
      </c>
    </row>
    <row r="43" spans="2:7" x14ac:dyDescent="0.25">
      <c r="B43" t="s">
        <v>254</v>
      </c>
    </row>
    <row r="44" spans="2:7" x14ac:dyDescent="0.25">
      <c r="B44" t="s">
        <v>255</v>
      </c>
    </row>
    <row r="45" spans="2:7" x14ac:dyDescent="0.25">
      <c r="B45" t="s">
        <v>256</v>
      </c>
    </row>
    <row r="46" spans="2:7" x14ac:dyDescent="0.25">
      <c r="E46" t="s">
        <v>257</v>
      </c>
    </row>
    <row r="47" spans="2:7" x14ac:dyDescent="0.25">
      <c r="E47" t="s">
        <v>258</v>
      </c>
    </row>
    <row r="48" spans="2:7" x14ac:dyDescent="0.25">
      <c r="E48" t="s">
        <v>259</v>
      </c>
    </row>
    <row r="49" spans="2:5" x14ac:dyDescent="0.25">
      <c r="E49" t="s">
        <v>260</v>
      </c>
    </row>
    <row r="50" spans="2:5" x14ac:dyDescent="0.25">
      <c r="E50" t="s">
        <v>261</v>
      </c>
    </row>
    <row r="52" spans="2:5" x14ac:dyDescent="0.25">
      <c r="E52" t="s">
        <v>262</v>
      </c>
    </row>
    <row r="53" spans="2:5" x14ac:dyDescent="0.25">
      <c r="E53" t="s">
        <v>263</v>
      </c>
    </row>
    <row r="54" spans="2:5" x14ac:dyDescent="0.25">
      <c r="E54" t="s">
        <v>264</v>
      </c>
    </row>
    <row r="56" spans="2:5" x14ac:dyDescent="0.25">
      <c r="E56" t="s">
        <v>265</v>
      </c>
    </row>
    <row r="57" spans="2:5" x14ac:dyDescent="0.25">
      <c r="E57" t="s">
        <v>266</v>
      </c>
    </row>
    <row r="59" spans="2:5" x14ac:dyDescent="0.25">
      <c r="B59" t="s">
        <v>267</v>
      </c>
    </row>
    <row r="60" spans="2:5" x14ac:dyDescent="0.25">
      <c r="B60" t="s">
        <v>268</v>
      </c>
    </row>
    <row r="62" spans="2:5" x14ac:dyDescent="0.25">
      <c r="B62" t="s">
        <v>269</v>
      </c>
    </row>
    <row r="63" spans="2:5" x14ac:dyDescent="0.25">
      <c r="B63" t="s">
        <v>256</v>
      </c>
    </row>
    <row r="65" spans="2:6" x14ac:dyDescent="0.25">
      <c r="E65" t="s">
        <v>270</v>
      </c>
    </row>
    <row r="66" spans="2:6" x14ac:dyDescent="0.25">
      <c r="E66" t="s">
        <v>271</v>
      </c>
    </row>
    <row r="68" spans="2:6" x14ac:dyDescent="0.25">
      <c r="E68" t="s">
        <v>272</v>
      </c>
    </row>
    <row r="69" spans="2:6" x14ac:dyDescent="0.25">
      <c r="E69" t="s">
        <v>273</v>
      </c>
    </row>
    <row r="70" spans="2:6" x14ac:dyDescent="0.25">
      <c r="E70" t="s">
        <v>274</v>
      </c>
    </row>
    <row r="71" spans="2:6" x14ac:dyDescent="0.25">
      <c r="B71" t="s">
        <v>275</v>
      </c>
    </row>
    <row r="72" spans="2:6" x14ac:dyDescent="0.25">
      <c r="E72" t="s">
        <v>276</v>
      </c>
    </row>
    <row r="73" spans="2:6" x14ac:dyDescent="0.25">
      <c r="E73" t="s">
        <v>277</v>
      </c>
    </row>
    <row r="74" spans="2:6" x14ac:dyDescent="0.25">
      <c r="E74" t="s">
        <v>230</v>
      </c>
    </row>
    <row r="75" spans="2:6" x14ac:dyDescent="0.25">
      <c r="F75" t="s">
        <v>278</v>
      </c>
    </row>
    <row r="76" spans="2:6" x14ac:dyDescent="0.25">
      <c r="F76" t="s">
        <v>279</v>
      </c>
    </row>
    <row r="77" spans="2:6" x14ac:dyDescent="0.25">
      <c r="E77" t="s">
        <v>280</v>
      </c>
    </row>
    <row r="79" spans="2:6" x14ac:dyDescent="0.25">
      <c r="E79" t="s">
        <v>281</v>
      </c>
    </row>
    <row r="80" spans="2:6" x14ac:dyDescent="0.25">
      <c r="E80" t="s">
        <v>282</v>
      </c>
    </row>
    <row r="82" spans="2:6" x14ac:dyDescent="0.25">
      <c r="E82" t="s">
        <v>283</v>
      </c>
    </row>
    <row r="83" spans="2:6" x14ac:dyDescent="0.25">
      <c r="E83" t="s">
        <v>284</v>
      </c>
    </row>
    <row r="84" spans="2:6" x14ac:dyDescent="0.25">
      <c r="E84" t="s">
        <v>285</v>
      </c>
    </row>
    <row r="85" spans="2:6" x14ac:dyDescent="0.25">
      <c r="E85" t="s">
        <v>286</v>
      </c>
    </row>
    <row r="86" spans="2:6" x14ac:dyDescent="0.25">
      <c r="E86" t="s">
        <v>287</v>
      </c>
    </row>
    <row r="87" spans="2:6" x14ac:dyDescent="0.25">
      <c r="E87" t="s">
        <v>288</v>
      </c>
    </row>
    <row r="88" spans="2:6" x14ac:dyDescent="0.25">
      <c r="E88" t="s">
        <v>289</v>
      </c>
    </row>
    <row r="89" spans="2:6" x14ac:dyDescent="0.25">
      <c r="B89" t="s">
        <v>290</v>
      </c>
      <c r="C89" t="s">
        <v>230</v>
      </c>
    </row>
    <row r="90" spans="2:6" x14ac:dyDescent="0.25">
      <c r="F90" t="s">
        <v>291</v>
      </c>
    </row>
    <row r="91" spans="2:6" x14ac:dyDescent="0.25">
      <c r="F91" t="s">
        <v>292</v>
      </c>
    </row>
    <row r="92" spans="2:6" x14ac:dyDescent="0.25">
      <c r="E92" t="s">
        <v>280</v>
      </c>
    </row>
    <row r="94" spans="2:6" x14ac:dyDescent="0.25">
      <c r="E94" t="s">
        <v>293</v>
      </c>
    </row>
    <row r="95" spans="2:6" x14ac:dyDescent="0.25">
      <c r="E95" t="s">
        <v>294</v>
      </c>
    </row>
    <row r="96" spans="2:6" x14ac:dyDescent="0.25">
      <c r="E96" t="s">
        <v>295</v>
      </c>
    </row>
    <row r="97" spans="2:6" x14ac:dyDescent="0.25">
      <c r="E97" t="s">
        <v>286</v>
      </c>
    </row>
    <row r="98" spans="2:6" x14ac:dyDescent="0.25">
      <c r="E98" t="s">
        <v>287</v>
      </c>
    </row>
    <row r="99" spans="2:6" x14ac:dyDescent="0.25">
      <c r="E99" t="s">
        <v>296</v>
      </c>
    </row>
    <row r="100" spans="2:6" x14ac:dyDescent="0.25">
      <c r="E100" t="s">
        <v>297</v>
      </c>
    </row>
    <row r="101" spans="2:6" x14ac:dyDescent="0.25">
      <c r="B101" t="s">
        <v>298</v>
      </c>
    </row>
    <row r="102" spans="2:6" x14ac:dyDescent="0.25">
      <c r="F102" t="s">
        <v>299</v>
      </c>
    </row>
    <row r="103" spans="2:6" x14ac:dyDescent="0.25">
      <c r="F103" t="s">
        <v>300</v>
      </c>
    </row>
    <row r="104" spans="2:6" x14ac:dyDescent="0.25">
      <c r="B104" t="s">
        <v>301</v>
      </c>
    </row>
    <row r="106" spans="2:6" x14ac:dyDescent="0.25">
      <c r="E106" t="s">
        <v>302</v>
      </c>
    </row>
    <row r="107" spans="2:6" x14ac:dyDescent="0.25">
      <c r="B107" t="s">
        <v>303</v>
      </c>
    </row>
    <row r="108" spans="2:6" x14ac:dyDescent="0.25">
      <c r="B108" t="s">
        <v>275</v>
      </c>
      <c r="C108" t="s">
        <v>304</v>
      </c>
    </row>
    <row r="109" spans="2:6" x14ac:dyDescent="0.25">
      <c r="B109" t="s">
        <v>275</v>
      </c>
    </row>
    <row r="110" spans="2:6" x14ac:dyDescent="0.25">
      <c r="E110" t="s">
        <v>305</v>
      </c>
    </row>
    <row r="111" spans="2:6" x14ac:dyDescent="0.25">
      <c r="B111" t="s">
        <v>306</v>
      </c>
    </row>
    <row r="112" spans="2:6" x14ac:dyDescent="0.25">
      <c r="B112" t="s">
        <v>275</v>
      </c>
      <c r="C112" t="s">
        <v>307</v>
      </c>
    </row>
    <row r="114" spans="2:5" x14ac:dyDescent="0.25">
      <c r="E114" t="s">
        <v>308</v>
      </c>
    </row>
    <row r="115" spans="2:5" x14ac:dyDescent="0.25">
      <c r="E115" t="s">
        <v>309</v>
      </c>
    </row>
    <row r="117" spans="2:5" x14ac:dyDescent="0.25">
      <c r="E117" t="s">
        <v>310</v>
      </c>
    </row>
    <row r="118" spans="2:5" x14ac:dyDescent="0.25">
      <c r="E118" t="s">
        <v>311</v>
      </c>
    </row>
    <row r="120" spans="2:5" x14ac:dyDescent="0.25">
      <c r="E120" t="s">
        <v>312</v>
      </c>
    </row>
    <row r="121" spans="2:5" x14ac:dyDescent="0.25">
      <c r="E121" t="s">
        <v>313</v>
      </c>
    </row>
    <row r="122" spans="2:5" x14ac:dyDescent="0.25">
      <c r="B122" t="s">
        <v>275</v>
      </c>
    </row>
    <row r="123" spans="2:5" x14ac:dyDescent="0.25">
      <c r="B123" t="s">
        <v>268</v>
      </c>
    </row>
    <row r="125" spans="2:5" x14ac:dyDescent="0.25">
      <c r="B125" t="s">
        <v>314</v>
      </c>
    </row>
    <row r="126" spans="2:5" x14ac:dyDescent="0.25">
      <c r="B126" t="s">
        <v>315</v>
      </c>
    </row>
    <row r="127" spans="2:5" x14ac:dyDescent="0.25">
      <c r="B127" t="s">
        <v>316</v>
      </c>
    </row>
    <row r="128" spans="2:5" x14ac:dyDescent="0.25">
      <c r="B128" t="s">
        <v>317</v>
      </c>
    </row>
    <row r="129" spans="2:4" x14ac:dyDescent="0.25">
      <c r="B129" t="s">
        <v>256</v>
      </c>
    </row>
    <row r="130" spans="2:4" x14ac:dyDescent="0.25">
      <c r="B130" t="s">
        <v>318</v>
      </c>
    </row>
    <row r="131" spans="2:4" x14ac:dyDescent="0.25">
      <c r="B131" t="s">
        <v>319</v>
      </c>
    </row>
    <row r="132" spans="2:4" x14ac:dyDescent="0.25">
      <c r="B132" t="s">
        <v>268</v>
      </c>
    </row>
    <row r="133" spans="2:4" x14ac:dyDescent="0.25">
      <c r="D133" t="s">
        <v>320</v>
      </c>
    </row>
    <row r="134" spans="2:4" x14ac:dyDescent="0.25">
      <c r="B134" t="s">
        <v>316</v>
      </c>
    </row>
    <row r="135" spans="2:4" x14ac:dyDescent="0.25">
      <c r="B135" t="s">
        <v>321</v>
      </c>
    </row>
    <row r="136" spans="2:4" x14ac:dyDescent="0.25">
      <c r="B136" t="s">
        <v>256</v>
      </c>
    </row>
    <row r="137" spans="2:4" x14ac:dyDescent="0.25">
      <c r="B137" t="s">
        <v>322</v>
      </c>
    </row>
    <row r="138" spans="2:4" x14ac:dyDescent="0.25">
      <c r="B138" t="s">
        <v>323</v>
      </c>
    </row>
    <row r="139" spans="2:4" x14ac:dyDescent="0.25">
      <c r="B139" t="s">
        <v>268</v>
      </c>
    </row>
    <row r="140" spans="2:4" x14ac:dyDescent="0.25">
      <c r="B140" t="s">
        <v>315</v>
      </c>
    </row>
    <row r="141" spans="2:4" x14ac:dyDescent="0.25">
      <c r="B141" t="s">
        <v>316</v>
      </c>
    </row>
    <row r="142" spans="2:4" x14ac:dyDescent="0.25">
      <c r="B142" t="s">
        <v>324</v>
      </c>
    </row>
    <row r="143" spans="2:4" x14ac:dyDescent="0.25">
      <c r="B143" t="s">
        <v>256</v>
      </c>
    </row>
    <row r="144" spans="2:4" x14ac:dyDescent="0.25">
      <c r="B144" t="s">
        <v>325</v>
      </c>
    </row>
    <row r="145" spans="2:4" x14ac:dyDescent="0.25">
      <c r="B145" t="s">
        <v>326</v>
      </c>
    </row>
    <row r="146" spans="2:4" x14ac:dyDescent="0.25">
      <c r="B146" t="s">
        <v>268</v>
      </c>
    </row>
    <row r="147" spans="2:4" x14ac:dyDescent="0.25">
      <c r="D147" t="s">
        <v>320</v>
      </c>
    </row>
    <row r="148" spans="2:4" x14ac:dyDescent="0.25">
      <c r="B148" t="s">
        <v>316</v>
      </c>
    </row>
    <row r="149" spans="2:4" x14ac:dyDescent="0.25">
      <c r="B149" t="s">
        <v>327</v>
      </c>
    </row>
    <row r="150" spans="2:4" x14ac:dyDescent="0.25">
      <c r="B150" t="s">
        <v>256</v>
      </c>
    </row>
    <row r="151" spans="2:4" x14ac:dyDescent="0.25">
      <c r="B151" t="s">
        <v>328</v>
      </c>
    </row>
    <row r="152" spans="2:4" x14ac:dyDescent="0.25">
      <c r="B152" t="s">
        <v>329</v>
      </c>
    </row>
    <row r="153" spans="2:4" x14ac:dyDescent="0.25">
      <c r="B153" t="s">
        <v>268</v>
      </c>
    </row>
    <row r="154" spans="2:4" x14ac:dyDescent="0.25">
      <c r="D154" t="s">
        <v>320</v>
      </c>
    </row>
    <row r="155" spans="2:4" x14ac:dyDescent="0.25">
      <c r="B155" t="s">
        <v>316</v>
      </c>
    </row>
    <row r="156" spans="2:4" x14ac:dyDescent="0.25">
      <c r="B156" t="s">
        <v>330</v>
      </c>
    </row>
    <row r="157" spans="2:4" x14ac:dyDescent="0.25">
      <c r="B157" t="s">
        <v>256</v>
      </c>
    </row>
    <row r="158" spans="2:4" x14ac:dyDescent="0.25">
      <c r="B158" t="s">
        <v>331</v>
      </c>
    </row>
    <row r="159" spans="2:4" x14ac:dyDescent="0.25">
      <c r="B159" t="s">
        <v>332</v>
      </c>
    </row>
    <row r="160" spans="2:4" x14ac:dyDescent="0.25">
      <c r="B160" t="s">
        <v>268</v>
      </c>
    </row>
    <row r="161" spans="2:4" x14ac:dyDescent="0.25">
      <c r="D161" t="s">
        <v>320</v>
      </c>
    </row>
    <row r="162" spans="2:4" x14ac:dyDescent="0.25">
      <c r="B162" t="s">
        <v>316</v>
      </c>
    </row>
    <row r="163" spans="2:4" x14ac:dyDescent="0.25">
      <c r="B163" t="s">
        <v>333</v>
      </c>
    </row>
    <row r="164" spans="2:4" x14ac:dyDescent="0.25">
      <c r="B164" t="s">
        <v>256</v>
      </c>
    </row>
    <row r="165" spans="2:4" x14ac:dyDescent="0.25">
      <c r="B165" t="s">
        <v>334</v>
      </c>
    </row>
    <row r="166" spans="2:4" x14ac:dyDescent="0.25">
      <c r="B166" t="s">
        <v>335</v>
      </c>
    </row>
    <row r="167" spans="2:4" x14ac:dyDescent="0.25">
      <c r="B167" t="s">
        <v>268</v>
      </c>
    </row>
    <row r="168" spans="2:4" x14ac:dyDescent="0.25">
      <c r="D168" t="s">
        <v>320</v>
      </c>
    </row>
    <row r="169" spans="2:4" x14ac:dyDescent="0.25">
      <c r="B169" t="s">
        <v>316</v>
      </c>
    </row>
    <row r="170" spans="2:4" x14ac:dyDescent="0.25">
      <c r="B170" t="s">
        <v>336</v>
      </c>
    </row>
    <row r="171" spans="2:4" x14ac:dyDescent="0.25">
      <c r="B171" t="s">
        <v>256</v>
      </c>
    </row>
    <row r="172" spans="2:4" x14ac:dyDescent="0.25">
      <c r="B172" t="s">
        <v>337</v>
      </c>
    </row>
    <row r="173" spans="2:4" x14ac:dyDescent="0.25">
      <c r="B173" t="s">
        <v>338</v>
      </c>
    </row>
    <row r="174" spans="2:4" x14ac:dyDescent="0.25">
      <c r="B174" t="s">
        <v>268</v>
      </c>
    </row>
    <row r="176" spans="2:4" x14ac:dyDescent="0.25">
      <c r="B176" t="s">
        <v>254</v>
      </c>
    </row>
    <row r="177" spans="2:2" x14ac:dyDescent="0.25">
      <c r="B177" t="s">
        <v>339</v>
      </c>
    </row>
    <row r="178" spans="2:2" x14ac:dyDescent="0.25">
      <c r="B178" t="s">
        <v>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79"/>
  <sheetViews>
    <sheetView workbookViewId="0">
      <selection activeCell="A579" sqref="A579"/>
    </sheetView>
  </sheetViews>
  <sheetFormatPr baseColWidth="10" defaultRowHeight="15" x14ac:dyDescent="0.25"/>
  <cols>
    <col min="1" max="1" width="10.140625" customWidth="1"/>
    <col min="2" max="2" width="13.140625" style="57" customWidth="1"/>
    <col min="3" max="3" width="16.5703125" style="90" bestFit="1" customWidth="1"/>
    <col min="6" max="6" width="11.42578125" style="57"/>
    <col min="7" max="7" width="11.42578125" style="88"/>
  </cols>
  <sheetData>
    <row r="1" spans="2:7" ht="15.75" thickBot="1" x14ac:dyDescent="0.3"/>
    <row r="2" spans="2:7" ht="15.75" thickBot="1" x14ac:dyDescent="0.3">
      <c r="C2" s="110" t="s">
        <v>88</v>
      </c>
      <c r="D2" s="82"/>
      <c r="E2" s="82" t="s">
        <v>89</v>
      </c>
      <c r="F2" s="111"/>
      <c r="G2" s="112"/>
    </row>
    <row r="4" spans="2:7" ht="15.75" thickBot="1" x14ac:dyDescent="0.3"/>
    <row r="5" spans="2:7" ht="15.75" thickBot="1" x14ac:dyDescent="0.3">
      <c r="C5" s="113" t="s">
        <v>79</v>
      </c>
      <c r="D5" s="117">
        <f>SUBTOTAL(102,D13:D594)</f>
        <v>567</v>
      </c>
      <c r="E5" s="120" t="s">
        <v>90</v>
      </c>
      <c r="F5" s="109"/>
      <c r="G5" s="121">
        <f>SUBTOTAL(109,D13:D608)</f>
        <v>50198.000000000146</v>
      </c>
    </row>
    <row r="6" spans="2:7" x14ac:dyDescent="0.25">
      <c r="C6" s="114" t="s">
        <v>80</v>
      </c>
      <c r="D6" s="118">
        <f>STDEV(D13:D599)</f>
        <v>585.27703437979744</v>
      </c>
      <c r="F6" s="89"/>
      <c r="G6" s="122">
        <f>SUBTOTAL(109,G13:G476)</f>
        <v>50198.000000000065</v>
      </c>
    </row>
    <row r="7" spans="2:7" x14ac:dyDescent="0.25">
      <c r="C7" s="115" t="s">
        <v>81</v>
      </c>
      <c r="D7" s="118">
        <f>AVERAGE(D13:D599)</f>
        <v>88.532627865961459</v>
      </c>
    </row>
    <row r="8" spans="2:7" ht="15.75" thickBot="1" x14ac:dyDescent="0.3">
      <c r="C8" s="116" t="s">
        <v>82</v>
      </c>
      <c r="D8" s="119">
        <f>(D7/D6)*SQRT(D5)</f>
        <v>3.6019145163779847</v>
      </c>
    </row>
    <row r="9" spans="2:7" ht="15.75" thickBot="1" x14ac:dyDescent="0.3"/>
    <row r="10" spans="2:7" ht="15.75" thickBot="1" x14ac:dyDescent="0.3">
      <c r="C10" s="298" t="s">
        <v>83</v>
      </c>
      <c r="D10" s="299"/>
      <c r="F10" s="298" t="s">
        <v>83</v>
      </c>
      <c r="G10" s="299"/>
    </row>
    <row r="11" spans="2:7" x14ac:dyDescent="0.25">
      <c r="C11" s="300" t="s">
        <v>84</v>
      </c>
      <c r="D11" s="300"/>
      <c r="E11" s="91"/>
      <c r="F11" s="300" t="s">
        <v>85</v>
      </c>
      <c r="G11" s="300"/>
    </row>
    <row r="12" spans="2:7" x14ac:dyDescent="0.25">
      <c r="B12" s="57" t="s">
        <v>91</v>
      </c>
      <c r="C12" s="92" t="s">
        <v>86</v>
      </c>
      <c r="D12" s="93" t="s">
        <v>87</v>
      </c>
      <c r="F12" s="93" t="s">
        <v>86</v>
      </c>
      <c r="G12" s="94" t="s">
        <v>87</v>
      </c>
    </row>
    <row r="13" spans="2:7" x14ac:dyDescent="0.25">
      <c r="B13" s="57">
        <v>1</v>
      </c>
      <c r="C13" s="95">
        <v>39457.895833333336</v>
      </c>
      <c r="D13" s="96">
        <v>-376.00000000000227</v>
      </c>
      <c r="F13" s="97">
        <v>39457</v>
      </c>
      <c r="G13" s="98">
        <v>-376.00000000000227</v>
      </c>
    </row>
    <row r="14" spans="2:7" x14ac:dyDescent="0.25">
      <c r="B14" s="57">
        <f>B13+1</f>
        <v>2</v>
      </c>
      <c r="C14" s="99">
        <v>39470.895833333336</v>
      </c>
      <c r="D14" s="100">
        <v>744.00000000000227</v>
      </c>
      <c r="F14" s="97">
        <v>39470</v>
      </c>
      <c r="G14" s="98">
        <v>744.00000000000227</v>
      </c>
    </row>
    <row r="15" spans="2:7" x14ac:dyDescent="0.25">
      <c r="B15" s="57">
        <f t="shared" ref="B15:B78" si="0">B14+1</f>
        <v>3</v>
      </c>
      <c r="C15" s="101">
        <v>39475.666666666664</v>
      </c>
      <c r="D15" s="102">
        <v>-385.99999999999318</v>
      </c>
      <c r="F15" s="97">
        <v>39475</v>
      </c>
      <c r="G15" s="98">
        <v>-201.99999999999318</v>
      </c>
    </row>
    <row r="16" spans="2:7" x14ac:dyDescent="0.25">
      <c r="B16" s="57">
        <f t="shared" si="0"/>
        <v>4</v>
      </c>
      <c r="C16" s="101">
        <v>39475.71875</v>
      </c>
      <c r="D16" s="102">
        <v>184</v>
      </c>
      <c r="F16" s="97">
        <v>39478</v>
      </c>
      <c r="G16" s="98">
        <v>1078.0000000000023</v>
      </c>
    </row>
    <row r="17" spans="2:7" x14ac:dyDescent="0.25">
      <c r="B17" s="57">
        <f t="shared" si="0"/>
        <v>5</v>
      </c>
      <c r="C17" s="95">
        <v>39478.708333333336</v>
      </c>
      <c r="D17" s="96">
        <v>-576.00000000000227</v>
      </c>
      <c r="F17" s="97">
        <v>39490</v>
      </c>
      <c r="G17" s="98">
        <v>-295.99999999999545</v>
      </c>
    </row>
    <row r="18" spans="2:7" x14ac:dyDescent="0.25">
      <c r="B18" s="57">
        <f t="shared" si="0"/>
        <v>6</v>
      </c>
      <c r="C18" s="95">
        <v>39478.729166666664</v>
      </c>
      <c r="D18" s="96">
        <v>1654.0000000000045</v>
      </c>
      <c r="F18" s="97">
        <v>39497</v>
      </c>
      <c r="G18" s="98">
        <v>-671.99999999999773</v>
      </c>
    </row>
    <row r="19" spans="2:7" x14ac:dyDescent="0.25">
      <c r="B19" s="57">
        <f t="shared" si="0"/>
        <v>7</v>
      </c>
      <c r="C19" s="95">
        <v>39490.6875</v>
      </c>
      <c r="D19" s="96">
        <v>-295.99999999999545</v>
      </c>
      <c r="F19" s="97">
        <v>39498</v>
      </c>
      <c r="G19" s="98">
        <v>-271.99999999999773</v>
      </c>
    </row>
    <row r="20" spans="2:7" x14ac:dyDescent="0.25">
      <c r="B20" s="57">
        <f t="shared" si="0"/>
        <v>8</v>
      </c>
      <c r="C20" s="95">
        <v>39497.8125</v>
      </c>
      <c r="D20" s="96">
        <v>-285.99999999999318</v>
      </c>
      <c r="F20" s="97">
        <v>39499</v>
      </c>
      <c r="G20" s="98">
        <v>453.99999999999318</v>
      </c>
    </row>
    <row r="21" spans="2:7" x14ac:dyDescent="0.25">
      <c r="B21" s="57">
        <f t="shared" si="0"/>
        <v>9</v>
      </c>
      <c r="C21" s="95">
        <v>39497.885416666664</v>
      </c>
      <c r="D21" s="96">
        <v>-386.00000000000455</v>
      </c>
      <c r="F21" s="97">
        <v>39518</v>
      </c>
      <c r="G21" s="98">
        <v>504.00000000000455</v>
      </c>
    </row>
    <row r="22" spans="2:7" x14ac:dyDescent="0.25">
      <c r="B22" s="57">
        <f t="shared" si="0"/>
        <v>10</v>
      </c>
      <c r="C22" s="95">
        <v>39498.666666666664</v>
      </c>
      <c r="D22" s="96">
        <v>-216</v>
      </c>
      <c r="F22" s="97">
        <v>39527</v>
      </c>
      <c r="G22" s="98">
        <v>294.00000000000227</v>
      </c>
    </row>
    <row r="23" spans="2:7" x14ac:dyDescent="0.25">
      <c r="B23" s="57">
        <f t="shared" si="0"/>
        <v>11</v>
      </c>
      <c r="C23" s="95">
        <v>39498.8125</v>
      </c>
      <c r="D23" s="96">
        <v>-55.999999999997726</v>
      </c>
      <c r="F23" s="97">
        <v>39539</v>
      </c>
      <c r="G23" s="98">
        <v>1363.9999999999955</v>
      </c>
    </row>
    <row r="24" spans="2:7" x14ac:dyDescent="0.25">
      <c r="B24" s="57">
        <f t="shared" si="0"/>
        <v>12</v>
      </c>
      <c r="C24" s="95">
        <v>39499.8125</v>
      </c>
      <c r="D24" s="96">
        <v>453.99999999999318</v>
      </c>
      <c r="F24" s="97">
        <v>39546</v>
      </c>
      <c r="G24" s="98">
        <v>-385.99999999999318</v>
      </c>
    </row>
    <row r="25" spans="2:7" x14ac:dyDescent="0.25">
      <c r="B25" s="57">
        <f t="shared" si="0"/>
        <v>13</v>
      </c>
      <c r="C25" s="95">
        <v>39518.84375</v>
      </c>
      <c r="D25" s="96">
        <v>504.00000000000455</v>
      </c>
      <c r="F25" s="97">
        <v>39547</v>
      </c>
      <c r="G25" s="98">
        <v>953.99999999999318</v>
      </c>
    </row>
    <row r="26" spans="2:7" x14ac:dyDescent="0.25">
      <c r="B26" s="57">
        <f t="shared" si="0"/>
        <v>14</v>
      </c>
      <c r="C26" s="95">
        <v>39527.78125</v>
      </c>
      <c r="D26" s="96">
        <v>294.00000000000227</v>
      </c>
      <c r="F26" s="97">
        <v>39554</v>
      </c>
      <c r="G26" s="98">
        <v>1213.9999999999955</v>
      </c>
    </row>
    <row r="27" spans="2:7" x14ac:dyDescent="0.25">
      <c r="B27" s="57">
        <f t="shared" si="0"/>
        <v>15</v>
      </c>
      <c r="C27" s="95">
        <v>39539.666666666664</v>
      </c>
      <c r="D27" s="96">
        <v>1363.9999999999955</v>
      </c>
      <c r="F27" s="97">
        <v>39560</v>
      </c>
      <c r="G27" s="98">
        <v>453.99999999999318</v>
      </c>
    </row>
    <row r="28" spans="2:7" x14ac:dyDescent="0.25">
      <c r="B28" s="57">
        <f t="shared" si="0"/>
        <v>16</v>
      </c>
      <c r="C28" s="95">
        <v>39546.854166666664</v>
      </c>
      <c r="D28" s="96">
        <v>-385.99999999999318</v>
      </c>
      <c r="F28" s="97">
        <v>39562</v>
      </c>
      <c r="G28" s="98">
        <v>274.00000000000909</v>
      </c>
    </row>
    <row r="29" spans="2:7" x14ac:dyDescent="0.25">
      <c r="B29" s="57">
        <f t="shared" si="0"/>
        <v>17</v>
      </c>
      <c r="C29" s="95">
        <v>39547.6875</v>
      </c>
      <c r="D29" s="96">
        <v>953.99999999999318</v>
      </c>
      <c r="F29" s="97">
        <v>39568</v>
      </c>
      <c r="G29" s="98">
        <v>134</v>
      </c>
    </row>
    <row r="30" spans="2:7" x14ac:dyDescent="0.25">
      <c r="B30" s="57">
        <f t="shared" si="0"/>
        <v>18</v>
      </c>
      <c r="C30" s="95">
        <v>39554.666666666664</v>
      </c>
      <c r="D30" s="96">
        <v>1213.9999999999955</v>
      </c>
      <c r="F30" s="97">
        <v>39569</v>
      </c>
      <c r="G30" s="98">
        <v>693.99999999999091</v>
      </c>
    </row>
    <row r="31" spans="2:7" x14ac:dyDescent="0.25">
      <c r="B31" s="57">
        <f t="shared" si="0"/>
        <v>19</v>
      </c>
      <c r="C31" s="95">
        <v>39560.677083333336</v>
      </c>
      <c r="D31" s="96">
        <v>453.99999999999318</v>
      </c>
      <c r="F31" s="97">
        <v>39573</v>
      </c>
      <c r="G31" s="98">
        <v>-316</v>
      </c>
    </row>
    <row r="32" spans="2:7" x14ac:dyDescent="0.25">
      <c r="B32" s="57">
        <f t="shared" si="0"/>
        <v>20</v>
      </c>
      <c r="C32" s="95">
        <v>39562.75</v>
      </c>
      <c r="D32" s="96">
        <v>274.00000000000909</v>
      </c>
      <c r="F32" s="97">
        <v>39574</v>
      </c>
      <c r="G32" s="98">
        <v>178.00000000000227</v>
      </c>
    </row>
    <row r="33" spans="2:7" x14ac:dyDescent="0.25">
      <c r="B33" s="57">
        <f t="shared" si="0"/>
        <v>21</v>
      </c>
      <c r="C33" s="95">
        <v>39568.885416666664</v>
      </c>
      <c r="D33" s="96">
        <v>134</v>
      </c>
      <c r="F33" s="97">
        <v>39575</v>
      </c>
      <c r="G33" s="98">
        <v>694.00000000000227</v>
      </c>
    </row>
    <row r="34" spans="2:7" x14ac:dyDescent="0.25">
      <c r="B34" s="57">
        <f t="shared" si="0"/>
        <v>22</v>
      </c>
      <c r="C34" s="95">
        <v>39569.71875</v>
      </c>
      <c r="D34" s="96">
        <v>693.99999999999091</v>
      </c>
      <c r="F34" s="97">
        <v>39580</v>
      </c>
      <c r="G34" s="98">
        <v>-226.00000000000227</v>
      </c>
    </row>
    <row r="35" spans="2:7" x14ac:dyDescent="0.25">
      <c r="B35" s="57">
        <f t="shared" si="0"/>
        <v>23</v>
      </c>
      <c r="C35" s="95">
        <v>39573.71875</v>
      </c>
      <c r="D35" s="96">
        <v>-316</v>
      </c>
      <c r="F35" s="97">
        <v>39589</v>
      </c>
      <c r="G35" s="98">
        <v>437.99999999999318</v>
      </c>
    </row>
    <row r="36" spans="2:7" x14ac:dyDescent="0.25">
      <c r="B36" s="57">
        <f t="shared" si="0"/>
        <v>24</v>
      </c>
      <c r="C36" s="95">
        <v>39574.666666666664</v>
      </c>
      <c r="D36" s="96">
        <v>-26.000000000002277</v>
      </c>
      <c r="F36" s="97">
        <v>39590</v>
      </c>
      <c r="G36" s="98">
        <v>-105.99999999999771</v>
      </c>
    </row>
    <row r="37" spans="2:7" x14ac:dyDescent="0.25">
      <c r="B37" s="57">
        <f t="shared" si="0"/>
        <v>25</v>
      </c>
      <c r="C37" s="95">
        <v>39574.71875</v>
      </c>
      <c r="D37" s="96">
        <v>204.00000000000455</v>
      </c>
      <c r="F37" s="97">
        <v>39595</v>
      </c>
      <c r="G37" s="98">
        <v>134</v>
      </c>
    </row>
    <row r="38" spans="2:7" x14ac:dyDescent="0.25">
      <c r="B38" s="57">
        <f t="shared" si="0"/>
        <v>26</v>
      </c>
      <c r="C38" s="95">
        <v>39575.8125</v>
      </c>
      <c r="D38" s="96">
        <v>694.00000000000227</v>
      </c>
      <c r="F38" s="97">
        <v>39596</v>
      </c>
      <c r="G38" s="98">
        <v>-105.99999999999771</v>
      </c>
    </row>
    <row r="39" spans="2:7" x14ac:dyDescent="0.25">
      <c r="B39" s="57">
        <f t="shared" si="0"/>
        <v>27</v>
      </c>
      <c r="C39" s="95">
        <v>39580.666666666664</v>
      </c>
      <c r="D39" s="96">
        <v>-226.00000000000227</v>
      </c>
      <c r="F39" s="97">
        <v>39601</v>
      </c>
      <c r="G39" s="98">
        <v>-55.999999999997726</v>
      </c>
    </row>
    <row r="40" spans="2:7" x14ac:dyDescent="0.25">
      <c r="B40" s="57">
        <f t="shared" si="0"/>
        <v>28</v>
      </c>
      <c r="C40" s="95">
        <v>39589.760416666664</v>
      </c>
      <c r="D40" s="96">
        <v>-166</v>
      </c>
      <c r="F40" s="97">
        <v>39615</v>
      </c>
      <c r="G40" s="98">
        <v>634</v>
      </c>
    </row>
    <row r="41" spans="2:7" x14ac:dyDescent="0.25">
      <c r="B41" s="57">
        <f t="shared" si="0"/>
        <v>29</v>
      </c>
      <c r="C41" s="95">
        <v>39589.854166666664</v>
      </c>
      <c r="D41" s="96">
        <v>603.99999999999318</v>
      </c>
      <c r="F41" s="97">
        <v>39618</v>
      </c>
      <c r="G41" s="98">
        <v>-111.99999999999545</v>
      </c>
    </row>
    <row r="42" spans="2:7" x14ac:dyDescent="0.25">
      <c r="B42" s="57">
        <f t="shared" si="0"/>
        <v>30</v>
      </c>
      <c r="C42" s="95">
        <v>39590.75</v>
      </c>
      <c r="D42" s="96">
        <v>-105.99999999999771</v>
      </c>
      <c r="F42" s="97">
        <v>39637</v>
      </c>
      <c r="G42" s="98">
        <v>313.99999999999545</v>
      </c>
    </row>
    <row r="43" spans="2:7" x14ac:dyDescent="0.25">
      <c r="B43" s="57">
        <f t="shared" si="0"/>
        <v>31</v>
      </c>
      <c r="C43" s="95">
        <v>39595.854166666664</v>
      </c>
      <c r="D43" s="96">
        <v>134</v>
      </c>
      <c r="F43" s="97">
        <v>39638</v>
      </c>
      <c r="G43" s="98">
        <v>753.99999999999318</v>
      </c>
    </row>
    <row r="44" spans="2:7" x14ac:dyDescent="0.25">
      <c r="B44" s="57">
        <f t="shared" si="0"/>
        <v>32</v>
      </c>
      <c r="C44" s="95">
        <v>39596.760416666664</v>
      </c>
      <c r="D44" s="96">
        <v>-105.99999999999771</v>
      </c>
      <c r="F44" s="97">
        <v>39639</v>
      </c>
      <c r="G44" s="98">
        <v>23.999999999997726</v>
      </c>
    </row>
    <row r="45" spans="2:7" x14ac:dyDescent="0.25">
      <c r="B45" s="57">
        <f t="shared" si="0"/>
        <v>33</v>
      </c>
      <c r="C45" s="95">
        <v>39601.6875</v>
      </c>
      <c r="D45" s="96">
        <v>-55.999999999997726</v>
      </c>
      <c r="F45" s="97">
        <v>39643</v>
      </c>
      <c r="G45" s="98">
        <v>-355.99999999999773</v>
      </c>
    </row>
    <row r="46" spans="2:7" x14ac:dyDescent="0.25">
      <c r="B46" s="57">
        <f t="shared" si="0"/>
        <v>34</v>
      </c>
      <c r="C46" s="95">
        <v>39615.6875</v>
      </c>
      <c r="D46" s="96">
        <v>634</v>
      </c>
      <c r="F46" s="97">
        <v>39644</v>
      </c>
      <c r="G46" s="98">
        <v>-355.99999999999773</v>
      </c>
    </row>
    <row r="47" spans="2:7" x14ac:dyDescent="0.25">
      <c r="B47" s="57">
        <f t="shared" si="0"/>
        <v>35</v>
      </c>
      <c r="C47" s="95">
        <v>39618.729166666664</v>
      </c>
      <c r="D47" s="96">
        <v>-195.99999999999545</v>
      </c>
      <c r="F47" s="97">
        <v>39645</v>
      </c>
      <c r="G47" s="98">
        <v>988.00000000000455</v>
      </c>
    </row>
    <row r="48" spans="2:7" x14ac:dyDescent="0.25">
      <c r="B48" s="57">
        <f t="shared" si="0"/>
        <v>36</v>
      </c>
      <c r="C48" s="95">
        <v>39618.791666666664</v>
      </c>
      <c r="D48" s="96">
        <v>84</v>
      </c>
      <c r="F48" s="97">
        <v>39664</v>
      </c>
      <c r="G48" s="98">
        <v>-5.9999999999977263</v>
      </c>
    </row>
    <row r="49" spans="2:7" x14ac:dyDescent="0.25">
      <c r="B49" s="57">
        <f t="shared" si="0"/>
        <v>37</v>
      </c>
      <c r="C49" s="95">
        <v>39637.895833333336</v>
      </c>
      <c r="D49" s="96">
        <v>313.99999999999545</v>
      </c>
      <c r="F49" s="97">
        <v>39665</v>
      </c>
      <c r="G49" s="98">
        <v>-126.00000000000226</v>
      </c>
    </row>
    <row r="50" spans="2:7" x14ac:dyDescent="0.25">
      <c r="B50" s="57">
        <f t="shared" si="0"/>
        <v>38</v>
      </c>
      <c r="C50" s="95">
        <v>39638.885416666664</v>
      </c>
      <c r="D50" s="96">
        <v>753.99999999999318</v>
      </c>
      <c r="F50" s="97">
        <v>39678</v>
      </c>
      <c r="G50" s="98">
        <v>684</v>
      </c>
    </row>
    <row r="51" spans="2:7" x14ac:dyDescent="0.25">
      <c r="B51" s="57">
        <f t="shared" si="0"/>
        <v>39</v>
      </c>
      <c r="C51" s="95">
        <v>39639.854166666664</v>
      </c>
      <c r="D51" s="96">
        <v>23.999999999997726</v>
      </c>
      <c r="F51" s="97">
        <v>39685</v>
      </c>
      <c r="G51" s="98">
        <v>1123.9999999999977</v>
      </c>
    </row>
    <row r="52" spans="2:7" x14ac:dyDescent="0.25">
      <c r="B52" s="57">
        <f t="shared" si="0"/>
        <v>40</v>
      </c>
      <c r="C52" s="95">
        <v>39643.697916666664</v>
      </c>
      <c r="D52" s="96">
        <v>-355.99999999999773</v>
      </c>
      <c r="F52" s="97">
        <v>39687</v>
      </c>
      <c r="G52" s="98">
        <v>203.99999999999318</v>
      </c>
    </row>
    <row r="53" spans="2:7" x14ac:dyDescent="0.25">
      <c r="B53" s="57">
        <f t="shared" si="0"/>
        <v>41</v>
      </c>
      <c r="C53" s="95">
        <v>39644.802083333336</v>
      </c>
      <c r="D53" s="96">
        <v>-355.99999999999773</v>
      </c>
      <c r="F53" s="97">
        <v>39693</v>
      </c>
      <c r="G53" s="98">
        <v>43.999999999990905</v>
      </c>
    </row>
    <row r="54" spans="2:7" x14ac:dyDescent="0.25">
      <c r="B54" s="57">
        <f t="shared" si="0"/>
        <v>42</v>
      </c>
      <c r="C54" s="95">
        <v>39645.6875</v>
      </c>
      <c r="D54" s="96">
        <v>-445.99999999999545</v>
      </c>
      <c r="F54" s="97">
        <v>39694</v>
      </c>
      <c r="G54" s="98">
        <v>-366</v>
      </c>
    </row>
    <row r="55" spans="2:7" x14ac:dyDescent="0.25">
      <c r="B55" s="57">
        <f t="shared" si="0"/>
        <v>43</v>
      </c>
      <c r="C55" s="95">
        <v>39645.708333333336</v>
      </c>
      <c r="D55" s="96">
        <v>1434</v>
      </c>
      <c r="F55" s="97">
        <v>39695</v>
      </c>
      <c r="G55" s="98">
        <v>1444.0000000000023</v>
      </c>
    </row>
    <row r="56" spans="2:7" x14ac:dyDescent="0.25">
      <c r="B56" s="57">
        <f t="shared" si="0"/>
        <v>44</v>
      </c>
      <c r="C56" s="95">
        <v>39664.677083333336</v>
      </c>
      <c r="D56" s="96">
        <v>-5.9999999999977263</v>
      </c>
      <c r="F56" s="97">
        <v>39699</v>
      </c>
      <c r="G56" s="98">
        <v>-152.00000000000455</v>
      </c>
    </row>
    <row r="57" spans="2:7" x14ac:dyDescent="0.25">
      <c r="B57" s="57">
        <f t="shared" si="0"/>
        <v>45</v>
      </c>
      <c r="C57" s="95">
        <v>39665.677083333336</v>
      </c>
      <c r="D57" s="96">
        <v>-126.00000000000226</v>
      </c>
      <c r="F57" s="97">
        <v>39700</v>
      </c>
      <c r="G57" s="98">
        <v>1263.9999999999955</v>
      </c>
    </row>
    <row r="58" spans="2:7" x14ac:dyDescent="0.25">
      <c r="B58" s="57">
        <f t="shared" si="0"/>
        <v>46</v>
      </c>
      <c r="C58" s="95">
        <v>39678.791666666664</v>
      </c>
      <c r="D58" s="96">
        <v>684</v>
      </c>
      <c r="F58" s="97">
        <v>39706</v>
      </c>
      <c r="G58" s="98">
        <v>-426.00000000000227</v>
      </c>
    </row>
    <row r="59" spans="2:7" x14ac:dyDescent="0.25">
      <c r="B59" s="57">
        <f t="shared" si="0"/>
        <v>47</v>
      </c>
      <c r="C59" s="95">
        <v>39685.666666666664</v>
      </c>
      <c r="D59" s="96">
        <v>1123.9999999999977</v>
      </c>
      <c r="F59" s="97">
        <v>39708</v>
      </c>
      <c r="G59" s="98">
        <v>1184</v>
      </c>
    </row>
    <row r="60" spans="2:7" x14ac:dyDescent="0.25">
      <c r="B60" s="57">
        <f t="shared" si="0"/>
        <v>48</v>
      </c>
      <c r="C60" s="95">
        <v>39687.697916666664</v>
      </c>
      <c r="D60" s="96">
        <v>203.99999999999318</v>
      </c>
      <c r="F60" s="97">
        <v>39709</v>
      </c>
      <c r="G60" s="98">
        <v>943.99999999999091</v>
      </c>
    </row>
    <row r="61" spans="2:7" x14ac:dyDescent="0.25">
      <c r="B61" s="57">
        <f t="shared" si="0"/>
        <v>49</v>
      </c>
      <c r="C61" s="95">
        <v>39693.875</v>
      </c>
      <c r="D61" s="96">
        <v>43.999999999990905</v>
      </c>
      <c r="F61" s="97">
        <v>39720</v>
      </c>
      <c r="G61" s="98">
        <v>2704.0000000000045</v>
      </c>
    </row>
    <row r="62" spans="2:7" x14ac:dyDescent="0.25">
      <c r="B62" s="57">
        <f t="shared" si="0"/>
        <v>50</v>
      </c>
      <c r="C62" s="95">
        <v>39694.677083333336</v>
      </c>
      <c r="D62" s="96">
        <v>-366</v>
      </c>
      <c r="F62" s="97">
        <v>39735</v>
      </c>
      <c r="G62" s="98">
        <v>-1176.0000000000023</v>
      </c>
    </row>
    <row r="63" spans="2:7" x14ac:dyDescent="0.25">
      <c r="B63" s="57">
        <f t="shared" si="0"/>
        <v>51</v>
      </c>
      <c r="C63" s="95">
        <v>39695.666666666664</v>
      </c>
      <c r="D63" s="96">
        <v>1444.0000000000023</v>
      </c>
      <c r="F63" s="97">
        <v>39736</v>
      </c>
      <c r="G63" s="98">
        <v>2313.9999999999955</v>
      </c>
    </row>
    <row r="64" spans="2:7" x14ac:dyDescent="0.25">
      <c r="B64" s="57">
        <f t="shared" si="0"/>
        <v>52</v>
      </c>
      <c r="C64" s="95">
        <v>39699.84375</v>
      </c>
      <c r="D64" s="96">
        <v>-426.00000000000227</v>
      </c>
      <c r="F64" s="97">
        <v>39741</v>
      </c>
      <c r="G64" s="98">
        <v>-511.99999999999545</v>
      </c>
    </row>
    <row r="65" spans="2:7" x14ac:dyDescent="0.25">
      <c r="B65" s="57">
        <f t="shared" si="0"/>
        <v>53</v>
      </c>
      <c r="C65" s="95">
        <v>39699.875</v>
      </c>
      <c r="D65" s="96">
        <v>273.99999999999773</v>
      </c>
      <c r="F65" s="97">
        <v>39742</v>
      </c>
      <c r="G65" s="98">
        <v>-1121.9999999999977</v>
      </c>
    </row>
    <row r="66" spans="2:7" x14ac:dyDescent="0.25">
      <c r="B66" s="57">
        <f t="shared" si="0"/>
        <v>54</v>
      </c>
      <c r="C66" s="95">
        <v>39700.729166666664</v>
      </c>
      <c r="D66" s="96">
        <v>1263.9999999999955</v>
      </c>
      <c r="F66" s="97">
        <v>39743</v>
      </c>
      <c r="G66" s="98">
        <v>-186.00000000000455</v>
      </c>
    </row>
    <row r="67" spans="2:7" x14ac:dyDescent="0.25">
      <c r="B67" s="57">
        <f t="shared" si="0"/>
        <v>55</v>
      </c>
      <c r="C67" s="95">
        <v>39706.666666666664</v>
      </c>
      <c r="D67" s="96">
        <v>-426.00000000000227</v>
      </c>
      <c r="F67" s="97">
        <v>39749</v>
      </c>
      <c r="G67" s="98">
        <v>-85.999999999998863</v>
      </c>
    </row>
    <row r="68" spans="2:7" x14ac:dyDescent="0.25">
      <c r="B68" s="57">
        <f t="shared" si="0"/>
        <v>56</v>
      </c>
      <c r="C68" s="95">
        <v>39708.666666666664</v>
      </c>
      <c r="D68" s="96">
        <v>1184</v>
      </c>
      <c r="F68" s="97">
        <v>39762</v>
      </c>
      <c r="G68" s="98">
        <v>-655.99999999999773</v>
      </c>
    </row>
    <row r="69" spans="2:7" x14ac:dyDescent="0.25">
      <c r="B69" s="57">
        <f t="shared" si="0"/>
        <v>57</v>
      </c>
      <c r="C69" s="95">
        <v>39709.895833333336</v>
      </c>
      <c r="D69" s="96">
        <v>943.99999999999091</v>
      </c>
      <c r="F69" s="97">
        <v>39783</v>
      </c>
      <c r="G69" s="98">
        <v>1514.0000000000011</v>
      </c>
    </row>
    <row r="70" spans="2:7" x14ac:dyDescent="0.25">
      <c r="B70" s="57">
        <f t="shared" si="0"/>
        <v>58</v>
      </c>
      <c r="C70" s="95">
        <v>39720.666666666664</v>
      </c>
      <c r="D70" s="96">
        <v>2704.0000000000045</v>
      </c>
      <c r="F70" s="97">
        <v>39785</v>
      </c>
      <c r="G70" s="98">
        <v>-691.99999999999659</v>
      </c>
    </row>
    <row r="71" spans="2:7" x14ac:dyDescent="0.25">
      <c r="B71" s="57">
        <f t="shared" si="0"/>
        <v>59</v>
      </c>
      <c r="C71" s="95">
        <v>39735.875</v>
      </c>
      <c r="D71" s="96">
        <v>-1176.0000000000023</v>
      </c>
      <c r="F71" s="97">
        <v>39786</v>
      </c>
      <c r="G71" s="98">
        <v>394.00000000000227</v>
      </c>
    </row>
    <row r="72" spans="2:7" x14ac:dyDescent="0.25">
      <c r="B72" s="57">
        <f t="shared" si="0"/>
        <v>60</v>
      </c>
      <c r="C72" s="95">
        <v>39736.666666666664</v>
      </c>
      <c r="D72" s="96">
        <v>2313.9999999999955</v>
      </c>
      <c r="F72" s="97">
        <v>39793</v>
      </c>
      <c r="G72" s="98">
        <v>1364.0000000000011</v>
      </c>
    </row>
    <row r="73" spans="2:7" x14ac:dyDescent="0.25">
      <c r="B73" s="57">
        <f t="shared" si="0"/>
        <v>61</v>
      </c>
      <c r="C73" s="95">
        <v>39741.729166666664</v>
      </c>
      <c r="D73" s="96">
        <v>-566</v>
      </c>
      <c r="F73" s="97">
        <v>39797</v>
      </c>
      <c r="G73" s="98">
        <v>-85.999999999998863</v>
      </c>
    </row>
    <row r="74" spans="2:7" x14ac:dyDescent="0.25">
      <c r="B74" s="57">
        <f t="shared" si="0"/>
        <v>62</v>
      </c>
      <c r="C74" s="95">
        <v>39741.875</v>
      </c>
      <c r="D74" s="96">
        <v>54.000000000004547</v>
      </c>
      <c r="F74" s="97">
        <v>39798</v>
      </c>
      <c r="G74" s="98">
        <v>1453.9999999999989</v>
      </c>
    </row>
    <row r="75" spans="2:7" x14ac:dyDescent="0.25">
      <c r="B75" s="57">
        <f t="shared" si="0"/>
        <v>63</v>
      </c>
      <c r="C75" s="95">
        <v>39742.760416666664</v>
      </c>
      <c r="D75" s="96">
        <v>-495.99999999999545</v>
      </c>
      <c r="F75" s="97">
        <v>39804</v>
      </c>
      <c r="G75" s="98">
        <v>973.99999999999773</v>
      </c>
    </row>
    <row r="76" spans="2:7" x14ac:dyDescent="0.25">
      <c r="B76" s="57">
        <f t="shared" si="0"/>
        <v>64</v>
      </c>
      <c r="C76" s="95">
        <v>39742.864583333336</v>
      </c>
      <c r="D76" s="96">
        <v>-626.00000000000227</v>
      </c>
      <c r="F76" s="97">
        <v>39812</v>
      </c>
      <c r="G76" s="98">
        <v>564.00000000000114</v>
      </c>
    </row>
    <row r="77" spans="2:7" x14ac:dyDescent="0.25">
      <c r="B77" s="57">
        <f t="shared" si="0"/>
        <v>65</v>
      </c>
      <c r="C77" s="95">
        <v>39743.666666666664</v>
      </c>
      <c r="D77" s="96">
        <v>-186.00000000000455</v>
      </c>
      <c r="F77" s="97">
        <v>39839</v>
      </c>
      <c r="G77" s="103">
        <v>-752.00000000000455</v>
      </c>
    </row>
    <row r="78" spans="2:7" x14ac:dyDescent="0.25">
      <c r="B78" s="57">
        <f t="shared" si="0"/>
        <v>66</v>
      </c>
      <c r="C78" s="95">
        <v>39749.885416666664</v>
      </c>
      <c r="D78" s="96">
        <v>-85.999999999998863</v>
      </c>
      <c r="F78" s="97">
        <v>39840</v>
      </c>
      <c r="G78" s="103">
        <v>-585.99999999999886</v>
      </c>
    </row>
    <row r="79" spans="2:7" x14ac:dyDescent="0.25">
      <c r="B79" s="57">
        <f t="shared" ref="B79:B142" si="1">B78+1</f>
        <v>67</v>
      </c>
      <c r="C79" s="95">
        <v>39762.666666666664</v>
      </c>
      <c r="D79" s="96">
        <v>-655.99999999999773</v>
      </c>
      <c r="F79" s="97">
        <v>39847</v>
      </c>
      <c r="G79" s="103">
        <v>3.9999999999988627</v>
      </c>
    </row>
    <row r="80" spans="2:7" x14ac:dyDescent="0.25">
      <c r="B80" s="57">
        <f t="shared" si="1"/>
        <v>68</v>
      </c>
      <c r="C80" s="95">
        <v>39783.78125</v>
      </c>
      <c r="D80" s="96">
        <v>1514.0000000000011</v>
      </c>
      <c r="F80" s="97">
        <v>39849</v>
      </c>
      <c r="G80" s="103">
        <v>-46.000000000001137</v>
      </c>
    </row>
    <row r="81" spans="2:7" x14ac:dyDescent="0.25">
      <c r="B81" s="57">
        <f t="shared" si="1"/>
        <v>69</v>
      </c>
      <c r="C81" s="95">
        <v>39785.697916666664</v>
      </c>
      <c r="D81" s="96">
        <v>-35.999999999998863</v>
      </c>
      <c r="F81" s="97">
        <v>39902</v>
      </c>
      <c r="G81" s="103">
        <v>-485.99999999999886</v>
      </c>
    </row>
    <row r="82" spans="2:7" x14ac:dyDescent="0.25">
      <c r="B82" s="57">
        <f t="shared" si="1"/>
        <v>70</v>
      </c>
      <c r="C82" s="95">
        <v>39785.833333333336</v>
      </c>
      <c r="D82" s="96">
        <v>-655.99999999999773</v>
      </c>
      <c r="F82" s="97">
        <v>39910</v>
      </c>
      <c r="G82" s="103">
        <v>-386.00000000000455</v>
      </c>
    </row>
    <row r="83" spans="2:7" x14ac:dyDescent="0.25">
      <c r="B83" s="57">
        <f t="shared" si="1"/>
        <v>71</v>
      </c>
      <c r="C83" s="95">
        <v>39786.895833333336</v>
      </c>
      <c r="D83" s="96">
        <v>394.00000000000227</v>
      </c>
      <c r="F83" s="97">
        <v>39911</v>
      </c>
      <c r="G83" s="103">
        <v>-672.00000000000341</v>
      </c>
    </row>
    <row r="84" spans="2:7" x14ac:dyDescent="0.25">
      <c r="B84" s="57">
        <f t="shared" si="1"/>
        <v>72</v>
      </c>
      <c r="C84" s="95">
        <v>39793.875</v>
      </c>
      <c r="D84" s="96">
        <v>1364.0000000000011</v>
      </c>
      <c r="F84" s="97">
        <v>39918</v>
      </c>
      <c r="G84" s="103">
        <v>-162.00000000000114</v>
      </c>
    </row>
    <row r="85" spans="2:7" x14ac:dyDescent="0.25">
      <c r="B85" s="57">
        <f t="shared" si="1"/>
        <v>73</v>
      </c>
      <c r="C85" s="95">
        <v>39797.6875</v>
      </c>
      <c r="D85" s="96">
        <v>-85.999999999998863</v>
      </c>
      <c r="F85" s="97">
        <v>39926</v>
      </c>
      <c r="G85" s="103">
        <v>-296.00000000000114</v>
      </c>
    </row>
    <row r="86" spans="2:7" x14ac:dyDescent="0.25">
      <c r="B86" s="57">
        <f t="shared" si="1"/>
        <v>74</v>
      </c>
      <c r="C86" s="95">
        <v>39798.729166666664</v>
      </c>
      <c r="D86" s="96">
        <v>1453.9999999999989</v>
      </c>
      <c r="F86" s="97">
        <v>39930</v>
      </c>
      <c r="G86" s="103">
        <v>-346.00000000000114</v>
      </c>
    </row>
    <row r="87" spans="2:7" x14ac:dyDescent="0.25">
      <c r="B87" s="57">
        <f t="shared" si="1"/>
        <v>75</v>
      </c>
      <c r="C87" s="95">
        <v>39804.6875</v>
      </c>
      <c r="D87" s="96">
        <v>973.99999999999773</v>
      </c>
      <c r="F87" s="97">
        <v>39931</v>
      </c>
      <c r="G87" s="103">
        <v>244.00000000000227</v>
      </c>
    </row>
    <row r="88" spans="2:7" x14ac:dyDescent="0.25">
      <c r="B88" s="57">
        <f t="shared" si="1"/>
        <v>76</v>
      </c>
      <c r="C88" s="95">
        <v>39812.854166666664</v>
      </c>
      <c r="D88" s="96">
        <v>564.00000000000114</v>
      </c>
      <c r="F88" s="97">
        <v>39932</v>
      </c>
      <c r="G88" s="103">
        <v>1084</v>
      </c>
    </row>
    <row r="89" spans="2:7" x14ac:dyDescent="0.25">
      <c r="B89" s="57">
        <f t="shared" si="1"/>
        <v>77</v>
      </c>
      <c r="C89" s="95">
        <v>39839.666666666664</v>
      </c>
      <c r="D89" s="96">
        <v>-106.0000000000034</v>
      </c>
      <c r="F89" s="97">
        <v>39940</v>
      </c>
      <c r="G89" s="103">
        <v>3.9999999999988627</v>
      </c>
    </row>
    <row r="90" spans="2:7" x14ac:dyDescent="0.25">
      <c r="B90" s="57">
        <f t="shared" si="1"/>
        <v>78</v>
      </c>
      <c r="C90" s="95">
        <v>39839.854166666664</v>
      </c>
      <c r="D90" s="96">
        <v>-646.00000000000114</v>
      </c>
      <c r="F90" s="97">
        <v>39945</v>
      </c>
      <c r="G90" s="103">
        <v>73.999999999997726</v>
      </c>
    </row>
    <row r="91" spans="2:7" x14ac:dyDescent="0.25">
      <c r="B91" s="57">
        <f t="shared" si="1"/>
        <v>79</v>
      </c>
      <c r="C91" s="95">
        <v>39840.666666666664</v>
      </c>
      <c r="D91" s="96">
        <v>-585.99999999999886</v>
      </c>
      <c r="F91" s="97">
        <v>39959</v>
      </c>
      <c r="G91" s="103">
        <v>584</v>
      </c>
    </row>
    <row r="92" spans="2:7" x14ac:dyDescent="0.25">
      <c r="B92" s="57">
        <f t="shared" si="1"/>
        <v>80</v>
      </c>
      <c r="C92" s="95">
        <v>39847.875</v>
      </c>
      <c r="D92" s="96">
        <v>3.9999999999988627</v>
      </c>
      <c r="F92" s="97">
        <v>39972</v>
      </c>
      <c r="G92" s="103">
        <v>-222.00000000000909</v>
      </c>
    </row>
    <row r="93" spans="2:7" x14ac:dyDescent="0.25">
      <c r="B93" s="57">
        <f t="shared" si="1"/>
        <v>81</v>
      </c>
      <c r="C93" s="95">
        <v>39849.760416666664</v>
      </c>
      <c r="D93" s="96">
        <v>-46.000000000001137</v>
      </c>
      <c r="F93" s="97">
        <v>39974</v>
      </c>
      <c r="G93" s="103">
        <v>-105.99999999999771</v>
      </c>
    </row>
    <row r="94" spans="2:7" x14ac:dyDescent="0.25">
      <c r="B94" s="57">
        <f t="shared" si="1"/>
        <v>82</v>
      </c>
      <c r="C94" s="95">
        <v>39902.666666666664</v>
      </c>
      <c r="D94" s="96">
        <v>-485.99999999999886</v>
      </c>
      <c r="F94" s="97">
        <v>39979</v>
      </c>
      <c r="G94" s="103">
        <v>534</v>
      </c>
    </row>
    <row r="95" spans="2:7" x14ac:dyDescent="0.25">
      <c r="B95" s="57">
        <f t="shared" si="1"/>
        <v>83</v>
      </c>
      <c r="C95" s="95">
        <v>39910.666666666664</v>
      </c>
      <c r="D95" s="96">
        <v>-386.00000000000455</v>
      </c>
      <c r="F95" s="97">
        <v>39986</v>
      </c>
      <c r="G95" s="103">
        <v>774.00000000000341</v>
      </c>
    </row>
    <row r="96" spans="2:7" x14ac:dyDescent="0.25">
      <c r="B96" s="57">
        <f t="shared" si="1"/>
        <v>84</v>
      </c>
      <c r="C96" s="95">
        <v>39911.802083333336</v>
      </c>
      <c r="D96" s="96">
        <v>-326.00000000000227</v>
      </c>
      <c r="F96" s="97">
        <v>39989</v>
      </c>
      <c r="G96" s="103">
        <v>353.99999999999886</v>
      </c>
    </row>
    <row r="97" spans="2:7" x14ac:dyDescent="0.25">
      <c r="B97" s="57">
        <f t="shared" si="1"/>
        <v>85</v>
      </c>
      <c r="C97" s="95">
        <v>39911.885416666664</v>
      </c>
      <c r="D97" s="96">
        <v>-346.00000000000114</v>
      </c>
      <c r="F97" s="97">
        <v>39996</v>
      </c>
      <c r="G97" s="103">
        <v>214.00000000000114</v>
      </c>
    </row>
    <row r="98" spans="2:7" x14ac:dyDescent="0.25">
      <c r="B98" s="57">
        <f t="shared" si="1"/>
        <v>86</v>
      </c>
      <c r="C98" s="95">
        <v>39918.885416666664</v>
      </c>
      <c r="D98" s="96">
        <v>-346.00000000000114</v>
      </c>
      <c r="F98" s="97">
        <v>40007</v>
      </c>
      <c r="G98" s="103">
        <v>384</v>
      </c>
    </row>
    <row r="99" spans="2:7" x14ac:dyDescent="0.25">
      <c r="B99" s="57">
        <f t="shared" si="1"/>
        <v>87</v>
      </c>
      <c r="C99" s="95">
        <v>39918.90625</v>
      </c>
      <c r="D99" s="96">
        <v>184</v>
      </c>
      <c r="F99" s="97">
        <v>40031</v>
      </c>
      <c r="G99" s="103">
        <v>-412.00000000000682</v>
      </c>
    </row>
    <row r="100" spans="2:7" x14ac:dyDescent="0.25">
      <c r="B100" s="57">
        <f t="shared" si="1"/>
        <v>88</v>
      </c>
      <c r="C100" s="95">
        <v>39926.6875</v>
      </c>
      <c r="D100" s="96">
        <v>-296.00000000000114</v>
      </c>
      <c r="F100" s="97">
        <v>40036</v>
      </c>
      <c r="G100" s="103">
        <v>224.00000000000909</v>
      </c>
    </row>
    <row r="101" spans="2:7" x14ac:dyDescent="0.25">
      <c r="B101" s="57">
        <f t="shared" si="1"/>
        <v>89</v>
      </c>
      <c r="C101" s="95">
        <v>39930.84375</v>
      </c>
      <c r="D101" s="96">
        <v>-346.00000000000114</v>
      </c>
      <c r="F101" s="97">
        <v>40037</v>
      </c>
      <c r="G101" s="103">
        <v>384</v>
      </c>
    </row>
    <row r="102" spans="2:7" x14ac:dyDescent="0.25">
      <c r="B102" s="57">
        <f t="shared" si="1"/>
        <v>90</v>
      </c>
      <c r="C102" s="95">
        <v>39931.6875</v>
      </c>
      <c r="D102" s="96">
        <v>244.00000000000227</v>
      </c>
      <c r="F102" s="97">
        <v>40044</v>
      </c>
      <c r="G102" s="103">
        <v>-236.00000000000455</v>
      </c>
    </row>
    <row r="103" spans="2:7" x14ac:dyDescent="0.25">
      <c r="B103" s="57">
        <f t="shared" si="1"/>
        <v>91</v>
      </c>
      <c r="C103" s="95">
        <v>39932.666666666664</v>
      </c>
      <c r="D103" s="96">
        <v>1084</v>
      </c>
      <c r="F103" s="97">
        <v>40052</v>
      </c>
      <c r="G103" s="103">
        <v>-551.99999999999318</v>
      </c>
    </row>
    <row r="104" spans="2:7" x14ac:dyDescent="0.25">
      <c r="B104" s="57">
        <f t="shared" si="1"/>
        <v>92</v>
      </c>
      <c r="C104" s="95">
        <v>39940.833333333336</v>
      </c>
      <c r="D104" s="96">
        <v>3.9999999999988627</v>
      </c>
      <c r="F104" s="97">
        <v>40056</v>
      </c>
      <c r="G104" s="103">
        <v>213.99999999999545</v>
      </c>
    </row>
    <row r="105" spans="2:7" x14ac:dyDescent="0.25">
      <c r="B105" s="57">
        <f t="shared" si="1"/>
        <v>93</v>
      </c>
      <c r="C105" s="95">
        <v>39945.6875</v>
      </c>
      <c r="D105" s="96">
        <v>73.999999999997726</v>
      </c>
      <c r="F105" s="97">
        <v>40057</v>
      </c>
      <c r="G105" s="103">
        <v>1473.9999999999977</v>
      </c>
    </row>
    <row r="106" spans="2:7" x14ac:dyDescent="0.25">
      <c r="B106" s="57">
        <f t="shared" si="1"/>
        <v>94</v>
      </c>
      <c r="C106" s="95">
        <v>39959.6875</v>
      </c>
      <c r="D106" s="96">
        <v>584</v>
      </c>
      <c r="F106" s="97">
        <v>40080</v>
      </c>
      <c r="G106" s="103">
        <v>1023.9999999999977</v>
      </c>
    </row>
    <row r="107" spans="2:7" x14ac:dyDescent="0.25">
      <c r="B107" s="57">
        <f t="shared" si="1"/>
        <v>95</v>
      </c>
      <c r="C107" s="95">
        <v>39972.875</v>
      </c>
      <c r="D107" s="96">
        <v>-176.00000000000227</v>
      </c>
      <c r="F107" s="97">
        <v>40092</v>
      </c>
      <c r="G107" s="103">
        <v>184</v>
      </c>
    </row>
    <row r="108" spans="2:7" x14ac:dyDescent="0.25">
      <c r="B108" s="57">
        <f t="shared" si="1"/>
        <v>96</v>
      </c>
      <c r="C108" s="95">
        <v>39972.90625</v>
      </c>
      <c r="D108" s="96">
        <v>-46.000000000006821</v>
      </c>
      <c r="F108" s="97">
        <v>40105</v>
      </c>
      <c r="G108" s="103">
        <v>-662.00000000000682</v>
      </c>
    </row>
    <row r="109" spans="2:7" x14ac:dyDescent="0.25">
      <c r="B109" s="57">
        <f t="shared" si="1"/>
        <v>97</v>
      </c>
      <c r="C109" s="95">
        <v>39974.6875</v>
      </c>
      <c r="D109" s="96">
        <v>-105.99999999999771</v>
      </c>
      <c r="F109" s="97">
        <v>40107</v>
      </c>
      <c r="G109" s="103">
        <v>784</v>
      </c>
    </row>
    <row r="110" spans="2:7" x14ac:dyDescent="0.25">
      <c r="B110" s="57">
        <f t="shared" si="1"/>
        <v>98</v>
      </c>
      <c r="C110" s="95">
        <v>39979.666666666664</v>
      </c>
      <c r="D110" s="96">
        <v>534</v>
      </c>
      <c r="F110" s="97">
        <v>40121</v>
      </c>
      <c r="G110" s="103">
        <v>-516</v>
      </c>
    </row>
    <row r="111" spans="2:7" x14ac:dyDescent="0.25">
      <c r="B111" s="57">
        <f t="shared" si="1"/>
        <v>99</v>
      </c>
      <c r="C111" s="95">
        <v>39986.666666666664</v>
      </c>
      <c r="D111" s="96">
        <v>774.00000000000341</v>
      </c>
      <c r="F111" s="97">
        <v>40122</v>
      </c>
      <c r="G111" s="103">
        <v>584</v>
      </c>
    </row>
    <row r="112" spans="2:7" x14ac:dyDescent="0.25">
      <c r="B112" s="57">
        <f t="shared" si="1"/>
        <v>100</v>
      </c>
      <c r="C112" s="95">
        <v>39989.75</v>
      </c>
      <c r="D112" s="96">
        <v>353.99999999999886</v>
      </c>
      <c r="F112" s="97">
        <v>40143</v>
      </c>
      <c r="G112" s="103">
        <v>623.99999999999773</v>
      </c>
    </row>
    <row r="113" spans="2:7" x14ac:dyDescent="0.25">
      <c r="B113" s="57">
        <f t="shared" si="1"/>
        <v>101</v>
      </c>
      <c r="C113" s="95">
        <v>39996.666666666664</v>
      </c>
      <c r="D113" s="96">
        <v>214.00000000000114</v>
      </c>
      <c r="F113" s="97">
        <v>40155</v>
      </c>
      <c r="G113" s="103">
        <v>-716</v>
      </c>
    </row>
    <row r="114" spans="2:7" x14ac:dyDescent="0.25">
      <c r="B114" s="57">
        <f t="shared" si="1"/>
        <v>102</v>
      </c>
      <c r="C114" s="95">
        <v>40007.75</v>
      </c>
      <c r="D114" s="96">
        <v>384</v>
      </c>
      <c r="F114" s="97">
        <v>40157</v>
      </c>
      <c r="G114" s="103">
        <v>303.99999999999318</v>
      </c>
    </row>
    <row r="115" spans="2:7" x14ac:dyDescent="0.25">
      <c r="B115" s="57">
        <f t="shared" si="1"/>
        <v>103</v>
      </c>
      <c r="C115" s="95">
        <v>40031.6875</v>
      </c>
      <c r="D115" s="96">
        <v>-366</v>
      </c>
      <c r="F115" s="97">
        <v>40164</v>
      </c>
      <c r="G115" s="103">
        <v>-186.00000000000455</v>
      </c>
    </row>
    <row r="116" spans="2:7" x14ac:dyDescent="0.25">
      <c r="B116" s="57">
        <f t="shared" si="1"/>
        <v>104</v>
      </c>
      <c r="C116" s="95">
        <v>40031.729166666664</v>
      </c>
      <c r="D116" s="96">
        <v>-46.000000000006821</v>
      </c>
      <c r="F116" s="97">
        <v>40190</v>
      </c>
      <c r="G116" s="103">
        <v>-295.99999999999545</v>
      </c>
    </row>
    <row r="117" spans="2:7" x14ac:dyDescent="0.25">
      <c r="B117" s="57">
        <f t="shared" si="1"/>
        <v>105</v>
      </c>
      <c r="C117" s="95">
        <v>40036.677083333336</v>
      </c>
      <c r="D117" s="96">
        <v>224.00000000000909</v>
      </c>
      <c r="F117" s="97">
        <v>40191</v>
      </c>
      <c r="G117" s="103">
        <v>373.99999999999773</v>
      </c>
    </row>
    <row r="118" spans="2:7" x14ac:dyDescent="0.25">
      <c r="B118" s="57">
        <f t="shared" si="1"/>
        <v>106</v>
      </c>
      <c r="C118" s="95">
        <v>40037.666666666664</v>
      </c>
      <c r="D118" s="96">
        <v>384</v>
      </c>
      <c r="F118" s="97">
        <v>40211</v>
      </c>
      <c r="G118" s="103">
        <v>-36.000000000004547</v>
      </c>
    </row>
    <row r="119" spans="2:7" x14ac:dyDescent="0.25">
      <c r="B119" s="57">
        <f t="shared" si="1"/>
        <v>107</v>
      </c>
      <c r="C119" s="95">
        <v>40044.770833333336</v>
      </c>
      <c r="D119" s="96">
        <v>-236.00000000000455</v>
      </c>
      <c r="F119" s="97">
        <v>40212</v>
      </c>
      <c r="G119" s="103">
        <v>43.999999999990905</v>
      </c>
    </row>
    <row r="120" spans="2:7" x14ac:dyDescent="0.25">
      <c r="B120" s="57">
        <f t="shared" si="1"/>
        <v>108</v>
      </c>
      <c r="C120" s="95">
        <v>40052.677083333336</v>
      </c>
      <c r="D120" s="96">
        <v>-295.99999999999545</v>
      </c>
      <c r="F120" s="97">
        <v>40213</v>
      </c>
      <c r="G120" s="103">
        <v>913.99999999999545</v>
      </c>
    </row>
    <row r="121" spans="2:7" x14ac:dyDescent="0.25">
      <c r="B121" s="57">
        <f t="shared" si="1"/>
        <v>109</v>
      </c>
      <c r="C121" s="95">
        <v>40052.78125</v>
      </c>
      <c r="D121" s="96">
        <v>-255.99999999999773</v>
      </c>
      <c r="F121" s="97">
        <v>40219</v>
      </c>
      <c r="G121" s="103">
        <v>-186.00000000000455</v>
      </c>
    </row>
    <row r="122" spans="2:7" x14ac:dyDescent="0.25">
      <c r="B122" s="57">
        <f t="shared" si="1"/>
        <v>110</v>
      </c>
      <c r="C122" s="95">
        <v>40056.666666666664</v>
      </c>
      <c r="D122" s="96">
        <v>213.99999999999545</v>
      </c>
      <c r="F122" s="97">
        <v>40220</v>
      </c>
      <c r="G122" s="103">
        <v>498.00000000000682</v>
      </c>
    </row>
    <row r="123" spans="2:7" x14ac:dyDescent="0.25">
      <c r="B123" s="57">
        <f t="shared" si="1"/>
        <v>111</v>
      </c>
      <c r="C123" s="95">
        <v>40057.71875</v>
      </c>
      <c r="D123" s="96">
        <v>1473.9999999999977</v>
      </c>
      <c r="F123" s="97">
        <v>40234</v>
      </c>
      <c r="G123" s="103">
        <v>-185.99999999999318</v>
      </c>
    </row>
    <row r="124" spans="2:7" x14ac:dyDescent="0.25">
      <c r="B124" s="57">
        <f t="shared" si="1"/>
        <v>112</v>
      </c>
      <c r="C124" s="95">
        <v>40080.666666666664</v>
      </c>
      <c r="D124" s="96">
        <v>1023.9999999999977</v>
      </c>
      <c r="F124" s="97">
        <v>40252</v>
      </c>
      <c r="G124" s="103">
        <v>-426.00000000000227</v>
      </c>
    </row>
    <row r="125" spans="2:7" x14ac:dyDescent="0.25">
      <c r="B125" s="57">
        <f t="shared" si="1"/>
        <v>113</v>
      </c>
      <c r="C125" s="95">
        <v>40092.666666666664</v>
      </c>
      <c r="D125" s="96">
        <v>184</v>
      </c>
      <c r="F125" s="97">
        <v>40259</v>
      </c>
      <c r="G125" s="103">
        <v>473.99999999999773</v>
      </c>
    </row>
    <row r="126" spans="2:7" x14ac:dyDescent="0.25">
      <c r="B126" s="57">
        <f t="shared" si="1"/>
        <v>114</v>
      </c>
      <c r="C126" s="95">
        <v>40105.666666666664</v>
      </c>
      <c r="D126" s="96">
        <v>-336.00000000000455</v>
      </c>
      <c r="F126" s="97">
        <v>40266</v>
      </c>
      <c r="G126" s="103">
        <v>-195.99999999999545</v>
      </c>
    </row>
    <row r="127" spans="2:7" x14ac:dyDescent="0.25">
      <c r="B127" s="57">
        <f t="shared" si="1"/>
        <v>115</v>
      </c>
      <c r="C127" s="95">
        <v>40105.677083333336</v>
      </c>
      <c r="D127" s="96">
        <v>-326.00000000000227</v>
      </c>
      <c r="F127" s="97">
        <v>40267</v>
      </c>
      <c r="G127" s="103">
        <v>-392.00000000000227</v>
      </c>
    </row>
    <row r="128" spans="2:7" x14ac:dyDescent="0.25">
      <c r="B128" s="57">
        <f t="shared" si="1"/>
        <v>116</v>
      </c>
      <c r="C128" s="95">
        <v>40107.90625</v>
      </c>
      <c r="D128" s="96">
        <v>784</v>
      </c>
      <c r="F128" s="97">
        <v>40268</v>
      </c>
      <c r="G128" s="103">
        <v>-86.000000000004547</v>
      </c>
    </row>
    <row r="129" spans="2:7" x14ac:dyDescent="0.25">
      <c r="B129" s="57">
        <f t="shared" si="1"/>
        <v>117</v>
      </c>
      <c r="C129" s="95">
        <v>40121.864583333336</v>
      </c>
      <c r="D129" s="96">
        <v>-516</v>
      </c>
      <c r="F129" s="97">
        <v>40269</v>
      </c>
      <c r="G129" s="103">
        <v>-172.00000000000909</v>
      </c>
    </row>
    <row r="130" spans="2:7" x14ac:dyDescent="0.25">
      <c r="B130" s="57">
        <f t="shared" si="1"/>
        <v>118</v>
      </c>
      <c r="C130" s="95">
        <v>40122.677083333336</v>
      </c>
      <c r="D130" s="96">
        <v>584</v>
      </c>
      <c r="F130" s="97">
        <v>40287</v>
      </c>
      <c r="G130" s="103">
        <v>64.000000000006821</v>
      </c>
    </row>
    <row r="131" spans="2:7" x14ac:dyDescent="0.25">
      <c r="B131" s="57">
        <f t="shared" si="1"/>
        <v>119</v>
      </c>
      <c r="C131" s="95">
        <v>40143.666666666664</v>
      </c>
      <c r="D131" s="96">
        <v>623.99999999999773</v>
      </c>
      <c r="F131" s="97">
        <v>40297</v>
      </c>
      <c r="G131" s="103">
        <v>504.00000000000455</v>
      </c>
    </row>
    <row r="132" spans="2:7" x14ac:dyDescent="0.25">
      <c r="B132" s="57">
        <f t="shared" si="1"/>
        <v>120</v>
      </c>
      <c r="C132" s="95">
        <v>40155.666666666664</v>
      </c>
      <c r="D132" s="96">
        <v>-716</v>
      </c>
      <c r="F132" s="97">
        <v>40301</v>
      </c>
      <c r="G132" s="103">
        <v>144.00000000000227</v>
      </c>
    </row>
    <row r="133" spans="2:7" x14ac:dyDescent="0.25">
      <c r="B133" s="57">
        <f t="shared" si="1"/>
        <v>121</v>
      </c>
      <c r="C133" s="95">
        <v>40157.875</v>
      </c>
      <c r="D133" s="96">
        <v>303.99999999999318</v>
      </c>
      <c r="F133" s="97">
        <v>40302</v>
      </c>
      <c r="G133" s="103">
        <v>584</v>
      </c>
    </row>
    <row r="134" spans="2:7" x14ac:dyDescent="0.25">
      <c r="B134" s="57">
        <f t="shared" si="1"/>
        <v>122</v>
      </c>
      <c r="C134" s="95">
        <v>40164.677083333336</v>
      </c>
      <c r="D134" s="96">
        <v>-186.00000000000455</v>
      </c>
      <c r="F134" s="97">
        <v>40309</v>
      </c>
      <c r="G134" s="103">
        <v>523.99999999999773</v>
      </c>
    </row>
    <row r="135" spans="2:7" x14ac:dyDescent="0.25">
      <c r="B135" s="57">
        <f t="shared" si="1"/>
        <v>123</v>
      </c>
      <c r="C135" s="95">
        <v>40190.666666666664</v>
      </c>
      <c r="D135" s="96">
        <v>-295.99999999999545</v>
      </c>
      <c r="F135" s="97">
        <v>40310</v>
      </c>
      <c r="G135" s="103">
        <v>1504.0000000000045</v>
      </c>
    </row>
    <row r="136" spans="2:7" x14ac:dyDescent="0.25">
      <c r="B136" s="57">
        <f t="shared" si="1"/>
        <v>124</v>
      </c>
      <c r="C136" s="95">
        <v>40191.78125</v>
      </c>
      <c r="D136" s="96">
        <v>373.99999999999773</v>
      </c>
      <c r="F136" s="97">
        <v>40316</v>
      </c>
      <c r="G136" s="103">
        <v>-492.00000000000227</v>
      </c>
    </row>
    <row r="137" spans="2:7" x14ac:dyDescent="0.25">
      <c r="B137" s="57">
        <f t="shared" si="1"/>
        <v>125</v>
      </c>
      <c r="C137" s="95">
        <v>40211.78125</v>
      </c>
      <c r="D137" s="96">
        <v>-36.000000000004547</v>
      </c>
      <c r="F137" s="97">
        <v>40324</v>
      </c>
      <c r="G137" s="103">
        <v>-656.00000000000909</v>
      </c>
    </row>
    <row r="138" spans="2:7" x14ac:dyDescent="0.25">
      <c r="B138" s="57">
        <f t="shared" si="1"/>
        <v>126</v>
      </c>
      <c r="C138" s="95">
        <v>40212.697916666664</v>
      </c>
      <c r="D138" s="96">
        <v>43.999999999990905</v>
      </c>
      <c r="F138" s="97">
        <v>40330</v>
      </c>
      <c r="G138" s="103">
        <v>-305.99999999999773</v>
      </c>
    </row>
    <row r="139" spans="2:7" x14ac:dyDescent="0.25">
      <c r="B139" s="57">
        <f t="shared" si="1"/>
        <v>127</v>
      </c>
      <c r="C139" s="95">
        <v>40213.666666666664</v>
      </c>
      <c r="D139" s="96">
        <v>913.99999999999545</v>
      </c>
      <c r="F139" s="97">
        <v>40339</v>
      </c>
      <c r="G139" s="103">
        <v>-146.00000000000682</v>
      </c>
    </row>
    <row r="140" spans="2:7" x14ac:dyDescent="0.25">
      <c r="B140" s="57">
        <f t="shared" si="1"/>
        <v>128</v>
      </c>
      <c r="C140" s="95">
        <v>40219.822916666664</v>
      </c>
      <c r="D140" s="96">
        <v>-186.00000000000455</v>
      </c>
      <c r="F140" s="97">
        <v>40351</v>
      </c>
      <c r="G140" s="103">
        <v>868</v>
      </c>
    </row>
    <row r="141" spans="2:7" x14ac:dyDescent="0.25">
      <c r="B141" s="57">
        <f t="shared" si="1"/>
        <v>129</v>
      </c>
      <c r="C141" s="95">
        <v>40220.708333333336</v>
      </c>
      <c r="D141" s="96">
        <v>-115.99999999999999</v>
      </c>
      <c r="F141" s="97">
        <v>40357</v>
      </c>
      <c r="G141" s="103">
        <v>-921.99999999999773</v>
      </c>
    </row>
    <row r="142" spans="2:7" x14ac:dyDescent="0.25">
      <c r="B142" s="57">
        <f t="shared" si="1"/>
        <v>130</v>
      </c>
      <c r="C142" s="95">
        <v>40220.739583333336</v>
      </c>
      <c r="D142" s="96">
        <v>614.00000000000682</v>
      </c>
      <c r="F142" s="97">
        <v>40393</v>
      </c>
      <c r="G142" s="103">
        <v>-836.00000000000455</v>
      </c>
    </row>
    <row r="143" spans="2:7" x14ac:dyDescent="0.25">
      <c r="B143" s="57">
        <f t="shared" ref="B143:B206" si="2">B142+1</f>
        <v>131</v>
      </c>
      <c r="C143" s="95">
        <v>40234.666666666664</v>
      </c>
      <c r="D143" s="96">
        <v>-185.99999999999318</v>
      </c>
      <c r="F143" s="97">
        <v>40395</v>
      </c>
      <c r="G143" s="103">
        <v>-266</v>
      </c>
    </row>
    <row r="144" spans="2:7" x14ac:dyDescent="0.25">
      <c r="B144" s="57">
        <f t="shared" si="2"/>
        <v>132</v>
      </c>
      <c r="C144" s="95">
        <v>40252.71875</v>
      </c>
      <c r="D144" s="96">
        <v>-426.00000000000227</v>
      </c>
      <c r="F144" s="97">
        <v>40407</v>
      </c>
      <c r="G144" s="103">
        <v>294.00000000000227</v>
      </c>
    </row>
    <row r="145" spans="2:7" x14ac:dyDescent="0.25">
      <c r="B145" s="57">
        <f t="shared" si="2"/>
        <v>133</v>
      </c>
      <c r="C145" s="95">
        <v>40259.666666666664</v>
      </c>
      <c r="D145" s="96">
        <v>473.99999999999773</v>
      </c>
      <c r="F145" s="97">
        <v>40408</v>
      </c>
      <c r="G145" s="103">
        <v>303.99999999999318</v>
      </c>
    </row>
    <row r="146" spans="2:7" x14ac:dyDescent="0.25">
      <c r="B146" s="57">
        <f t="shared" si="2"/>
        <v>134</v>
      </c>
      <c r="C146" s="95">
        <v>40266.677083333336</v>
      </c>
      <c r="D146" s="96">
        <v>-195.99999999999545</v>
      </c>
      <c r="F146" s="97">
        <v>40409</v>
      </c>
      <c r="G146" s="103">
        <v>1173.9999999999977</v>
      </c>
    </row>
    <row r="147" spans="2:7" x14ac:dyDescent="0.25">
      <c r="B147" s="57">
        <f t="shared" si="2"/>
        <v>135</v>
      </c>
      <c r="C147" s="95">
        <v>40267.666666666664</v>
      </c>
      <c r="D147" s="96">
        <v>-105.99999999999771</v>
      </c>
      <c r="F147" s="97">
        <v>40416</v>
      </c>
      <c r="G147" s="103">
        <v>-61.999999999995453</v>
      </c>
    </row>
    <row r="148" spans="2:7" x14ac:dyDescent="0.25">
      <c r="B148" s="57">
        <f t="shared" si="2"/>
        <v>136</v>
      </c>
      <c r="C148" s="95">
        <v>40267.729166666664</v>
      </c>
      <c r="D148" s="96">
        <v>-286.00000000000455</v>
      </c>
      <c r="F148" s="97">
        <v>40420</v>
      </c>
      <c r="G148" s="103">
        <v>-96.000000000006821</v>
      </c>
    </row>
    <row r="149" spans="2:7" x14ac:dyDescent="0.25">
      <c r="B149" s="57">
        <f t="shared" si="2"/>
        <v>137</v>
      </c>
      <c r="C149" s="95">
        <v>40268.6875</v>
      </c>
      <c r="D149" s="96">
        <v>-86.000000000004547</v>
      </c>
      <c r="F149" s="97">
        <v>40421</v>
      </c>
      <c r="G149" s="103">
        <v>-295.99999999999545</v>
      </c>
    </row>
    <row r="150" spans="2:7" x14ac:dyDescent="0.25">
      <c r="B150" s="57">
        <f t="shared" si="2"/>
        <v>138</v>
      </c>
      <c r="C150" s="95">
        <v>40269.666666666664</v>
      </c>
      <c r="D150" s="96">
        <v>-226.00000000000227</v>
      </c>
      <c r="F150" s="97">
        <v>40422</v>
      </c>
      <c r="G150" s="103">
        <v>1123.9999999999977</v>
      </c>
    </row>
    <row r="151" spans="2:7" x14ac:dyDescent="0.25">
      <c r="B151" s="57">
        <f t="shared" si="2"/>
        <v>139</v>
      </c>
      <c r="C151" s="95">
        <v>40269.833333333336</v>
      </c>
      <c r="D151" s="96">
        <v>53.999999999993179</v>
      </c>
      <c r="F151" s="97">
        <v>40430</v>
      </c>
      <c r="G151" s="103">
        <v>-86.000000000004547</v>
      </c>
    </row>
    <row r="152" spans="2:7" x14ac:dyDescent="0.25">
      <c r="B152" s="57">
        <f t="shared" si="2"/>
        <v>140</v>
      </c>
      <c r="C152" s="95">
        <v>40287.739583333336</v>
      </c>
      <c r="D152" s="96">
        <v>64.000000000006821</v>
      </c>
      <c r="F152" s="97">
        <v>40437</v>
      </c>
      <c r="G152" s="103">
        <v>-275.99999999999091</v>
      </c>
    </row>
    <row r="153" spans="2:7" x14ac:dyDescent="0.25">
      <c r="B153" s="57">
        <f t="shared" si="2"/>
        <v>141</v>
      </c>
      <c r="C153" s="95">
        <v>40297.71875</v>
      </c>
      <c r="D153" s="96">
        <v>504.00000000000455</v>
      </c>
      <c r="F153" s="97">
        <v>40444</v>
      </c>
      <c r="G153" s="103">
        <v>7.9999999999977263</v>
      </c>
    </row>
    <row r="154" spans="2:7" x14ac:dyDescent="0.25">
      <c r="B154" s="57">
        <f t="shared" si="2"/>
        <v>142</v>
      </c>
      <c r="C154" s="95">
        <v>40301.78125</v>
      </c>
      <c r="D154" s="96">
        <v>144.00000000000227</v>
      </c>
      <c r="F154" s="97">
        <v>40455</v>
      </c>
      <c r="G154" s="103">
        <v>184</v>
      </c>
    </row>
    <row r="155" spans="2:7" x14ac:dyDescent="0.25">
      <c r="B155" s="57">
        <f t="shared" si="2"/>
        <v>143</v>
      </c>
      <c r="C155" s="95">
        <v>40302.666666666664</v>
      </c>
      <c r="D155" s="96">
        <v>584</v>
      </c>
      <c r="F155" s="97">
        <v>40470</v>
      </c>
      <c r="G155" s="103">
        <v>434</v>
      </c>
    </row>
    <row r="156" spans="2:7" x14ac:dyDescent="0.25">
      <c r="B156" s="57">
        <f t="shared" si="2"/>
        <v>144</v>
      </c>
      <c r="C156" s="95">
        <v>40309.75</v>
      </c>
      <c r="D156" s="96">
        <v>523.99999999999773</v>
      </c>
      <c r="F156" s="97">
        <v>40472</v>
      </c>
      <c r="G156" s="103">
        <v>237.99999999999318</v>
      </c>
    </row>
    <row r="157" spans="2:7" x14ac:dyDescent="0.25">
      <c r="B157" s="57">
        <f t="shared" si="2"/>
        <v>145</v>
      </c>
      <c r="C157" s="95">
        <v>40310.666666666664</v>
      </c>
      <c r="D157" s="96">
        <v>1504.0000000000045</v>
      </c>
      <c r="F157" s="97">
        <v>40477</v>
      </c>
      <c r="G157" s="103">
        <v>-226.00000000000227</v>
      </c>
    </row>
    <row r="158" spans="2:7" x14ac:dyDescent="0.25">
      <c r="B158" s="57">
        <f t="shared" si="2"/>
        <v>146</v>
      </c>
      <c r="C158" s="95">
        <v>40316.666666666664</v>
      </c>
      <c r="D158" s="96">
        <v>-216</v>
      </c>
      <c r="F158" s="97">
        <v>40478</v>
      </c>
      <c r="G158" s="103">
        <v>313.99999999999545</v>
      </c>
    </row>
    <row r="159" spans="2:7" x14ac:dyDescent="0.25">
      <c r="B159" s="57">
        <f t="shared" si="2"/>
        <v>147</v>
      </c>
      <c r="C159" s="95">
        <v>40316.75</v>
      </c>
      <c r="D159" s="96">
        <v>-276.00000000000227</v>
      </c>
      <c r="F159" s="97">
        <v>40483</v>
      </c>
      <c r="G159" s="103">
        <v>273.99999999999773</v>
      </c>
    </row>
    <row r="160" spans="2:7" x14ac:dyDescent="0.25">
      <c r="B160" s="57">
        <f t="shared" si="2"/>
        <v>148</v>
      </c>
      <c r="C160" s="95">
        <v>40324.677083333336</v>
      </c>
      <c r="D160" s="96">
        <v>-656.00000000000909</v>
      </c>
      <c r="F160" s="97">
        <v>40485</v>
      </c>
      <c r="G160" s="103">
        <v>173.99999999999773</v>
      </c>
    </row>
    <row r="161" spans="2:7" x14ac:dyDescent="0.25">
      <c r="B161" s="57">
        <f t="shared" si="2"/>
        <v>149</v>
      </c>
      <c r="C161" s="95">
        <v>40330.666666666664</v>
      </c>
      <c r="D161" s="96">
        <v>-305.99999999999773</v>
      </c>
      <c r="F161" s="97">
        <v>40497</v>
      </c>
      <c r="G161" s="103">
        <v>-105.99999999999771</v>
      </c>
    </row>
    <row r="162" spans="2:7" x14ac:dyDescent="0.25">
      <c r="B162" s="57">
        <f t="shared" si="2"/>
        <v>150</v>
      </c>
      <c r="C162" s="95">
        <v>40339.875</v>
      </c>
      <c r="D162" s="96">
        <v>-146.00000000000682</v>
      </c>
      <c r="F162" s="97">
        <v>40500</v>
      </c>
      <c r="G162" s="103">
        <v>434</v>
      </c>
    </row>
    <row r="163" spans="2:7" x14ac:dyDescent="0.25">
      <c r="B163" s="57">
        <f t="shared" si="2"/>
        <v>151</v>
      </c>
      <c r="C163" s="95">
        <v>40351.666666666664</v>
      </c>
      <c r="D163" s="96">
        <v>-186.00000000000455</v>
      </c>
      <c r="F163" s="97">
        <v>40504</v>
      </c>
      <c r="G163" s="103">
        <v>-495.99999999999545</v>
      </c>
    </row>
    <row r="164" spans="2:7" x14ac:dyDescent="0.25">
      <c r="B164" s="57">
        <f t="shared" si="2"/>
        <v>152</v>
      </c>
      <c r="C164" s="95">
        <v>40351.791666666664</v>
      </c>
      <c r="D164" s="96">
        <v>1054.0000000000045</v>
      </c>
      <c r="F164" s="97">
        <v>40505</v>
      </c>
      <c r="G164" s="103">
        <v>-395.99999999999545</v>
      </c>
    </row>
    <row r="165" spans="2:7" x14ac:dyDescent="0.25">
      <c r="B165" s="57">
        <f t="shared" si="2"/>
        <v>153</v>
      </c>
      <c r="C165" s="95">
        <v>40357.739583333336</v>
      </c>
      <c r="D165" s="96">
        <v>-666</v>
      </c>
      <c r="F165" s="97">
        <v>40506</v>
      </c>
      <c r="G165" s="103">
        <v>584</v>
      </c>
    </row>
    <row r="166" spans="2:7" x14ac:dyDescent="0.25">
      <c r="B166" s="57">
        <f t="shared" si="2"/>
        <v>154</v>
      </c>
      <c r="C166" s="95">
        <v>40357.864583333336</v>
      </c>
      <c r="D166" s="96">
        <v>-255.99999999999773</v>
      </c>
      <c r="F166" s="97">
        <v>40512</v>
      </c>
      <c r="G166" s="103">
        <v>-376.00000000000227</v>
      </c>
    </row>
    <row r="167" spans="2:7" x14ac:dyDescent="0.25">
      <c r="B167" s="57">
        <f t="shared" si="2"/>
        <v>155</v>
      </c>
      <c r="C167" s="95">
        <v>40393.6875</v>
      </c>
      <c r="D167" s="96">
        <v>-836.00000000000455</v>
      </c>
      <c r="F167" s="97">
        <v>40513</v>
      </c>
      <c r="G167" s="103">
        <v>273.99999999999773</v>
      </c>
    </row>
    <row r="168" spans="2:7" x14ac:dyDescent="0.25">
      <c r="B168" s="57">
        <f t="shared" si="2"/>
        <v>156</v>
      </c>
      <c r="C168" s="95">
        <v>40395.8125</v>
      </c>
      <c r="D168" s="96">
        <v>-266</v>
      </c>
      <c r="F168" s="97">
        <v>40527</v>
      </c>
      <c r="G168" s="103">
        <v>213.99999999999545</v>
      </c>
    </row>
    <row r="169" spans="2:7" x14ac:dyDescent="0.25">
      <c r="B169" s="57">
        <f t="shared" si="2"/>
        <v>157</v>
      </c>
      <c r="C169" s="95">
        <v>40407.71875</v>
      </c>
      <c r="D169" s="96">
        <v>294.00000000000227</v>
      </c>
      <c r="F169" s="97">
        <v>40528</v>
      </c>
      <c r="G169" s="103">
        <v>113.99999999999547</v>
      </c>
    </row>
    <row r="170" spans="2:7" x14ac:dyDescent="0.25">
      <c r="B170" s="57">
        <f t="shared" si="2"/>
        <v>158</v>
      </c>
      <c r="C170" s="95">
        <v>40408.729166666664</v>
      </c>
      <c r="D170" s="96">
        <v>303.99999999999318</v>
      </c>
      <c r="F170" s="97">
        <v>40562</v>
      </c>
      <c r="G170" s="103">
        <v>1134</v>
      </c>
    </row>
    <row r="171" spans="2:7" x14ac:dyDescent="0.25">
      <c r="B171" s="57">
        <f t="shared" si="2"/>
        <v>159</v>
      </c>
      <c r="C171" s="95">
        <v>40409.677083333336</v>
      </c>
      <c r="D171" s="96">
        <v>1173.9999999999977</v>
      </c>
      <c r="F171" s="97">
        <v>40569</v>
      </c>
      <c r="G171" s="103">
        <v>534</v>
      </c>
    </row>
    <row r="172" spans="2:7" x14ac:dyDescent="0.25">
      <c r="B172" s="57">
        <f t="shared" si="2"/>
        <v>160</v>
      </c>
      <c r="C172" s="95">
        <v>40416.666666666664</v>
      </c>
      <c r="D172" s="96">
        <v>-466</v>
      </c>
      <c r="F172" s="97">
        <v>40574</v>
      </c>
      <c r="G172" s="103">
        <v>134</v>
      </c>
    </row>
    <row r="173" spans="2:7" x14ac:dyDescent="0.25">
      <c r="B173" s="57">
        <f t="shared" si="2"/>
        <v>161</v>
      </c>
      <c r="C173" s="95">
        <v>40416.84375</v>
      </c>
      <c r="D173" s="96">
        <v>404.00000000000455</v>
      </c>
      <c r="F173" s="97">
        <v>40575</v>
      </c>
      <c r="G173" s="103">
        <v>1144.0000000000023</v>
      </c>
    </row>
    <row r="174" spans="2:7" x14ac:dyDescent="0.25">
      <c r="B174" s="57">
        <f t="shared" si="2"/>
        <v>162</v>
      </c>
      <c r="C174" s="95">
        <v>40420.854166666664</v>
      </c>
      <c r="D174" s="96">
        <v>-96.000000000006821</v>
      </c>
      <c r="F174" s="97">
        <v>40577</v>
      </c>
      <c r="G174" s="103">
        <v>-596.00000000000682</v>
      </c>
    </row>
    <row r="175" spans="2:7" x14ac:dyDescent="0.25">
      <c r="B175" s="57">
        <f t="shared" si="2"/>
        <v>163</v>
      </c>
      <c r="C175" s="95">
        <v>40421.802083333336</v>
      </c>
      <c r="D175" s="96">
        <v>-295.99999999999545</v>
      </c>
      <c r="F175" s="97">
        <v>40603</v>
      </c>
      <c r="G175" s="103">
        <v>744.00000000000227</v>
      </c>
    </row>
    <row r="176" spans="2:7" x14ac:dyDescent="0.25">
      <c r="B176" s="57">
        <f t="shared" si="2"/>
        <v>164</v>
      </c>
      <c r="C176" s="95">
        <v>40422.666666666664</v>
      </c>
      <c r="D176" s="96">
        <v>1123.9999999999977</v>
      </c>
      <c r="F176" s="97">
        <v>40605</v>
      </c>
      <c r="G176" s="103">
        <v>494.00000000000227</v>
      </c>
    </row>
    <row r="177" spans="2:7" x14ac:dyDescent="0.25">
      <c r="B177" s="57">
        <f t="shared" si="2"/>
        <v>165</v>
      </c>
      <c r="C177" s="95">
        <v>40430.822916666664</v>
      </c>
      <c r="D177" s="96">
        <v>-86.000000000004547</v>
      </c>
      <c r="F177" s="97">
        <v>40609</v>
      </c>
      <c r="G177" s="103">
        <v>614.00000000000682</v>
      </c>
    </row>
    <row r="178" spans="2:7" x14ac:dyDescent="0.25">
      <c r="B178" s="57">
        <f t="shared" si="2"/>
        <v>166</v>
      </c>
      <c r="C178" s="95">
        <v>40437.822916666664</v>
      </c>
      <c r="D178" s="96">
        <v>-275.99999999999091</v>
      </c>
      <c r="F178" s="97">
        <v>40610</v>
      </c>
      <c r="G178" s="103">
        <v>334</v>
      </c>
    </row>
    <row r="179" spans="2:7" x14ac:dyDescent="0.25">
      <c r="B179" s="57">
        <f t="shared" si="2"/>
        <v>167</v>
      </c>
      <c r="C179" s="95">
        <v>40444.739583333336</v>
      </c>
      <c r="D179" s="96">
        <v>-216</v>
      </c>
      <c r="F179" s="97">
        <v>40625</v>
      </c>
      <c r="G179" s="103">
        <v>-656.00000000000909</v>
      </c>
    </row>
    <row r="180" spans="2:7" x14ac:dyDescent="0.25">
      <c r="B180" s="57">
        <f t="shared" si="2"/>
        <v>168</v>
      </c>
      <c r="C180" s="95">
        <v>40444.875</v>
      </c>
      <c r="D180" s="96">
        <v>223.99999999999773</v>
      </c>
      <c r="F180" s="97">
        <v>40651</v>
      </c>
      <c r="G180" s="103">
        <v>54.000000000004547</v>
      </c>
    </row>
    <row r="181" spans="2:7" x14ac:dyDescent="0.25">
      <c r="B181" s="57">
        <f t="shared" si="2"/>
        <v>169</v>
      </c>
      <c r="C181" s="95">
        <v>40455.729166666664</v>
      </c>
      <c r="D181" s="96">
        <v>184</v>
      </c>
      <c r="F181" s="97">
        <v>40653</v>
      </c>
      <c r="G181" s="103">
        <v>-45.999999999995453</v>
      </c>
    </row>
    <row r="182" spans="2:7" x14ac:dyDescent="0.25">
      <c r="B182" s="57">
        <f t="shared" si="2"/>
        <v>170</v>
      </c>
      <c r="C182" s="95">
        <v>40470.84375</v>
      </c>
      <c r="D182" s="96">
        <v>434</v>
      </c>
      <c r="F182" s="97">
        <v>40672</v>
      </c>
      <c r="G182" s="103">
        <v>-26.000000000002277</v>
      </c>
    </row>
    <row r="183" spans="2:7" x14ac:dyDescent="0.25">
      <c r="B183" s="57">
        <f t="shared" si="2"/>
        <v>171</v>
      </c>
      <c r="C183" s="95">
        <v>40472.666666666664</v>
      </c>
      <c r="D183" s="96">
        <v>-296.00000000000682</v>
      </c>
      <c r="F183" s="97">
        <v>40673</v>
      </c>
      <c r="G183" s="103">
        <v>753.99999999999318</v>
      </c>
    </row>
    <row r="184" spans="2:7" x14ac:dyDescent="0.25">
      <c r="B184" s="57">
        <f t="shared" si="2"/>
        <v>172</v>
      </c>
      <c r="C184" s="95">
        <v>40472.75</v>
      </c>
      <c r="D184" s="96">
        <v>534</v>
      </c>
      <c r="F184" s="97">
        <v>40675</v>
      </c>
      <c r="G184" s="103">
        <v>94.000000000002274</v>
      </c>
    </row>
    <row r="185" spans="2:7" x14ac:dyDescent="0.25">
      <c r="B185" s="57">
        <f t="shared" si="2"/>
        <v>173</v>
      </c>
      <c r="C185" s="95">
        <v>40477.666666666664</v>
      </c>
      <c r="D185" s="96">
        <v>-226.00000000000227</v>
      </c>
      <c r="F185" s="97">
        <v>40689</v>
      </c>
      <c r="G185" s="103">
        <v>337.99999999999318</v>
      </c>
    </row>
    <row r="186" spans="2:7" x14ac:dyDescent="0.25">
      <c r="B186" s="57">
        <f t="shared" si="2"/>
        <v>174</v>
      </c>
      <c r="C186" s="95">
        <v>40478.6875</v>
      </c>
      <c r="D186" s="96">
        <v>313.99999999999545</v>
      </c>
      <c r="F186" s="97">
        <v>40714</v>
      </c>
      <c r="G186" s="103">
        <v>-452.00000000000455</v>
      </c>
    </row>
    <row r="187" spans="2:7" x14ac:dyDescent="0.25">
      <c r="B187" s="57">
        <f t="shared" si="2"/>
        <v>175</v>
      </c>
      <c r="C187" s="95">
        <v>40483.708333333336</v>
      </c>
      <c r="D187" s="96">
        <v>273.99999999999773</v>
      </c>
      <c r="F187" s="97">
        <v>40717</v>
      </c>
      <c r="G187" s="103">
        <v>-661.99999999999545</v>
      </c>
    </row>
    <row r="188" spans="2:7" x14ac:dyDescent="0.25">
      <c r="B188" s="57">
        <f t="shared" si="2"/>
        <v>176</v>
      </c>
      <c r="C188" s="95">
        <v>40485.833333333336</v>
      </c>
      <c r="D188" s="96">
        <v>173.99999999999773</v>
      </c>
      <c r="F188" s="97">
        <v>40737</v>
      </c>
      <c r="G188" s="103">
        <v>-132</v>
      </c>
    </row>
    <row r="189" spans="2:7" x14ac:dyDescent="0.25">
      <c r="B189" s="57">
        <f t="shared" si="2"/>
        <v>177</v>
      </c>
      <c r="C189" s="95">
        <v>40497.864583333336</v>
      </c>
      <c r="D189" s="96">
        <v>-105.99999999999771</v>
      </c>
      <c r="F189" s="97">
        <v>40738</v>
      </c>
      <c r="G189" s="103">
        <v>618.00000000001137</v>
      </c>
    </row>
    <row r="190" spans="2:7" x14ac:dyDescent="0.25">
      <c r="B190" s="57">
        <f t="shared" si="2"/>
        <v>178</v>
      </c>
      <c r="C190" s="95">
        <v>40500.666666666664</v>
      </c>
      <c r="D190" s="96">
        <v>434</v>
      </c>
      <c r="F190" s="97">
        <v>40743</v>
      </c>
      <c r="G190" s="103">
        <v>293.99999999999091</v>
      </c>
    </row>
    <row r="191" spans="2:7" x14ac:dyDescent="0.25">
      <c r="B191" s="57">
        <f t="shared" si="2"/>
        <v>179</v>
      </c>
      <c r="C191" s="95">
        <v>40504.791666666664</v>
      </c>
      <c r="D191" s="96">
        <v>-495.99999999999545</v>
      </c>
      <c r="F191" s="97">
        <v>40744</v>
      </c>
      <c r="G191" s="103">
        <v>-126.00000000000226</v>
      </c>
    </row>
    <row r="192" spans="2:7" x14ac:dyDescent="0.25">
      <c r="B192" s="57">
        <f t="shared" si="2"/>
        <v>180</v>
      </c>
      <c r="C192" s="95">
        <v>40505.677083333336</v>
      </c>
      <c r="D192" s="96">
        <v>-395.99999999999545</v>
      </c>
      <c r="F192" s="97">
        <v>40749</v>
      </c>
      <c r="G192" s="103">
        <v>-426.00000000000227</v>
      </c>
    </row>
    <row r="193" spans="2:7" x14ac:dyDescent="0.25">
      <c r="B193" s="57">
        <f t="shared" si="2"/>
        <v>181</v>
      </c>
      <c r="C193" s="95">
        <v>40506.666666666664</v>
      </c>
      <c r="D193" s="96">
        <v>584</v>
      </c>
      <c r="F193" s="97">
        <v>40770</v>
      </c>
      <c r="G193" s="103">
        <v>-445.99999999999545</v>
      </c>
    </row>
    <row r="194" spans="2:7" x14ac:dyDescent="0.25">
      <c r="B194" s="57">
        <f t="shared" si="2"/>
        <v>182</v>
      </c>
      <c r="C194" s="95">
        <v>40512.8125</v>
      </c>
      <c r="D194" s="96">
        <v>-376.00000000000227</v>
      </c>
      <c r="F194" s="97">
        <v>40771</v>
      </c>
      <c r="G194" s="103">
        <v>-1151.9999999999932</v>
      </c>
    </row>
    <row r="195" spans="2:7" x14ac:dyDescent="0.25">
      <c r="B195" s="57">
        <f t="shared" si="2"/>
        <v>183</v>
      </c>
      <c r="C195" s="95">
        <v>40513.666666666664</v>
      </c>
      <c r="D195" s="96">
        <v>273.99999999999773</v>
      </c>
      <c r="F195" s="97">
        <v>40772</v>
      </c>
      <c r="G195" s="103">
        <v>-115.99999999999999</v>
      </c>
    </row>
    <row r="196" spans="2:7" x14ac:dyDescent="0.25">
      <c r="B196" s="57">
        <f t="shared" si="2"/>
        <v>184</v>
      </c>
      <c r="C196" s="95">
        <v>40527.864583333336</v>
      </c>
      <c r="D196" s="96">
        <v>213.99999999999545</v>
      </c>
      <c r="F196" s="97">
        <v>40773</v>
      </c>
      <c r="G196" s="103">
        <v>1113.9999999999955</v>
      </c>
    </row>
    <row r="197" spans="2:7" x14ac:dyDescent="0.25">
      <c r="B197" s="57">
        <f t="shared" si="2"/>
        <v>185</v>
      </c>
      <c r="C197" s="95">
        <v>40528.729166666664</v>
      </c>
      <c r="D197" s="96">
        <v>113.99999999999547</v>
      </c>
      <c r="F197" s="97">
        <v>40780</v>
      </c>
      <c r="G197" s="103">
        <v>-611.99999999999545</v>
      </c>
    </row>
    <row r="198" spans="2:7" x14ac:dyDescent="0.25">
      <c r="B198" s="57">
        <f t="shared" si="2"/>
        <v>186</v>
      </c>
      <c r="C198" s="95">
        <v>40562.697916666664</v>
      </c>
      <c r="D198" s="96">
        <v>1134</v>
      </c>
      <c r="F198" s="97">
        <v>40787</v>
      </c>
      <c r="G198" s="103">
        <v>-185.99999999999318</v>
      </c>
    </row>
    <row r="199" spans="2:7" x14ac:dyDescent="0.25">
      <c r="B199" s="57">
        <f t="shared" si="2"/>
        <v>187</v>
      </c>
      <c r="C199" s="95">
        <v>40569.6875</v>
      </c>
      <c r="D199" s="96">
        <v>534</v>
      </c>
      <c r="F199" s="97">
        <v>40793</v>
      </c>
      <c r="G199" s="103">
        <v>1284</v>
      </c>
    </row>
    <row r="200" spans="2:7" x14ac:dyDescent="0.25">
      <c r="B200" s="57">
        <f t="shared" si="2"/>
        <v>188</v>
      </c>
      <c r="C200" s="95">
        <v>40574.864583333336</v>
      </c>
      <c r="D200" s="96">
        <v>134</v>
      </c>
      <c r="F200" s="97">
        <v>40794</v>
      </c>
      <c r="G200" s="103">
        <v>273.99999999999773</v>
      </c>
    </row>
    <row r="201" spans="2:7" x14ac:dyDescent="0.25">
      <c r="B201" s="57">
        <f t="shared" si="2"/>
        <v>189</v>
      </c>
      <c r="C201" s="95">
        <v>40575.666666666664</v>
      </c>
      <c r="D201" s="96">
        <v>1144.0000000000023</v>
      </c>
      <c r="F201" s="97">
        <v>40799</v>
      </c>
      <c r="G201" s="103">
        <v>173.99999999999773</v>
      </c>
    </row>
    <row r="202" spans="2:7" x14ac:dyDescent="0.25">
      <c r="B202" s="57">
        <f t="shared" si="2"/>
        <v>190</v>
      </c>
      <c r="C202" s="95">
        <v>40577.6875</v>
      </c>
      <c r="D202" s="96">
        <v>-596.00000000000682</v>
      </c>
      <c r="F202" s="97">
        <v>40800</v>
      </c>
      <c r="G202" s="103">
        <v>1084</v>
      </c>
    </row>
    <row r="203" spans="2:7" x14ac:dyDescent="0.25">
      <c r="B203" s="57">
        <f t="shared" si="2"/>
        <v>191</v>
      </c>
      <c r="C203" s="95">
        <v>40603.760416666664</v>
      </c>
      <c r="D203" s="96">
        <v>744.00000000000227</v>
      </c>
      <c r="F203" s="97">
        <v>40805</v>
      </c>
      <c r="G203" s="103">
        <v>-842.00000000000227</v>
      </c>
    </row>
    <row r="204" spans="2:7" x14ac:dyDescent="0.25">
      <c r="B204" s="57">
        <f t="shared" si="2"/>
        <v>192</v>
      </c>
      <c r="C204" s="95">
        <v>40605.666666666664</v>
      </c>
      <c r="D204" s="96">
        <v>494.00000000000227</v>
      </c>
      <c r="F204" s="97">
        <v>40806</v>
      </c>
      <c r="G204" s="103">
        <v>778.00000000000227</v>
      </c>
    </row>
    <row r="205" spans="2:7" x14ac:dyDescent="0.25">
      <c r="B205" s="57">
        <f t="shared" si="2"/>
        <v>193</v>
      </c>
      <c r="C205" s="95">
        <v>40609.708333333336</v>
      </c>
      <c r="D205" s="96">
        <v>614.00000000000682</v>
      </c>
      <c r="F205" s="97">
        <v>40813</v>
      </c>
      <c r="G205" s="103">
        <v>664.00000000000682</v>
      </c>
    </row>
    <row r="206" spans="2:7" x14ac:dyDescent="0.25">
      <c r="B206" s="57">
        <f t="shared" si="2"/>
        <v>194</v>
      </c>
      <c r="C206" s="95">
        <v>40610.697916666664</v>
      </c>
      <c r="D206" s="96">
        <v>334</v>
      </c>
      <c r="F206" s="97">
        <v>40835</v>
      </c>
      <c r="G206" s="103">
        <v>-235.99999999999318</v>
      </c>
    </row>
    <row r="207" spans="2:7" x14ac:dyDescent="0.25">
      <c r="B207" s="57">
        <f t="shared" ref="B207:B270" si="3">B206+1</f>
        <v>195</v>
      </c>
      <c r="C207" s="95">
        <v>40625.677083333336</v>
      </c>
      <c r="D207" s="96">
        <v>-656.00000000000909</v>
      </c>
      <c r="F207" s="97">
        <v>40836</v>
      </c>
      <c r="G207" s="103">
        <v>437.99999999999318</v>
      </c>
    </row>
    <row r="208" spans="2:7" x14ac:dyDescent="0.25">
      <c r="B208" s="57">
        <f t="shared" si="3"/>
        <v>196</v>
      </c>
      <c r="C208" s="95">
        <v>40651.666666666664</v>
      </c>
      <c r="D208" s="96">
        <v>54.000000000004547</v>
      </c>
      <c r="F208" s="97">
        <v>40842</v>
      </c>
      <c r="G208" s="103">
        <v>934</v>
      </c>
    </row>
    <row r="209" spans="2:7" x14ac:dyDescent="0.25">
      <c r="B209" s="57">
        <f t="shared" si="3"/>
        <v>197</v>
      </c>
      <c r="C209" s="95">
        <v>40653.666666666664</v>
      </c>
      <c r="D209" s="96">
        <v>-45.999999999995453</v>
      </c>
      <c r="F209" s="97">
        <v>40850</v>
      </c>
      <c r="G209" s="103">
        <v>954.00000000000455</v>
      </c>
    </row>
    <row r="210" spans="2:7" x14ac:dyDescent="0.25">
      <c r="B210" s="57">
        <f t="shared" si="3"/>
        <v>198</v>
      </c>
      <c r="C210" s="95">
        <v>40672.833333333336</v>
      </c>
      <c r="D210" s="96">
        <v>-26.000000000002277</v>
      </c>
      <c r="F210" s="97">
        <v>40854</v>
      </c>
      <c r="G210" s="103">
        <v>-21.999999999997726</v>
      </c>
    </row>
    <row r="211" spans="2:7" x14ac:dyDescent="0.25">
      <c r="B211" s="57">
        <f t="shared" si="3"/>
        <v>199</v>
      </c>
      <c r="C211" s="95">
        <v>40673.666666666664</v>
      </c>
      <c r="D211" s="96">
        <v>753.99999999999318</v>
      </c>
      <c r="F211" s="97">
        <v>40855</v>
      </c>
      <c r="G211" s="103">
        <v>1273.9999999999977</v>
      </c>
    </row>
    <row r="212" spans="2:7" x14ac:dyDescent="0.25">
      <c r="B212" s="57">
        <f t="shared" si="3"/>
        <v>200</v>
      </c>
      <c r="C212" s="95">
        <v>40675.770833333336</v>
      </c>
      <c r="D212" s="96">
        <v>94.000000000002274</v>
      </c>
      <c r="F212" s="97">
        <v>40856</v>
      </c>
      <c r="G212" s="103">
        <v>-126.00000000000226</v>
      </c>
    </row>
    <row r="213" spans="2:7" x14ac:dyDescent="0.25">
      <c r="B213" s="57">
        <f t="shared" si="3"/>
        <v>201</v>
      </c>
      <c r="C213" s="95">
        <v>40689.71875</v>
      </c>
      <c r="D213" s="96">
        <v>-346.00000000000682</v>
      </c>
      <c r="F213" s="97">
        <v>40861</v>
      </c>
      <c r="G213" s="103">
        <v>104.00000000000456</v>
      </c>
    </row>
    <row r="214" spans="2:7" x14ac:dyDescent="0.25">
      <c r="B214" s="57">
        <f t="shared" si="3"/>
        <v>202</v>
      </c>
      <c r="C214" s="95">
        <v>40689.760416666664</v>
      </c>
      <c r="D214" s="96">
        <v>684</v>
      </c>
      <c r="F214" s="97">
        <v>40862</v>
      </c>
      <c r="G214" s="103">
        <v>308.00000000000909</v>
      </c>
    </row>
    <row r="215" spans="2:7" x14ac:dyDescent="0.25">
      <c r="B215" s="57">
        <f t="shared" si="3"/>
        <v>203</v>
      </c>
      <c r="C215" s="95">
        <v>40714.75</v>
      </c>
      <c r="D215" s="96">
        <v>-155.99999999999773</v>
      </c>
      <c r="F215" s="97">
        <v>40863</v>
      </c>
      <c r="G215" s="103">
        <v>214.00000000000682</v>
      </c>
    </row>
    <row r="216" spans="2:7" x14ac:dyDescent="0.25">
      <c r="B216" s="57">
        <f t="shared" si="3"/>
        <v>204</v>
      </c>
      <c r="C216" s="95">
        <v>40714.895833333336</v>
      </c>
      <c r="D216" s="96">
        <v>-296.00000000000682</v>
      </c>
      <c r="F216" s="97">
        <v>40876</v>
      </c>
      <c r="G216" s="103">
        <v>-682</v>
      </c>
    </row>
    <row r="217" spans="2:7" x14ac:dyDescent="0.25">
      <c r="B217" s="57">
        <f t="shared" si="3"/>
        <v>205</v>
      </c>
      <c r="C217" s="95">
        <v>40717.875</v>
      </c>
      <c r="D217" s="96">
        <v>-805.99999999999773</v>
      </c>
      <c r="F217" s="97">
        <v>40877</v>
      </c>
      <c r="G217" s="103">
        <v>1284</v>
      </c>
    </row>
    <row r="218" spans="2:7" x14ac:dyDescent="0.25">
      <c r="B218" s="57">
        <f t="shared" si="3"/>
        <v>206</v>
      </c>
      <c r="C218" s="95">
        <v>40717.885416666664</v>
      </c>
      <c r="D218" s="96">
        <v>144.00000000000227</v>
      </c>
      <c r="F218" s="97">
        <v>40885</v>
      </c>
      <c r="G218" s="103">
        <v>1173.9999999999977</v>
      </c>
    </row>
    <row r="219" spans="2:7" x14ac:dyDescent="0.25">
      <c r="B219" s="57">
        <f t="shared" si="3"/>
        <v>207</v>
      </c>
      <c r="C219" s="95">
        <v>40737.697916666664</v>
      </c>
      <c r="D219" s="96">
        <v>14.000000000006821</v>
      </c>
      <c r="F219" s="97">
        <v>40890</v>
      </c>
      <c r="G219" s="103">
        <v>-621.99999999999773</v>
      </c>
    </row>
    <row r="220" spans="2:7" x14ac:dyDescent="0.25">
      <c r="B220" s="57">
        <f t="shared" si="3"/>
        <v>208</v>
      </c>
      <c r="C220" s="95">
        <v>40737.895833333336</v>
      </c>
      <c r="D220" s="96">
        <v>-146.00000000000682</v>
      </c>
      <c r="F220" s="97">
        <v>40896</v>
      </c>
      <c r="G220" s="103">
        <v>757.99999999999773</v>
      </c>
    </row>
    <row r="221" spans="2:7" x14ac:dyDescent="0.25">
      <c r="B221" s="57">
        <f t="shared" si="3"/>
        <v>209</v>
      </c>
      <c r="C221" s="95">
        <v>40738.677083333336</v>
      </c>
      <c r="D221" s="96">
        <v>-535.99999999999318</v>
      </c>
      <c r="F221" s="97">
        <v>40897</v>
      </c>
      <c r="G221" s="103">
        <v>854.00000000000455</v>
      </c>
    </row>
    <row r="222" spans="2:7" x14ac:dyDescent="0.25">
      <c r="B222" s="57">
        <f t="shared" si="3"/>
        <v>210</v>
      </c>
      <c r="C222" s="95">
        <v>40738.708333333336</v>
      </c>
      <c r="D222" s="96">
        <v>1154.0000000000045</v>
      </c>
      <c r="F222" s="97">
        <v>40917</v>
      </c>
      <c r="G222" s="103">
        <v>-451.99999999999318</v>
      </c>
    </row>
    <row r="223" spans="2:7" x14ac:dyDescent="0.25">
      <c r="B223" s="57">
        <f t="shared" si="3"/>
        <v>211</v>
      </c>
      <c r="C223" s="95">
        <v>40743.833333333336</v>
      </c>
      <c r="D223" s="96">
        <v>293.99999999999091</v>
      </c>
      <c r="F223" s="97">
        <v>40925</v>
      </c>
      <c r="G223" s="103">
        <v>-115.99999999999999</v>
      </c>
    </row>
    <row r="224" spans="2:7" x14ac:dyDescent="0.25">
      <c r="B224" s="57">
        <f t="shared" si="3"/>
        <v>212</v>
      </c>
      <c r="C224" s="95">
        <v>40744.708333333336</v>
      </c>
      <c r="D224" s="96">
        <v>-126.00000000000226</v>
      </c>
      <c r="F224" s="97">
        <v>40939</v>
      </c>
      <c r="G224" s="103">
        <v>-36.000000000004547</v>
      </c>
    </row>
    <row r="225" spans="2:7" x14ac:dyDescent="0.25">
      <c r="B225" s="57">
        <f t="shared" si="3"/>
        <v>213</v>
      </c>
      <c r="C225" s="95">
        <v>40749.666666666664</v>
      </c>
      <c r="D225" s="96">
        <v>-426.00000000000227</v>
      </c>
      <c r="F225" s="97">
        <v>40947</v>
      </c>
      <c r="G225" s="103">
        <v>-436.00000000000455</v>
      </c>
    </row>
    <row r="226" spans="2:7" x14ac:dyDescent="0.25">
      <c r="B226" s="57">
        <f t="shared" si="3"/>
        <v>214</v>
      </c>
      <c r="C226" s="95">
        <v>40770.666666666664</v>
      </c>
      <c r="D226" s="96">
        <v>-445.99999999999545</v>
      </c>
      <c r="F226" s="97">
        <v>40948</v>
      </c>
      <c r="G226" s="103">
        <v>-571.99999999999773</v>
      </c>
    </row>
    <row r="227" spans="2:7" x14ac:dyDescent="0.25">
      <c r="B227" s="57">
        <f t="shared" si="3"/>
        <v>215</v>
      </c>
      <c r="C227" s="95">
        <v>40771.8125</v>
      </c>
      <c r="D227" s="96">
        <v>-845.99999999999545</v>
      </c>
      <c r="F227" s="97">
        <v>40966</v>
      </c>
      <c r="G227" s="103">
        <v>34</v>
      </c>
    </row>
    <row r="228" spans="2:7" x14ac:dyDescent="0.25">
      <c r="B228" s="57">
        <f t="shared" si="3"/>
        <v>216</v>
      </c>
      <c r="C228" s="95">
        <v>40771.854166666664</v>
      </c>
      <c r="D228" s="96">
        <v>-305.99999999999773</v>
      </c>
      <c r="F228" s="97">
        <v>40967</v>
      </c>
      <c r="G228" s="103">
        <v>-221.99999999999773</v>
      </c>
    </row>
    <row r="229" spans="2:7" x14ac:dyDescent="0.25">
      <c r="B229" s="57">
        <f t="shared" si="3"/>
        <v>217</v>
      </c>
      <c r="C229" s="95">
        <v>40772.760416666664</v>
      </c>
      <c r="D229" s="96">
        <v>-115.99999999999999</v>
      </c>
      <c r="F229" s="97">
        <v>40989</v>
      </c>
      <c r="G229" s="103">
        <v>-332.00000000001137</v>
      </c>
    </row>
    <row r="230" spans="2:7" x14ac:dyDescent="0.25">
      <c r="B230" s="57">
        <f t="shared" si="3"/>
        <v>218</v>
      </c>
      <c r="C230" s="95">
        <v>40773.666666666664</v>
      </c>
      <c r="D230" s="96">
        <v>1113.9999999999955</v>
      </c>
      <c r="F230" s="97">
        <v>41001</v>
      </c>
      <c r="G230" s="103">
        <v>594.00000000000227</v>
      </c>
    </row>
    <row r="231" spans="2:7" x14ac:dyDescent="0.25">
      <c r="B231" s="57">
        <f t="shared" si="3"/>
        <v>219</v>
      </c>
      <c r="C231" s="95">
        <v>40780.791666666664</v>
      </c>
      <c r="D231" s="96">
        <v>-545.99999999999545</v>
      </c>
      <c r="F231" s="97">
        <v>41015</v>
      </c>
      <c r="G231" s="103">
        <v>-156.00000000000909</v>
      </c>
    </row>
    <row r="232" spans="2:7" x14ac:dyDescent="0.25">
      <c r="B232" s="57">
        <f t="shared" si="3"/>
        <v>220</v>
      </c>
      <c r="C232" s="95">
        <v>40780.822916666664</v>
      </c>
      <c r="D232" s="96">
        <v>-66</v>
      </c>
      <c r="F232" s="97">
        <v>41018</v>
      </c>
      <c r="G232" s="103">
        <v>-92.000000000002274</v>
      </c>
    </row>
    <row r="233" spans="2:7" x14ac:dyDescent="0.25">
      <c r="B233" s="57">
        <f t="shared" si="3"/>
        <v>221</v>
      </c>
      <c r="C233" s="95">
        <v>40787.916666666664</v>
      </c>
      <c r="D233" s="96">
        <v>-185.99999999999318</v>
      </c>
      <c r="F233" s="97">
        <v>41039</v>
      </c>
      <c r="G233" s="103">
        <v>-542.00000000000227</v>
      </c>
    </row>
    <row r="234" spans="2:7" x14ac:dyDescent="0.25">
      <c r="B234" s="57">
        <f t="shared" si="3"/>
        <v>222</v>
      </c>
      <c r="C234" s="95">
        <v>40793.677083333336</v>
      </c>
      <c r="D234" s="96">
        <v>1284</v>
      </c>
      <c r="F234" s="97">
        <v>41044</v>
      </c>
      <c r="G234" s="103">
        <v>-76.000000000002274</v>
      </c>
    </row>
    <row r="235" spans="2:7" x14ac:dyDescent="0.25">
      <c r="B235" s="57">
        <f t="shared" si="3"/>
        <v>223</v>
      </c>
      <c r="C235" s="95">
        <v>40794.833333333336</v>
      </c>
      <c r="D235" s="96">
        <v>273.99999999999773</v>
      </c>
      <c r="F235" s="97">
        <v>41053</v>
      </c>
      <c r="G235" s="103">
        <v>-86.000000000004547</v>
      </c>
    </row>
    <row r="236" spans="2:7" x14ac:dyDescent="0.25">
      <c r="B236" s="57">
        <f t="shared" si="3"/>
        <v>224</v>
      </c>
      <c r="C236" s="95">
        <v>40799.84375</v>
      </c>
      <c r="D236" s="96">
        <v>173.99999999999773</v>
      </c>
      <c r="F236" s="97">
        <v>41065</v>
      </c>
      <c r="G236" s="103">
        <v>13.999999999995453</v>
      </c>
    </row>
    <row r="237" spans="2:7" x14ac:dyDescent="0.25">
      <c r="B237" s="57">
        <f t="shared" si="3"/>
        <v>225</v>
      </c>
      <c r="C237" s="95">
        <v>40800.729166666664</v>
      </c>
      <c r="D237" s="96">
        <v>1084</v>
      </c>
      <c r="F237" s="97">
        <v>41071</v>
      </c>
      <c r="G237" s="103">
        <v>198.00000000000682</v>
      </c>
    </row>
    <row r="238" spans="2:7" x14ac:dyDescent="0.25">
      <c r="B238" s="57">
        <f t="shared" si="3"/>
        <v>226</v>
      </c>
      <c r="C238" s="95">
        <v>40805.666666666664</v>
      </c>
      <c r="D238" s="96">
        <v>-426.00000000000227</v>
      </c>
      <c r="F238" s="97">
        <v>41073</v>
      </c>
      <c r="G238" s="103">
        <v>-792.00000000000227</v>
      </c>
    </row>
    <row r="239" spans="2:7" x14ac:dyDescent="0.25">
      <c r="B239" s="57">
        <f t="shared" si="3"/>
        <v>227</v>
      </c>
      <c r="C239" s="95">
        <v>40805.90625</v>
      </c>
      <c r="D239" s="96">
        <v>-416</v>
      </c>
      <c r="F239" s="97">
        <v>41074</v>
      </c>
      <c r="G239" s="103">
        <v>-861.99999999999545</v>
      </c>
    </row>
    <row r="240" spans="2:7" x14ac:dyDescent="0.25">
      <c r="B240" s="57">
        <f t="shared" si="3"/>
        <v>228</v>
      </c>
      <c r="C240" s="95">
        <v>40806.6875</v>
      </c>
      <c r="D240" s="96">
        <v>144.00000000000227</v>
      </c>
      <c r="F240" s="97">
        <v>41100</v>
      </c>
      <c r="G240" s="103">
        <v>1063.9999999999955</v>
      </c>
    </row>
    <row r="241" spans="2:7" x14ac:dyDescent="0.25">
      <c r="B241" s="57">
        <f t="shared" si="3"/>
        <v>229</v>
      </c>
      <c r="C241" s="95">
        <v>40806.895833333336</v>
      </c>
      <c r="D241" s="96">
        <v>634</v>
      </c>
      <c r="F241" s="97">
        <v>41107</v>
      </c>
      <c r="G241" s="103">
        <v>-522.00000000000909</v>
      </c>
    </row>
    <row r="242" spans="2:7" x14ac:dyDescent="0.25">
      <c r="B242" s="57">
        <f t="shared" si="3"/>
        <v>230</v>
      </c>
      <c r="C242" s="95">
        <v>40813.666666666664</v>
      </c>
      <c r="D242" s="96">
        <v>664.00000000000682</v>
      </c>
      <c r="F242" s="97">
        <v>41149</v>
      </c>
      <c r="G242" s="103">
        <v>-426.00000000000227</v>
      </c>
    </row>
    <row r="243" spans="2:7" x14ac:dyDescent="0.25">
      <c r="B243" s="57">
        <f t="shared" si="3"/>
        <v>231</v>
      </c>
      <c r="C243" s="95">
        <v>40835.916666666664</v>
      </c>
      <c r="D243" s="96">
        <v>-235.99999999999318</v>
      </c>
      <c r="F243" s="97">
        <v>41155</v>
      </c>
      <c r="G243" s="103">
        <v>413.99999999999545</v>
      </c>
    </row>
    <row r="244" spans="2:7" x14ac:dyDescent="0.25">
      <c r="B244" s="57">
        <f t="shared" si="3"/>
        <v>232</v>
      </c>
      <c r="C244" s="95">
        <v>40836.666666666664</v>
      </c>
      <c r="D244" s="96">
        <v>434</v>
      </c>
      <c r="F244" s="97">
        <v>41165</v>
      </c>
      <c r="G244" s="103">
        <v>388.00000000000455</v>
      </c>
    </row>
    <row r="245" spans="2:7" x14ac:dyDescent="0.25">
      <c r="B245" s="57">
        <f t="shared" si="3"/>
        <v>233</v>
      </c>
      <c r="C245" s="95">
        <v>40836.885416666664</v>
      </c>
      <c r="D245" s="96">
        <v>3.9999999999931783</v>
      </c>
      <c r="F245" s="97">
        <v>41177</v>
      </c>
      <c r="G245" s="103">
        <v>1198.0000000000068</v>
      </c>
    </row>
    <row r="246" spans="2:7" x14ac:dyDescent="0.25">
      <c r="B246" s="57">
        <f t="shared" si="3"/>
        <v>234</v>
      </c>
      <c r="C246" s="95">
        <v>40842.822916666664</v>
      </c>
      <c r="D246" s="96">
        <v>934</v>
      </c>
      <c r="F246" s="97">
        <v>41183</v>
      </c>
      <c r="G246" s="103">
        <v>-712.00000000000682</v>
      </c>
    </row>
    <row r="247" spans="2:7" x14ac:dyDescent="0.25">
      <c r="B247" s="57">
        <f t="shared" si="3"/>
        <v>235</v>
      </c>
      <c r="C247" s="95">
        <v>40850.666666666664</v>
      </c>
      <c r="D247" s="96">
        <v>954.00000000000455</v>
      </c>
      <c r="F247" s="97">
        <v>41184</v>
      </c>
      <c r="G247" s="103">
        <v>-245.99999999999545</v>
      </c>
    </row>
    <row r="248" spans="2:7" x14ac:dyDescent="0.25">
      <c r="B248" s="57">
        <f t="shared" si="3"/>
        <v>236</v>
      </c>
      <c r="C248" s="95">
        <v>40854.71875</v>
      </c>
      <c r="D248" s="96">
        <v>-395.99999999999545</v>
      </c>
      <c r="F248" s="97">
        <v>41185</v>
      </c>
      <c r="G248" s="103">
        <v>-402.00000000000455</v>
      </c>
    </row>
    <row r="249" spans="2:7" x14ac:dyDescent="0.25">
      <c r="B249" s="57">
        <f t="shared" si="3"/>
        <v>237</v>
      </c>
      <c r="C249" s="95">
        <v>40854.854166666664</v>
      </c>
      <c r="D249" s="96">
        <v>373.99999999999773</v>
      </c>
      <c r="F249" s="97">
        <v>41186</v>
      </c>
      <c r="G249" s="103">
        <v>104.00000000000456</v>
      </c>
    </row>
    <row r="250" spans="2:7" x14ac:dyDescent="0.25">
      <c r="B250" s="57">
        <f t="shared" si="3"/>
        <v>238</v>
      </c>
      <c r="C250" s="95">
        <v>40855.822916666664</v>
      </c>
      <c r="D250" s="96">
        <v>1273.9999999999977</v>
      </c>
      <c r="F250" s="97">
        <v>41207</v>
      </c>
      <c r="G250" s="103">
        <v>-271.99999999999773</v>
      </c>
    </row>
    <row r="251" spans="2:7" x14ac:dyDescent="0.25">
      <c r="B251" s="57">
        <f t="shared" si="3"/>
        <v>239</v>
      </c>
      <c r="C251" s="95">
        <v>40856.666666666664</v>
      </c>
      <c r="D251" s="96">
        <v>-126.00000000000226</v>
      </c>
      <c r="F251" s="97">
        <v>41213</v>
      </c>
      <c r="G251" s="103">
        <v>-72.000000000009095</v>
      </c>
    </row>
    <row r="252" spans="2:7" x14ac:dyDescent="0.25">
      <c r="B252" s="57">
        <f t="shared" si="3"/>
        <v>240</v>
      </c>
      <c r="C252" s="95">
        <v>40861.760416666664</v>
      </c>
      <c r="D252" s="96">
        <v>104.00000000000456</v>
      </c>
      <c r="F252" s="97">
        <v>41218</v>
      </c>
      <c r="G252" s="103">
        <v>24.000000000009095</v>
      </c>
    </row>
    <row r="253" spans="2:7" x14ac:dyDescent="0.25">
      <c r="B253" s="57">
        <f t="shared" si="3"/>
        <v>241</v>
      </c>
      <c r="C253" s="95">
        <v>40862.666666666664</v>
      </c>
      <c r="D253" s="96">
        <v>-185.99999999999318</v>
      </c>
      <c r="F253" s="97">
        <v>41219</v>
      </c>
      <c r="G253" s="103">
        <v>234</v>
      </c>
    </row>
    <row r="254" spans="2:7" x14ac:dyDescent="0.25">
      <c r="B254" s="57">
        <f t="shared" si="3"/>
        <v>242</v>
      </c>
      <c r="C254" s="95">
        <v>40862.791666666664</v>
      </c>
      <c r="D254" s="96">
        <v>494.00000000000227</v>
      </c>
      <c r="F254" s="97">
        <v>41247</v>
      </c>
      <c r="G254" s="103">
        <v>-91.999999999990891</v>
      </c>
    </row>
    <row r="255" spans="2:7" x14ac:dyDescent="0.25">
      <c r="B255" s="57">
        <f t="shared" si="3"/>
        <v>243</v>
      </c>
      <c r="C255" s="95">
        <v>40863.916666666664</v>
      </c>
      <c r="D255" s="96">
        <v>214.00000000000682</v>
      </c>
      <c r="F255" s="97">
        <v>41248</v>
      </c>
      <c r="G255" s="103">
        <v>54.000000000004547</v>
      </c>
    </row>
    <row r="256" spans="2:7" x14ac:dyDescent="0.25">
      <c r="B256" s="57">
        <f t="shared" si="3"/>
        <v>244</v>
      </c>
      <c r="C256" s="95">
        <v>40876.6875</v>
      </c>
      <c r="D256" s="96">
        <v>-345.99999999999545</v>
      </c>
      <c r="F256" s="97">
        <v>41249</v>
      </c>
      <c r="G256" s="103">
        <v>-392.00000000000227</v>
      </c>
    </row>
    <row r="257" spans="2:7" x14ac:dyDescent="0.25">
      <c r="B257" s="57">
        <f t="shared" si="3"/>
        <v>245</v>
      </c>
      <c r="C257" s="95">
        <v>40876.84375</v>
      </c>
      <c r="D257" s="96">
        <v>-336.00000000000455</v>
      </c>
      <c r="F257" s="97">
        <v>41267</v>
      </c>
      <c r="G257" s="103">
        <v>-216</v>
      </c>
    </row>
    <row r="258" spans="2:7" x14ac:dyDescent="0.25">
      <c r="B258" s="57">
        <f t="shared" si="3"/>
        <v>246</v>
      </c>
      <c r="C258" s="95">
        <v>40877.666666666664</v>
      </c>
      <c r="D258" s="96">
        <v>1284</v>
      </c>
      <c r="F258" s="97">
        <v>41269</v>
      </c>
      <c r="G258" s="103">
        <v>174.00000000000909</v>
      </c>
    </row>
    <row r="259" spans="2:7" x14ac:dyDescent="0.25">
      <c r="B259" s="57">
        <f t="shared" si="3"/>
        <v>247</v>
      </c>
      <c r="C259" s="95">
        <v>40885.6875</v>
      </c>
      <c r="D259" s="96">
        <v>1173.9999999999977</v>
      </c>
      <c r="F259" s="97">
        <v>41274</v>
      </c>
      <c r="G259" s="103">
        <v>734</v>
      </c>
    </row>
    <row r="260" spans="2:7" x14ac:dyDescent="0.25">
      <c r="B260" s="57">
        <f t="shared" si="3"/>
        <v>248</v>
      </c>
      <c r="C260" s="95">
        <v>40890.760416666664</v>
      </c>
      <c r="D260" s="96">
        <v>-466</v>
      </c>
      <c r="F260" s="97">
        <v>41281</v>
      </c>
      <c r="G260" s="103">
        <v>-201.99999999999318</v>
      </c>
    </row>
    <row r="261" spans="2:7" x14ac:dyDescent="0.25">
      <c r="B261" s="57">
        <f t="shared" si="3"/>
        <v>249</v>
      </c>
      <c r="C261" s="95">
        <v>40890.791666666664</v>
      </c>
      <c r="D261" s="96">
        <v>-155.99999999999773</v>
      </c>
      <c r="F261" s="97">
        <v>41282</v>
      </c>
      <c r="G261" s="103">
        <v>-61.999999999995438</v>
      </c>
    </row>
    <row r="262" spans="2:7" x14ac:dyDescent="0.25">
      <c r="B262" s="57">
        <f t="shared" si="3"/>
        <v>250</v>
      </c>
      <c r="C262" s="95">
        <v>40896.666666666664</v>
      </c>
      <c r="D262" s="96">
        <v>-326.00000000000227</v>
      </c>
      <c r="F262" s="97">
        <v>41284</v>
      </c>
      <c r="G262" s="103">
        <v>-105.99999999999771</v>
      </c>
    </row>
    <row r="263" spans="2:7" x14ac:dyDescent="0.25">
      <c r="B263" s="57">
        <f t="shared" si="3"/>
        <v>251</v>
      </c>
      <c r="C263" s="95">
        <v>40896.729166666664</v>
      </c>
      <c r="D263" s="96">
        <v>1084</v>
      </c>
      <c r="F263" s="97">
        <v>41288</v>
      </c>
      <c r="G263" s="103">
        <v>-175.99999999999091</v>
      </c>
    </row>
    <row r="264" spans="2:7" x14ac:dyDescent="0.25">
      <c r="B264" s="57">
        <f t="shared" si="3"/>
        <v>252</v>
      </c>
      <c r="C264" s="95">
        <v>40897.666666666664</v>
      </c>
      <c r="D264" s="96">
        <v>854.00000000000455</v>
      </c>
      <c r="F264" s="97">
        <v>41289</v>
      </c>
      <c r="G264" s="103">
        <v>-192.00000000000227</v>
      </c>
    </row>
    <row r="265" spans="2:7" x14ac:dyDescent="0.25">
      <c r="B265" s="57">
        <f t="shared" si="3"/>
        <v>253</v>
      </c>
      <c r="C265" s="95">
        <v>40917.666666666664</v>
      </c>
      <c r="D265" s="96">
        <v>-345.99999999999545</v>
      </c>
      <c r="F265" s="97">
        <v>41291</v>
      </c>
      <c r="G265" s="103">
        <v>574.00000000000909</v>
      </c>
    </row>
    <row r="266" spans="2:7" x14ac:dyDescent="0.25">
      <c r="B266" s="57">
        <f t="shared" si="3"/>
        <v>254</v>
      </c>
      <c r="C266" s="95">
        <v>40917.6875</v>
      </c>
      <c r="D266" s="96">
        <v>-105.99999999999771</v>
      </c>
      <c r="F266" s="97">
        <v>41304</v>
      </c>
      <c r="G266" s="103">
        <v>-266</v>
      </c>
    </row>
    <row r="267" spans="2:7" x14ac:dyDescent="0.25">
      <c r="B267" s="57">
        <f t="shared" si="3"/>
        <v>255</v>
      </c>
      <c r="C267" s="95">
        <v>40925.895833333336</v>
      </c>
      <c r="D267" s="96">
        <v>-115.99999999999999</v>
      </c>
      <c r="F267" s="97">
        <v>41305</v>
      </c>
      <c r="G267" s="103">
        <v>-166</v>
      </c>
    </row>
    <row r="268" spans="2:7" x14ac:dyDescent="0.25">
      <c r="B268" s="57">
        <f t="shared" si="3"/>
        <v>256</v>
      </c>
      <c r="C268" s="95">
        <v>40939.854166666664</v>
      </c>
      <c r="D268" s="96">
        <v>-36.000000000004547</v>
      </c>
      <c r="F268" s="97">
        <v>41311</v>
      </c>
      <c r="G268" s="103">
        <v>-202.00000000000455</v>
      </c>
    </row>
    <row r="269" spans="2:7" x14ac:dyDescent="0.25">
      <c r="B269" s="57">
        <f t="shared" si="3"/>
        <v>257</v>
      </c>
      <c r="C269" s="95">
        <v>40947.739583333336</v>
      </c>
      <c r="D269" s="96">
        <v>-436.00000000000455</v>
      </c>
      <c r="F269" s="97">
        <v>41312</v>
      </c>
      <c r="G269" s="103">
        <v>-282</v>
      </c>
    </row>
    <row r="270" spans="2:7" x14ac:dyDescent="0.25">
      <c r="B270" s="57">
        <f t="shared" si="3"/>
        <v>258</v>
      </c>
      <c r="C270" s="95">
        <v>40948.697916666664</v>
      </c>
      <c r="D270" s="96">
        <v>-376.00000000000227</v>
      </c>
      <c r="F270" s="97">
        <v>41316</v>
      </c>
      <c r="G270" s="103">
        <v>104.00000000000456</v>
      </c>
    </row>
    <row r="271" spans="2:7" x14ac:dyDescent="0.25">
      <c r="B271" s="57">
        <f t="shared" ref="B271:B334" si="4">B270+1</f>
        <v>259</v>
      </c>
      <c r="C271" s="95">
        <v>40948.822916666664</v>
      </c>
      <c r="D271" s="96">
        <v>-195.99999999999545</v>
      </c>
      <c r="F271" s="97">
        <v>41325</v>
      </c>
      <c r="G271" s="103">
        <v>554.00000000000455</v>
      </c>
    </row>
    <row r="272" spans="2:7" x14ac:dyDescent="0.25">
      <c r="B272" s="57">
        <f t="shared" si="4"/>
        <v>260</v>
      </c>
      <c r="C272" s="95">
        <v>40966.854166666664</v>
      </c>
      <c r="D272" s="96">
        <v>34</v>
      </c>
      <c r="F272" s="97">
        <v>41330</v>
      </c>
      <c r="G272" s="103">
        <v>-235.99999999999318</v>
      </c>
    </row>
    <row r="273" spans="2:7" x14ac:dyDescent="0.25">
      <c r="B273" s="57">
        <f t="shared" si="4"/>
        <v>261</v>
      </c>
      <c r="C273" s="95">
        <v>40967.666666666664</v>
      </c>
      <c r="D273" s="96">
        <v>-255.99999999999773</v>
      </c>
      <c r="F273" s="97">
        <v>41332</v>
      </c>
      <c r="G273" s="103">
        <v>484</v>
      </c>
    </row>
    <row r="274" spans="2:7" x14ac:dyDescent="0.25">
      <c r="B274" s="57">
        <f t="shared" si="4"/>
        <v>262</v>
      </c>
      <c r="C274" s="95">
        <v>40967.697916666664</v>
      </c>
      <c r="D274" s="96">
        <v>34</v>
      </c>
      <c r="F274" s="97">
        <v>41333</v>
      </c>
      <c r="G274" s="103">
        <v>-35.999999999993179</v>
      </c>
    </row>
    <row r="275" spans="2:7" x14ac:dyDescent="0.25">
      <c r="B275" s="57">
        <f t="shared" si="4"/>
        <v>263</v>
      </c>
      <c r="C275" s="95">
        <v>40989.729166666664</v>
      </c>
      <c r="D275" s="96">
        <v>-336.00000000000455</v>
      </c>
      <c r="F275" s="97">
        <v>41337</v>
      </c>
      <c r="G275" s="103">
        <v>-311.99999999999545</v>
      </c>
    </row>
    <row r="276" spans="2:7" x14ac:dyDescent="0.25">
      <c r="B276" s="57">
        <f t="shared" si="4"/>
        <v>264</v>
      </c>
      <c r="C276" s="95">
        <v>40989.885416666664</v>
      </c>
      <c r="D276" s="96">
        <v>3.9999999999931783</v>
      </c>
      <c r="F276" s="97">
        <v>41345</v>
      </c>
      <c r="G276" s="103">
        <v>73.999999999997726</v>
      </c>
    </row>
    <row r="277" spans="2:7" x14ac:dyDescent="0.25">
      <c r="B277" s="57">
        <f t="shared" si="4"/>
        <v>265</v>
      </c>
      <c r="C277" s="95">
        <v>41001.71875</v>
      </c>
      <c r="D277" s="96">
        <v>594.00000000000227</v>
      </c>
      <c r="F277" s="97">
        <v>41351</v>
      </c>
      <c r="G277" s="103">
        <v>-242.00000000000227</v>
      </c>
    </row>
    <row r="278" spans="2:7" x14ac:dyDescent="0.25">
      <c r="B278" s="57">
        <f t="shared" si="4"/>
        <v>266</v>
      </c>
      <c r="C278" s="95">
        <v>41015.833333333336</v>
      </c>
      <c r="D278" s="96">
        <v>-156.00000000000909</v>
      </c>
      <c r="F278" s="97">
        <v>41352</v>
      </c>
      <c r="G278" s="103">
        <v>324.00000000000909</v>
      </c>
    </row>
    <row r="279" spans="2:7" x14ac:dyDescent="0.25">
      <c r="B279" s="57">
        <f t="shared" si="4"/>
        <v>267</v>
      </c>
      <c r="C279" s="95">
        <v>41018.760416666664</v>
      </c>
      <c r="D279" s="96">
        <v>-486.00000000000455</v>
      </c>
      <c r="F279" s="97">
        <v>41354</v>
      </c>
      <c r="G279" s="103">
        <v>-226.00000000000227</v>
      </c>
    </row>
    <row r="280" spans="2:7" x14ac:dyDescent="0.25">
      <c r="B280" s="57">
        <f t="shared" si="4"/>
        <v>268</v>
      </c>
      <c r="C280" s="95">
        <v>41018.770833333336</v>
      </c>
      <c r="D280" s="96">
        <v>394.00000000000227</v>
      </c>
      <c r="F280" s="97">
        <v>41358</v>
      </c>
      <c r="G280" s="103">
        <v>-681.99999999998863</v>
      </c>
    </row>
    <row r="281" spans="2:7" x14ac:dyDescent="0.25">
      <c r="B281" s="57">
        <f t="shared" si="4"/>
        <v>269</v>
      </c>
      <c r="C281" s="95">
        <v>41039.677083333336</v>
      </c>
      <c r="D281" s="96">
        <v>-276.00000000000227</v>
      </c>
      <c r="F281" s="97">
        <v>41359</v>
      </c>
      <c r="G281" s="103">
        <v>68</v>
      </c>
    </row>
    <row r="282" spans="2:7" x14ac:dyDescent="0.25">
      <c r="B282" s="57">
        <f t="shared" si="4"/>
        <v>270</v>
      </c>
      <c r="C282" s="95">
        <v>41039.71875</v>
      </c>
      <c r="D282" s="96">
        <v>-266</v>
      </c>
      <c r="F282" s="97">
        <v>41360</v>
      </c>
      <c r="G282" s="103">
        <v>-176.00000000000227</v>
      </c>
    </row>
    <row r="283" spans="2:7" x14ac:dyDescent="0.25">
      <c r="B283" s="57">
        <f t="shared" si="4"/>
        <v>271</v>
      </c>
      <c r="C283" s="95">
        <v>41044.833333333336</v>
      </c>
      <c r="D283" s="96">
        <v>-76.000000000002274</v>
      </c>
      <c r="F283" s="97">
        <v>41372</v>
      </c>
      <c r="G283" s="103">
        <v>234</v>
      </c>
    </row>
    <row r="284" spans="2:7" x14ac:dyDescent="0.25">
      <c r="B284" s="57">
        <f t="shared" si="4"/>
        <v>272</v>
      </c>
      <c r="C284" s="95">
        <v>41053.90625</v>
      </c>
      <c r="D284" s="96">
        <v>-86.000000000004547</v>
      </c>
      <c r="F284" s="97">
        <v>41379</v>
      </c>
      <c r="G284" s="103">
        <v>2913.9999999999955</v>
      </c>
    </row>
    <row r="285" spans="2:7" x14ac:dyDescent="0.25">
      <c r="B285" s="57">
        <f t="shared" si="4"/>
        <v>273</v>
      </c>
      <c r="C285" s="95">
        <v>41065.854166666664</v>
      </c>
      <c r="D285" s="96">
        <v>13.999999999995453</v>
      </c>
      <c r="F285" s="97">
        <v>41386</v>
      </c>
      <c r="G285" s="103">
        <v>378.00000000000227</v>
      </c>
    </row>
    <row r="286" spans="2:7" x14ac:dyDescent="0.25">
      <c r="B286" s="57">
        <f t="shared" si="4"/>
        <v>274</v>
      </c>
      <c r="C286" s="95">
        <v>41071.8125</v>
      </c>
      <c r="D286" s="96">
        <v>-115.99999999999999</v>
      </c>
      <c r="F286" s="97">
        <v>41395</v>
      </c>
      <c r="G286" s="103">
        <v>1423.9999999999977</v>
      </c>
    </row>
    <row r="287" spans="2:7" x14ac:dyDescent="0.25">
      <c r="B287" s="57">
        <f t="shared" si="4"/>
        <v>275</v>
      </c>
      <c r="C287" s="95">
        <v>41071.854166666664</v>
      </c>
      <c r="D287" s="96">
        <v>314.00000000000682</v>
      </c>
      <c r="F287" s="97">
        <v>41416</v>
      </c>
      <c r="G287" s="103">
        <v>1644.0000000000023</v>
      </c>
    </row>
    <row r="288" spans="2:7" x14ac:dyDescent="0.25">
      <c r="B288" s="57">
        <f t="shared" si="4"/>
        <v>276</v>
      </c>
      <c r="C288" s="95">
        <v>41073.677083333336</v>
      </c>
      <c r="D288" s="96">
        <v>-385.99999999999318</v>
      </c>
      <c r="F288" s="97">
        <v>41421</v>
      </c>
      <c r="G288" s="103">
        <v>4.0000000000045475</v>
      </c>
    </row>
    <row r="289" spans="2:7" x14ac:dyDescent="0.25">
      <c r="B289" s="57">
        <f t="shared" si="4"/>
        <v>277</v>
      </c>
      <c r="C289" s="95">
        <v>41073.708333333336</v>
      </c>
      <c r="D289" s="96">
        <v>-406.00000000000909</v>
      </c>
      <c r="F289" s="97">
        <v>41423</v>
      </c>
      <c r="G289" s="103">
        <v>-66</v>
      </c>
    </row>
    <row r="290" spans="2:7" x14ac:dyDescent="0.25">
      <c r="B290" s="57">
        <f t="shared" si="4"/>
        <v>278</v>
      </c>
      <c r="C290" s="95">
        <v>41074.802083333336</v>
      </c>
      <c r="D290" s="96">
        <v>-405.99999999999773</v>
      </c>
      <c r="F290" s="97">
        <v>41424</v>
      </c>
      <c r="G290" s="103">
        <v>144.00000000000227</v>
      </c>
    </row>
    <row r="291" spans="2:7" x14ac:dyDescent="0.25">
      <c r="B291" s="57">
        <f t="shared" si="4"/>
        <v>279</v>
      </c>
      <c r="C291" s="95">
        <v>41074.864583333336</v>
      </c>
      <c r="D291" s="96">
        <v>-455.99999999999773</v>
      </c>
      <c r="F291" s="97">
        <v>41429</v>
      </c>
      <c r="G291" s="103">
        <v>-112.00000000000682</v>
      </c>
    </row>
    <row r="292" spans="2:7" x14ac:dyDescent="0.25">
      <c r="B292" s="57">
        <f t="shared" si="4"/>
        <v>280</v>
      </c>
      <c r="C292" s="95">
        <v>41100.708333333336</v>
      </c>
      <c r="D292" s="96">
        <v>1063.9999999999955</v>
      </c>
      <c r="F292" s="97">
        <v>41437</v>
      </c>
      <c r="G292" s="103">
        <v>884</v>
      </c>
    </row>
    <row r="293" spans="2:7" x14ac:dyDescent="0.25">
      <c r="B293" s="57">
        <f t="shared" si="4"/>
        <v>281</v>
      </c>
      <c r="C293" s="95">
        <v>41107.666666666664</v>
      </c>
      <c r="D293" s="96">
        <v>-326.00000000000227</v>
      </c>
      <c r="F293" s="97">
        <v>41442</v>
      </c>
      <c r="G293" s="103">
        <v>-566</v>
      </c>
    </row>
    <row r="294" spans="2:7" x14ac:dyDescent="0.25">
      <c r="B294" s="57">
        <f t="shared" si="4"/>
        <v>282</v>
      </c>
      <c r="C294" s="95">
        <v>41107.697916666664</v>
      </c>
      <c r="D294" s="96">
        <v>-196.00000000000682</v>
      </c>
      <c r="F294" s="97">
        <v>41451</v>
      </c>
      <c r="G294" s="103">
        <v>-106.00000000000908</v>
      </c>
    </row>
    <row r="295" spans="2:7" x14ac:dyDescent="0.25">
      <c r="B295" s="57">
        <f t="shared" si="4"/>
        <v>283</v>
      </c>
      <c r="C295" s="95">
        <v>41149.666666666664</v>
      </c>
      <c r="D295" s="96">
        <v>-426.00000000000227</v>
      </c>
      <c r="F295" s="97">
        <v>41452</v>
      </c>
      <c r="G295" s="103">
        <v>844.00000000000227</v>
      </c>
    </row>
    <row r="296" spans="2:7" x14ac:dyDescent="0.25">
      <c r="B296" s="57">
        <f t="shared" si="4"/>
        <v>284</v>
      </c>
      <c r="C296" s="95">
        <v>41155.666666666664</v>
      </c>
      <c r="D296" s="96">
        <v>413.99999999999545</v>
      </c>
      <c r="F296" s="97">
        <v>41456</v>
      </c>
      <c r="G296" s="103">
        <v>654.00000000000455</v>
      </c>
    </row>
    <row r="297" spans="2:7" x14ac:dyDescent="0.25">
      <c r="B297" s="57">
        <f t="shared" si="4"/>
        <v>285</v>
      </c>
      <c r="C297" s="95">
        <v>41165.666666666664</v>
      </c>
      <c r="D297" s="96">
        <v>-316</v>
      </c>
      <c r="F297" s="97">
        <v>41457</v>
      </c>
      <c r="G297" s="103">
        <v>-436.00000000000455</v>
      </c>
    </row>
    <row r="298" spans="2:7" x14ac:dyDescent="0.25">
      <c r="B298" s="57">
        <f t="shared" si="4"/>
        <v>286</v>
      </c>
      <c r="C298" s="95">
        <v>41165.791666666664</v>
      </c>
      <c r="D298" s="96">
        <v>704.00000000000455</v>
      </c>
      <c r="F298" s="97">
        <v>41479</v>
      </c>
      <c r="G298" s="103">
        <v>374.00000000000909</v>
      </c>
    </row>
    <row r="299" spans="2:7" x14ac:dyDescent="0.25">
      <c r="B299" s="57">
        <f t="shared" si="4"/>
        <v>287</v>
      </c>
      <c r="C299" s="95">
        <v>41177.666666666664</v>
      </c>
      <c r="D299" s="96">
        <v>-115.99999999999999</v>
      </c>
      <c r="F299" s="97">
        <v>41480</v>
      </c>
      <c r="G299" s="103">
        <v>-102.00000000000455</v>
      </c>
    </row>
    <row r="300" spans="2:7" x14ac:dyDescent="0.25">
      <c r="B300" s="57">
        <f t="shared" si="4"/>
        <v>288</v>
      </c>
      <c r="C300" s="95">
        <v>41177.78125</v>
      </c>
      <c r="D300" s="96">
        <v>1314.0000000000068</v>
      </c>
      <c r="F300" s="97">
        <v>41484</v>
      </c>
      <c r="G300" s="103">
        <v>304.00000000000455</v>
      </c>
    </row>
    <row r="301" spans="2:7" x14ac:dyDescent="0.25">
      <c r="B301" s="57">
        <f t="shared" si="4"/>
        <v>289</v>
      </c>
      <c r="C301" s="95">
        <v>41183.802083333336</v>
      </c>
      <c r="D301" s="96">
        <v>-286.00000000000455</v>
      </c>
      <c r="F301" s="97">
        <v>41485</v>
      </c>
      <c r="G301" s="103">
        <v>-66</v>
      </c>
    </row>
    <row r="302" spans="2:7" x14ac:dyDescent="0.25">
      <c r="B302" s="57">
        <f t="shared" si="4"/>
        <v>290</v>
      </c>
      <c r="C302" s="95">
        <v>41183.875</v>
      </c>
      <c r="D302" s="96">
        <v>-426.00000000000227</v>
      </c>
      <c r="F302" s="97">
        <v>41486</v>
      </c>
      <c r="G302" s="103">
        <v>244.00000000001364</v>
      </c>
    </row>
    <row r="303" spans="2:7" x14ac:dyDescent="0.25">
      <c r="B303" s="57">
        <f t="shared" si="4"/>
        <v>291</v>
      </c>
      <c r="C303" s="95">
        <v>41184.6875</v>
      </c>
      <c r="D303" s="96">
        <v>-245.99999999999545</v>
      </c>
      <c r="F303" s="97">
        <v>41487</v>
      </c>
      <c r="G303" s="103">
        <v>384</v>
      </c>
    </row>
    <row r="304" spans="2:7" x14ac:dyDescent="0.25">
      <c r="B304" s="57">
        <f t="shared" si="4"/>
        <v>292</v>
      </c>
      <c r="C304" s="95">
        <v>41185.666666666664</v>
      </c>
      <c r="D304" s="96">
        <v>-226.00000000000227</v>
      </c>
      <c r="F304" s="97">
        <v>41492</v>
      </c>
      <c r="G304" s="103">
        <v>274.00000000000909</v>
      </c>
    </row>
    <row r="305" spans="2:7" x14ac:dyDescent="0.25">
      <c r="B305" s="57">
        <f t="shared" si="4"/>
        <v>293</v>
      </c>
      <c r="C305" s="95">
        <v>41185.729166666664</v>
      </c>
      <c r="D305" s="96">
        <v>-176.00000000000227</v>
      </c>
      <c r="F305" s="97">
        <v>41494</v>
      </c>
      <c r="G305" s="103">
        <v>-45.999999999995453</v>
      </c>
    </row>
    <row r="306" spans="2:7" x14ac:dyDescent="0.25">
      <c r="B306" s="57">
        <f t="shared" si="4"/>
        <v>294</v>
      </c>
      <c r="C306" s="95">
        <v>41186.822916666664</v>
      </c>
      <c r="D306" s="96">
        <v>104.00000000000456</v>
      </c>
      <c r="F306" s="97">
        <v>41498</v>
      </c>
      <c r="G306" s="103">
        <v>-185.99999999998181</v>
      </c>
    </row>
    <row r="307" spans="2:7" x14ac:dyDescent="0.25">
      <c r="B307" s="57">
        <f t="shared" si="4"/>
        <v>295</v>
      </c>
      <c r="C307" s="95">
        <v>41207.666666666664</v>
      </c>
      <c r="D307" s="96">
        <v>-335.99999999999318</v>
      </c>
      <c r="F307" s="97">
        <v>41500</v>
      </c>
      <c r="G307" s="103">
        <v>-431.99999999997726</v>
      </c>
    </row>
    <row r="308" spans="2:7" x14ac:dyDescent="0.25">
      <c r="B308" s="57">
        <f t="shared" si="4"/>
        <v>296</v>
      </c>
      <c r="C308" s="95">
        <v>41207.708333333336</v>
      </c>
      <c r="D308" s="96">
        <v>63.999999999995453</v>
      </c>
      <c r="F308" s="97">
        <v>41508</v>
      </c>
      <c r="G308" s="103">
        <v>54.000000000004547</v>
      </c>
    </row>
    <row r="309" spans="2:7" x14ac:dyDescent="0.25">
      <c r="B309" s="57">
        <f t="shared" si="4"/>
        <v>297</v>
      </c>
      <c r="C309" s="95">
        <v>41213.6875</v>
      </c>
      <c r="D309" s="96">
        <v>-76.000000000002274</v>
      </c>
      <c r="F309" s="97">
        <v>41515</v>
      </c>
      <c r="G309" s="103">
        <v>-356.00000000000909</v>
      </c>
    </row>
    <row r="310" spans="2:7" x14ac:dyDescent="0.25">
      <c r="B310" s="57">
        <f t="shared" si="4"/>
        <v>298</v>
      </c>
      <c r="C310" s="95">
        <v>41213.833333333336</v>
      </c>
      <c r="D310" s="96">
        <v>3.9999999999931783</v>
      </c>
      <c r="F310" s="97">
        <v>41520</v>
      </c>
      <c r="G310" s="103">
        <v>-912.00000000000682</v>
      </c>
    </row>
    <row r="311" spans="2:7" x14ac:dyDescent="0.25">
      <c r="B311" s="57">
        <f t="shared" si="4"/>
        <v>299</v>
      </c>
      <c r="C311" s="95">
        <v>41218.885416666664</v>
      </c>
      <c r="D311" s="96">
        <v>24.000000000009095</v>
      </c>
      <c r="F311" s="97">
        <v>41521</v>
      </c>
      <c r="G311" s="103">
        <v>214.00000000000682</v>
      </c>
    </row>
    <row r="312" spans="2:7" x14ac:dyDescent="0.25">
      <c r="B312" s="57">
        <f t="shared" si="4"/>
        <v>300</v>
      </c>
      <c r="C312" s="95">
        <v>41219.666666666664</v>
      </c>
      <c r="D312" s="96">
        <v>234</v>
      </c>
      <c r="F312" s="97">
        <v>41529</v>
      </c>
      <c r="G312" s="103">
        <v>93.999999999990905</v>
      </c>
    </row>
    <row r="313" spans="2:7" x14ac:dyDescent="0.25">
      <c r="B313" s="57">
        <f t="shared" si="4"/>
        <v>301</v>
      </c>
      <c r="C313" s="95">
        <v>41247.739583333336</v>
      </c>
      <c r="D313" s="96">
        <v>-195.99999999999545</v>
      </c>
      <c r="F313" s="97">
        <v>41534</v>
      </c>
      <c r="G313" s="103">
        <v>824.00000000000909</v>
      </c>
    </row>
    <row r="314" spans="2:7" x14ac:dyDescent="0.25">
      <c r="B314" s="57">
        <f t="shared" si="4"/>
        <v>302</v>
      </c>
      <c r="C314" s="95">
        <v>41247.84375</v>
      </c>
      <c r="D314" s="96">
        <v>104.00000000000456</v>
      </c>
      <c r="F314" s="97">
        <v>41535</v>
      </c>
      <c r="G314" s="103">
        <v>-916</v>
      </c>
    </row>
    <row r="315" spans="2:7" x14ac:dyDescent="0.25">
      <c r="B315" s="57">
        <f t="shared" si="4"/>
        <v>303</v>
      </c>
      <c r="C315" s="95">
        <v>41248.75</v>
      </c>
      <c r="D315" s="96">
        <v>54.000000000004547</v>
      </c>
      <c r="F315" s="97">
        <v>41540</v>
      </c>
      <c r="G315" s="103">
        <v>37.99999999998181</v>
      </c>
    </row>
    <row r="316" spans="2:7" x14ac:dyDescent="0.25">
      <c r="B316" s="57">
        <f t="shared" si="4"/>
        <v>304</v>
      </c>
      <c r="C316" s="95">
        <v>41249.666666666664</v>
      </c>
      <c r="D316" s="96">
        <v>-196.00000000000682</v>
      </c>
      <c r="F316" s="97">
        <v>41541</v>
      </c>
      <c r="G316" s="103">
        <v>-11.999999999995453</v>
      </c>
    </row>
    <row r="317" spans="2:7" x14ac:dyDescent="0.25">
      <c r="B317" s="57">
        <f t="shared" si="4"/>
        <v>305</v>
      </c>
      <c r="C317" s="95">
        <v>41249.71875</v>
      </c>
      <c r="D317" s="96">
        <v>-195.99999999999545</v>
      </c>
      <c r="F317" s="97">
        <v>41542</v>
      </c>
      <c r="G317" s="103">
        <v>-185.99999999998181</v>
      </c>
    </row>
    <row r="318" spans="2:7" x14ac:dyDescent="0.25">
      <c r="B318" s="57">
        <f t="shared" si="4"/>
        <v>306</v>
      </c>
      <c r="C318" s="95">
        <v>41267.677083333336</v>
      </c>
      <c r="D318" s="96">
        <v>-216</v>
      </c>
      <c r="F318" s="97">
        <v>41543</v>
      </c>
      <c r="G318" s="103">
        <v>-811.99999999999545</v>
      </c>
    </row>
    <row r="319" spans="2:7" x14ac:dyDescent="0.25">
      <c r="B319" s="57">
        <f t="shared" si="4"/>
        <v>307</v>
      </c>
      <c r="C319" s="95">
        <v>41269.708333333336</v>
      </c>
      <c r="D319" s="96">
        <v>174.00000000000909</v>
      </c>
      <c r="F319" s="97">
        <v>41547</v>
      </c>
      <c r="G319" s="103">
        <v>-521.99999999998636</v>
      </c>
    </row>
    <row r="320" spans="2:7" x14ac:dyDescent="0.25">
      <c r="B320" s="57">
        <f t="shared" si="4"/>
        <v>308</v>
      </c>
      <c r="C320" s="95">
        <v>41274.697916666664</v>
      </c>
      <c r="D320" s="96">
        <v>734</v>
      </c>
      <c r="F320" s="97">
        <v>41550</v>
      </c>
      <c r="G320" s="103">
        <v>623.99999999998636</v>
      </c>
    </row>
    <row r="321" spans="2:7" x14ac:dyDescent="0.25">
      <c r="B321" s="57">
        <f t="shared" si="4"/>
        <v>309</v>
      </c>
      <c r="C321" s="95">
        <v>41281.833333333336</v>
      </c>
      <c r="D321" s="96">
        <v>-205.99999999999773</v>
      </c>
      <c r="F321" s="97">
        <v>41554</v>
      </c>
      <c r="G321" s="103">
        <v>-236.00000000000455</v>
      </c>
    </row>
    <row r="322" spans="2:7" x14ac:dyDescent="0.25">
      <c r="B322" s="57">
        <f t="shared" si="4"/>
        <v>310</v>
      </c>
      <c r="C322" s="95">
        <v>41281.895833333336</v>
      </c>
      <c r="D322" s="96">
        <v>4.0000000000045475</v>
      </c>
      <c r="F322" s="97">
        <v>41557</v>
      </c>
      <c r="G322" s="103">
        <v>893.99999999999091</v>
      </c>
    </row>
    <row r="323" spans="2:7" x14ac:dyDescent="0.25">
      <c r="B323" s="57">
        <f t="shared" si="4"/>
        <v>311</v>
      </c>
      <c r="C323" s="95">
        <v>41282.677083333336</v>
      </c>
      <c r="D323" s="96">
        <v>113.99999999999547</v>
      </c>
      <c r="F323" s="97">
        <v>41570</v>
      </c>
      <c r="G323" s="103">
        <v>-302.00000000000455</v>
      </c>
    </row>
    <row r="324" spans="2:7" x14ac:dyDescent="0.25">
      <c r="B324" s="57">
        <f t="shared" si="4"/>
        <v>312</v>
      </c>
      <c r="C324" s="95">
        <v>41282.90625</v>
      </c>
      <c r="D324" s="96">
        <v>-175.99999999999091</v>
      </c>
      <c r="F324" s="97">
        <v>41575</v>
      </c>
      <c r="G324" s="103">
        <v>-271.99999999998636</v>
      </c>
    </row>
    <row r="325" spans="2:7" x14ac:dyDescent="0.25">
      <c r="B325" s="57">
        <f t="shared" si="4"/>
        <v>313</v>
      </c>
      <c r="C325" s="95">
        <v>41284.802083333336</v>
      </c>
      <c r="D325" s="96">
        <v>-105.99999999999771</v>
      </c>
      <c r="F325" s="97">
        <v>41576</v>
      </c>
      <c r="G325" s="103">
        <v>218</v>
      </c>
    </row>
    <row r="326" spans="2:7" x14ac:dyDescent="0.25">
      <c r="B326" s="57">
        <f t="shared" si="4"/>
        <v>314</v>
      </c>
      <c r="C326" s="95">
        <v>41288.708333333336</v>
      </c>
      <c r="D326" s="96">
        <v>-175.99999999999091</v>
      </c>
      <c r="F326" s="97">
        <v>41577</v>
      </c>
      <c r="G326" s="103">
        <v>664.00000000001819</v>
      </c>
    </row>
    <row r="327" spans="2:7" x14ac:dyDescent="0.25">
      <c r="B327" s="57">
        <f t="shared" si="4"/>
        <v>315</v>
      </c>
      <c r="C327" s="95">
        <v>41289.666666666664</v>
      </c>
      <c r="D327" s="96">
        <v>-256.00000000000909</v>
      </c>
      <c r="F327" s="97">
        <v>41583</v>
      </c>
      <c r="G327" s="103">
        <v>-226.00000000001364</v>
      </c>
    </row>
    <row r="328" spans="2:7" x14ac:dyDescent="0.25">
      <c r="B328" s="57">
        <f t="shared" si="4"/>
        <v>316</v>
      </c>
      <c r="C328" s="95">
        <v>41289.71875</v>
      </c>
      <c r="D328" s="96">
        <v>64.000000000006821</v>
      </c>
      <c r="F328" s="97">
        <v>41584</v>
      </c>
      <c r="G328" s="103">
        <v>168</v>
      </c>
    </row>
    <row r="329" spans="2:7" x14ac:dyDescent="0.25">
      <c r="B329" s="57">
        <f t="shared" si="4"/>
        <v>317</v>
      </c>
      <c r="C329" s="95">
        <v>41291.666666666664</v>
      </c>
      <c r="D329" s="96">
        <v>574.00000000000909</v>
      </c>
      <c r="F329" s="97">
        <v>41585</v>
      </c>
      <c r="G329" s="103">
        <v>1207.9999999999864</v>
      </c>
    </row>
    <row r="330" spans="2:7" x14ac:dyDescent="0.25">
      <c r="B330" s="57">
        <f t="shared" si="4"/>
        <v>318</v>
      </c>
      <c r="C330" s="95">
        <v>41304.6875</v>
      </c>
      <c r="D330" s="96">
        <v>-266</v>
      </c>
      <c r="F330" s="97">
        <v>41598</v>
      </c>
      <c r="G330" s="103">
        <v>304.00000000000455</v>
      </c>
    </row>
    <row r="331" spans="2:7" x14ac:dyDescent="0.25">
      <c r="B331" s="57">
        <f t="shared" si="4"/>
        <v>319</v>
      </c>
      <c r="C331" s="95">
        <v>41305.895833333336</v>
      </c>
      <c r="D331" s="96">
        <v>-166</v>
      </c>
      <c r="F331" s="97">
        <v>41617</v>
      </c>
      <c r="G331" s="103">
        <v>-422.00000000000909</v>
      </c>
    </row>
    <row r="332" spans="2:7" x14ac:dyDescent="0.25">
      <c r="B332" s="57">
        <f t="shared" si="4"/>
        <v>320</v>
      </c>
      <c r="C332" s="95">
        <v>41311.666666666664</v>
      </c>
      <c r="D332" s="96">
        <v>-195.99999999999545</v>
      </c>
      <c r="F332" s="97">
        <v>41618</v>
      </c>
      <c r="G332" s="103">
        <v>-851.99999999998181</v>
      </c>
    </row>
    <row r="333" spans="2:7" x14ac:dyDescent="0.25">
      <c r="B333" s="57">
        <f t="shared" si="4"/>
        <v>321</v>
      </c>
      <c r="C333" s="95">
        <v>41311.729166666664</v>
      </c>
      <c r="D333" s="96">
        <v>-6.0000000000090949</v>
      </c>
      <c r="F333" s="97">
        <v>41624</v>
      </c>
      <c r="G333" s="103">
        <v>524.00000000000909</v>
      </c>
    </row>
    <row r="334" spans="2:7" x14ac:dyDescent="0.25">
      <c r="B334" s="57">
        <f t="shared" si="4"/>
        <v>322</v>
      </c>
      <c r="C334" s="95">
        <v>41312.697916666664</v>
      </c>
      <c r="D334" s="96">
        <v>-245.99999999999545</v>
      </c>
      <c r="F334" s="97">
        <v>41625</v>
      </c>
      <c r="G334" s="103">
        <v>-436.00000000000455</v>
      </c>
    </row>
    <row r="335" spans="2:7" x14ac:dyDescent="0.25">
      <c r="B335" s="57">
        <f t="shared" ref="B335:B398" si="5">B334+1</f>
        <v>323</v>
      </c>
      <c r="C335" s="95">
        <v>41312.84375</v>
      </c>
      <c r="D335" s="96">
        <v>-36.000000000004547</v>
      </c>
      <c r="F335" s="97">
        <v>41626</v>
      </c>
      <c r="G335" s="103">
        <v>-302.00000000000455</v>
      </c>
    </row>
    <row r="336" spans="2:7" x14ac:dyDescent="0.25">
      <c r="B336" s="57">
        <f t="shared" si="5"/>
        <v>324</v>
      </c>
      <c r="C336" s="95">
        <v>41316.895833333336</v>
      </c>
      <c r="D336" s="96">
        <v>104.00000000000456</v>
      </c>
      <c r="F336" s="97">
        <v>41639</v>
      </c>
      <c r="G336" s="103">
        <v>-66</v>
      </c>
    </row>
    <row r="337" spans="2:7" x14ac:dyDescent="0.25">
      <c r="B337" s="57">
        <f t="shared" si="5"/>
        <v>325</v>
      </c>
      <c r="C337" s="95">
        <v>41325.885416666664</v>
      </c>
      <c r="D337" s="96">
        <v>554.00000000000455</v>
      </c>
      <c r="F337" s="97">
        <v>41646</v>
      </c>
      <c r="G337" s="103">
        <v>123.99999999998637</v>
      </c>
    </row>
    <row r="338" spans="2:7" x14ac:dyDescent="0.25">
      <c r="B338" s="57">
        <f t="shared" si="5"/>
        <v>326</v>
      </c>
      <c r="C338" s="95">
        <v>41330.697916666664</v>
      </c>
      <c r="D338" s="96">
        <v>-235.99999999999318</v>
      </c>
      <c r="F338" s="97">
        <v>41647</v>
      </c>
      <c r="G338" s="103">
        <v>-522.00000000000909</v>
      </c>
    </row>
    <row r="339" spans="2:7" x14ac:dyDescent="0.25">
      <c r="B339" s="57">
        <f t="shared" si="5"/>
        <v>327</v>
      </c>
      <c r="C339" s="95">
        <v>41332.697916666664</v>
      </c>
      <c r="D339" s="96">
        <v>484</v>
      </c>
      <c r="F339" s="97">
        <v>41648</v>
      </c>
      <c r="G339" s="103">
        <v>-661.99999999999545</v>
      </c>
    </row>
    <row r="340" spans="2:7" x14ac:dyDescent="0.25">
      <c r="B340" s="57">
        <f t="shared" si="5"/>
        <v>328</v>
      </c>
      <c r="C340" s="95">
        <v>41333.729166666664</v>
      </c>
      <c r="D340" s="96">
        <v>-35.999999999993179</v>
      </c>
      <c r="F340" s="97">
        <v>41652</v>
      </c>
      <c r="G340" s="103">
        <v>1404.0000000000045</v>
      </c>
    </row>
    <row r="341" spans="2:7" x14ac:dyDescent="0.25">
      <c r="B341" s="57">
        <f t="shared" si="5"/>
        <v>329</v>
      </c>
      <c r="C341" s="95">
        <v>41337.78125</v>
      </c>
      <c r="D341" s="96">
        <v>-516</v>
      </c>
      <c r="F341" s="97">
        <v>41660</v>
      </c>
      <c r="G341" s="103">
        <v>-191.99999999996817</v>
      </c>
    </row>
    <row r="342" spans="2:7" x14ac:dyDescent="0.25">
      <c r="B342" s="57">
        <f t="shared" si="5"/>
        <v>330</v>
      </c>
      <c r="C342" s="95">
        <v>41337.822916666664</v>
      </c>
      <c r="D342" s="96">
        <v>204.00000000000455</v>
      </c>
      <c r="F342" s="97">
        <v>41669</v>
      </c>
      <c r="G342" s="103">
        <v>314.00000000001819</v>
      </c>
    </row>
    <row r="343" spans="2:7" x14ac:dyDescent="0.25">
      <c r="B343" s="57">
        <f t="shared" si="5"/>
        <v>331</v>
      </c>
      <c r="C343" s="95">
        <v>41345.854166666664</v>
      </c>
      <c r="D343" s="96">
        <v>73.999999999997726</v>
      </c>
      <c r="F343" s="97">
        <v>41676</v>
      </c>
      <c r="G343" s="103">
        <v>-841.99999999999091</v>
      </c>
    </row>
    <row r="344" spans="2:7" x14ac:dyDescent="0.25">
      <c r="B344" s="57">
        <f t="shared" si="5"/>
        <v>332</v>
      </c>
      <c r="C344" s="95">
        <v>41351.791666666664</v>
      </c>
      <c r="D344" s="96">
        <v>-76.000000000002274</v>
      </c>
      <c r="F344" s="97">
        <v>41680</v>
      </c>
      <c r="G344" s="103">
        <v>623.99999999998636</v>
      </c>
    </row>
    <row r="345" spans="2:7" x14ac:dyDescent="0.25">
      <c r="B345" s="57">
        <f t="shared" si="5"/>
        <v>333</v>
      </c>
      <c r="C345" s="95">
        <v>41351.864583333336</v>
      </c>
      <c r="D345" s="96">
        <v>-166</v>
      </c>
      <c r="F345" s="97">
        <v>41689</v>
      </c>
      <c r="G345" s="103">
        <v>43.999999999990905</v>
      </c>
    </row>
    <row r="346" spans="2:7" x14ac:dyDescent="0.25">
      <c r="B346" s="57">
        <f t="shared" si="5"/>
        <v>334</v>
      </c>
      <c r="C346" s="95">
        <v>41352.677083333336</v>
      </c>
      <c r="D346" s="96">
        <v>324.00000000000909</v>
      </c>
      <c r="F346" s="97">
        <v>41708</v>
      </c>
      <c r="G346" s="103">
        <v>-226.00000000001364</v>
      </c>
    </row>
    <row r="347" spans="2:7" x14ac:dyDescent="0.25">
      <c r="B347" s="57">
        <f t="shared" si="5"/>
        <v>335</v>
      </c>
      <c r="C347" s="95">
        <v>41354.65625</v>
      </c>
      <c r="D347" s="96">
        <v>-226.00000000000227</v>
      </c>
      <c r="F347" s="97">
        <v>41709</v>
      </c>
      <c r="G347" s="103">
        <v>458.00000000000909</v>
      </c>
    </row>
    <row r="348" spans="2:7" x14ac:dyDescent="0.25">
      <c r="B348" s="57">
        <f t="shared" si="5"/>
        <v>336</v>
      </c>
      <c r="C348" s="95">
        <v>41358.6875</v>
      </c>
      <c r="D348" s="96">
        <v>-335.99999999999318</v>
      </c>
      <c r="F348" s="97">
        <v>41715</v>
      </c>
      <c r="G348" s="103">
        <v>-216</v>
      </c>
    </row>
    <row r="349" spans="2:7" x14ac:dyDescent="0.25">
      <c r="B349" s="57">
        <f t="shared" si="5"/>
        <v>337</v>
      </c>
      <c r="C349" s="95">
        <v>41358.802083333336</v>
      </c>
      <c r="D349" s="96">
        <v>-345.99999999999545</v>
      </c>
      <c r="F349" s="97">
        <v>41718</v>
      </c>
      <c r="G349" s="103">
        <v>-225.99999999999091</v>
      </c>
    </row>
    <row r="350" spans="2:7" x14ac:dyDescent="0.25">
      <c r="B350" s="57">
        <f t="shared" si="5"/>
        <v>338</v>
      </c>
      <c r="C350" s="95">
        <v>41359.760416666664</v>
      </c>
      <c r="D350" s="96">
        <v>-166</v>
      </c>
      <c r="F350" s="97">
        <v>41738</v>
      </c>
      <c r="G350" s="103">
        <v>474.00000000000909</v>
      </c>
    </row>
    <row r="351" spans="2:7" x14ac:dyDescent="0.25">
      <c r="B351" s="57">
        <f t="shared" si="5"/>
        <v>339</v>
      </c>
      <c r="C351" s="95">
        <v>41359.854166666664</v>
      </c>
      <c r="D351" s="96">
        <v>234</v>
      </c>
      <c r="F351" s="97">
        <v>41739</v>
      </c>
      <c r="G351" s="103">
        <v>1774.0000000000091</v>
      </c>
    </row>
    <row r="352" spans="2:7" x14ac:dyDescent="0.25">
      <c r="B352" s="57">
        <f t="shared" si="5"/>
        <v>340</v>
      </c>
      <c r="C352" s="95">
        <v>41360.708333333336</v>
      </c>
      <c r="D352" s="96">
        <v>-176.00000000000227</v>
      </c>
      <c r="F352" s="97">
        <v>41744</v>
      </c>
      <c r="G352" s="103">
        <v>-606.00000000000909</v>
      </c>
    </row>
    <row r="353" spans="2:7" x14ac:dyDescent="0.25">
      <c r="B353" s="57">
        <f t="shared" si="5"/>
        <v>341</v>
      </c>
      <c r="C353" s="95">
        <v>41372.84375</v>
      </c>
      <c r="D353" s="96">
        <v>234</v>
      </c>
      <c r="F353" s="97">
        <v>41753</v>
      </c>
      <c r="G353" s="103">
        <v>-712.00000000001819</v>
      </c>
    </row>
    <row r="354" spans="2:7" x14ac:dyDescent="0.25">
      <c r="B354" s="57">
        <f t="shared" si="5"/>
        <v>342</v>
      </c>
      <c r="C354" s="95">
        <v>41379.666666666664</v>
      </c>
      <c r="D354" s="96">
        <v>2913.9999999999955</v>
      </c>
      <c r="F354" s="97">
        <v>41759</v>
      </c>
      <c r="G354" s="103">
        <v>213.99999999999545</v>
      </c>
    </row>
    <row r="355" spans="2:7" x14ac:dyDescent="0.25">
      <c r="B355" s="57">
        <f t="shared" si="5"/>
        <v>343</v>
      </c>
      <c r="C355" s="95">
        <v>41386.677083333336</v>
      </c>
      <c r="D355" s="96">
        <v>-195.99999999999545</v>
      </c>
      <c r="F355" s="97">
        <v>41760</v>
      </c>
      <c r="G355" s="103">
        <v>-702.00000000000455</v>
      </c>
    </row>
    <row r="356" spans="2:7" x14ac:dyDescent="0.25">
      <c r="B356" s="57">
        <f t="shared" si="5"/>
        <v>344</v>
      </c>
      <c r="C356" s="95">
        <v>41386.770833333336</v>
      </c>
      <c r="D356" s="96">
        <v>573.99999999999773</v>
      </c>
      <c r="F356" s="97">
        <v>41764</v>
      </c>
      <c r="G356" s="103">
        <v>-812.00000000001819</v>
      </c>
    </row>
    <row r="357" spans="2:7" x14ac:dyDescent="0.25">
      <c r="B357" s="57">
        <f t="shared" si="5"/>
        <v>345</v>
      </c>
      <c r="C357" s="95">
        <v>41395.677083333336</v>
      </c>
      <c r="D357" s="96">
        <v>1423.9999999999977</v>
      </c>
      <c r="F357" s="97">
        <v>41765</v>
      </c>
      <c r="G357" s="103">
        <v>603.99999999998181</v>
      </c>
    </row>
    <row r="358" spans="2:7" x14ac:dyDescent="0.25">
      <c r="B358" s="57">
        <f t="shared" si="5"/>
        <v>346</v>
      </c>
      <c r="C358" s="95">
        <v>41416.822916666664</v>
      </c>
      <c r="D358" s="96">
        <v>1644.0000000000023</v>
      </c>
      <c r="F358" s="97">
        <v>41767</v>
      </c>
      <c r="G358" s="103">
        <v>458.00000000000909</v>
      </c>
    </row>
    <row r="359" spans="2:7" x14ac:dyDescent="0.25">
      <c r="B359" s="57">
        <f t="shared" si="5"/>
        <v>347</v>
      </c>
      <c r="C359" s="95">
        <v>41421.708333333336</v>
      </c>
      <c r="D359" s="96">
        <v>4.0000000000045475</v>
      </c>
      <c r="F359" s="97">
        <v>41771</v>
      </c>
      <c r="G359" s="103">
        <v>1613.9999999999955</v>
      </c>
    </row>
    <row r="360" spans="2:7" x14ac:dyDescent="0.25">
      <c r="B360" s="57">
        <f t="shared" si="5"/>
        <v>348</v>
      </c>
      <c r="C360" s="95">
        <v>41423.885416666664</v>
      </c>
      <c r="D360" s="96">
        <v>-66</v>
      </c>
      <c r="F360" s="97">
        <v>41773</v>
      </c>
      <c r="G360" s="103">
        <v>863.99999999999545</v>
      </c>
    </row>
    <row r="361" spans="2:7" x14ac:dyDescent="0.25">
      <c r="B361" s="57">
        <f t="shared" si="5"/>
        <v>349</v>
      </c>
      <c r="C361" s="95">
        <v>41424.666666666664</v>
      </c>
      <c r="D361" s="96">
        <v>144.00000000000227</v>
      </c>
      <c r="F361" s="97">
        <v>41779</v>
      </c>
      <c r="G361" s="103">
        <v>-115.99999999999999</v>
      </c>
    </row>
    <row r="362" spans="2:7" x14ac:dyDescent="0.25">
      <c r="B362" s="57">
        <f t="shared" si="5"/>
        <v>350</v>
      </c>
      <c r="C362" s="95">
        <v>41429.75</v>
      </c>
      <c r="D362" s="96">
        <v>-146.00000000000682</v>
      </c>
      <c r="F362" s="97">
        <v>41780</v>
      </c>
      <c r="G362" s="103">
        <v>-641.99999999999091</v>
      </c>
    </row>
    <row r="363" spans="2:7" x14ac:dyDescent="0.25">
      <c r="B363" s="57">
        <f t="shared" si="5"/>
        <v>351</v>
      </c>
      <c r="C363" s="95">
        <v>41429.770833333336</v>
      </c>
      <c r="D363" s="96">
        <v>34</v>
      </c>
      <c r="F363" s="97">
        <v>41792</v>
      </c>
      <c r="G363" s="103">
        <v>-5.9999999999863576</v>
      </c>
    </row>
    <row r="364" spans="2:7" x14ac:dyDescent="0.25">
      <c r="B364" s="57">
        <f t="shared" si="5"/>
        <v>352</v>
      </c>
      <c r="C364" s="95">
        <v>41437.71875</v>
      </c>
      <c r="D364" s="96">
        <v>884</v>
      </c>
      <c r="F364" s="97">
        <v>41794</v>
      </c>
      <c r="G364" s="103">
        <v>103.99999999998182</v>
      </c>
    </row>
    <row r="365" spans="2:7" x14ac:dyDescent="0.25">
      <c r="B365" s="57">
        <f t="shared" si="5"/>
        <v>353</v>
      </c>
      <c r="C365" s="95">
        <v>41442.885416666664</v>
      </c>
      <c r="D365" s="96">
        <v>-566</v>
      </c>
      <c r="F365" s="97">
        <v>41795</v>
      </c>
      <c r="G365" s="103">
        <v>2084</v>
      </c>
    </row>
    <row r="366" spans="2:7" x14ac:dyDescent="0.25">
      <c r="B366" s="57">
        <f t="shared" si="5"/>
        <v>354</v>
      </c>
      <c r="C366" s="95">
        <v>41451.666666666664</v>
      </c>
      <c r="D366" s="96">
        <v>-106.00000000000908</v>
      </c>
      <c r="F366" s="97">
        <v>41801</v>
      </c>
      <c r="G366" s="103">
        <v>-695.99999999999545</v>
      </c>
    </row>
    <row r="367" spans="2:7" x14ac:dyDescent="0.25">
      <c r="B367" s="57">
        <f t="shared" si="5"/>
        <v>355</v>
      </c>
      <c r="C367" s="95">
        <v>41452.666666666664</v>
      </c>
      <c r="D367" s="96">
        <v>844.00000000000227</v>
      </c>
      <c r="F367" s="97">
        <v>41802</v>
      </c>
      <c r="G367" s="103">
        <v>-446.00000000001819</v>
      </c>
    </row>
    <row r="368" spans="2:7" x14ac:dyDescent="0.25">
      <c r="B368" s="57">
        <f t="shared" si="5"/>
        <v>356</v>
      </c>
      <c r="C368" s="95">
        <v>41456.666666666664</v>
      </c>
      <c r="D368" s="96">
        <v>654.00000000000455</v>
      </c>
      <c r="F368" s="97">
        <v>41806</v>
      </c>
      <c r="G368" s="103">
        <v>-962.00000000001819</v>
      </c>
    </row>
    <row r="369" spans="2:7" x14ac:dyDescent="0.25">
      <c r="B369" s="57">
        <f t="shared" si="5"/>
        <v>357</v>
      </c>
      <c r="C369" s="95">
        <v>41457.864583333336</v>
      </c>
      <c r="D369" s="96">
        <v>-436.00000000000455</v>
      </c>
      <c r="F369" s="97">
        <v>41814</v>
      </c>
      <c r="G369" s="103">
        <v>138.00000000000455</v>
      </c>
    </row>
    <row r="370" spans="2:7" x14ac:dyDescent="0.25">
      <c r="B370" s="57">
        <f t="shared" si="5"/>
        <v>358</v>
      </c>
      <c r="C370" s="95">
        <v>41479.6875</v>
      </c>
      <c r="D370" s="96">
        <v>374.00000000000909</v>
      </c>
      <c r="F370" s="97">
        <v>41816</v>
      </c>
      <c r="G370" s="103">
        <v>-341.99999999999091</v>
      </c>
    </row>
    <row r="371" spans="2:7" x14ac:dyDescent="0.25">
      <c r="B371" s="57">
        <f t="shared" si="5"/>
        <v>359</v>
      </c>
      <c r="C371" s="95">
        <v>41480.729166666664</v>
      </c>
      <c r="D371" s="96">
        <v>-36.000000000004547</v>
      </c>
      <c r="F371" s="97">
        <v>41827</v>
      </c>
      <c r="G371" s="103">
        <v>1154.0000000000045</v>
      </c>
    </row>
    <row r="372" spans="2:7" x14ac:dyDescent="0.25">
      <c r="B372" s="57">
        <f t="shared" si="5"/>
        <v>360</v>
      </c>
      <c r="C372" s="95">
        <v>41480.78125</v>
      </c>
      <c r="D372" s="96">
        <v>-66</v>
      </c>
      <c r="F372" s="97">
        <v>41834</v>
      </c>
      <c r="G372" s="103">
        <v>-566</v>
      </c>
    </row>
    <row r="373" spans="2:7" x14ac:dyDescent="0.25">
      <c r="B373" s="57">
        <f t="shared" si="5"/>
        <v>361</v>
      </c>
      <c r="C373" s="95">
        <v>41484.677083333336</v>
      </c>
      <c r="D373" s="96">
        <v>304.00000000000455</v>
      </c>
      <c r="F373" s="97">
        <v>41835</v>
      </c>
      <c r="G373" s="103">
        <v>237.99999999998181</v>
      </c>
    </row>
    <row r="374" spans="2:7" x14ac:dyDescent="0.25">
      <c r="B374" s="57">
        <f t="shared" si="5"/>
        <v>362</v>
      </c>
      <c r="C374" s="95">
        <v>41485.71875</v>
      </c>
      <c r="D374" s="96">
        <v>-66</v>
      </c>
      <c r="F374" s="97">
        <v>41841</v>
      </c>
      <c r="G374" s="103">
        <v>-375.99999999999091</v>
      </c>
    </row>
    <row r="375" spans="2:7" x14ac:dyDescent="0.25">
      <c r="B375" s="57">
        <f t="shared" si="5"/>
        <v>363</v>
      </c>
      <c r="C375" s="95">
        <v>41486.833333333336</v>
      </c>
      <c r="D375" s="96">
        <v>244.00000000001364</v>
      </c>
      <c r="F375" s="97">
        <v>41842</v>
      </c>
      <c r="G375" s="103">
        <v>163.99999999999545</v>
      </c>
    </row>
    <row r="376" spans="2:7" x14ac:dyDescent="0.25">
      <c r="B376" s="57">
        <f t="shared" si="5"/>
        <v>364</v>
      </c>
      <c r="C376" s="95">
        <v>41487.666666666664</v>
      </c>
      <c r="D376" s="96">
        <v>384</v>
      </c>
      <c r="F376" s="97">
        <v>41844</v>
      </c>
      <c r="G376" s="103">
        <v>-375.99999999999091</v>
      </c>
    </row>
    <row r="377" spans="2:7" x14ac:dyDescent="0.25">
      <c r="B377" s="57">
        <f t="shared" si="5"/>
        <v>365</v>
      </c>
      <c r="C377" s="104">
        <v>41492.677083333336</v>
      </c>
      <c r="D377" s="96">
        <v>274.00000000000909</v>
      </c>
      <c r="F377" s="97">
        <v>41849</v>
      </c>
      <c r="G377" s="103">
        <v>-972.00000000000909</v>
      </c>
    </row>
    <row r="378" spans="2:7" x14ac:dyDescent="0.25">
      <c r="B378" s="57">
        <f t="shared" si="5"/>
        <v>366</v>
      </c>
      <c r="C378" s="104">
        <v>41494.864583333336</v>
      </c>
      <c r="D378" s="96">
        <v>-45.999999999995453</v>
      </c>
      <c r="F378" s="97">
        <v>41850</v>
      </c>
      <c r="G378" s="103">
        <v>-391.99999999999091</v>
      </c>
    </row>
    <row r="379" spans="2:7" x14ac:dyDescent="0.25">
      <c r="B379" s="57">
        <f t="shared" si="5"/>
        <v>367</v>
      </c>
      <c r="C379" s="104">
        <v>41498.6875</v>
      </c>
      <c r="D379" s="96">
        <v>-185.99999999998181</v>
      </c>
      <c r="F379" s="97">
        <v>41851</v>
      </c>
      <c r="G379" s="103">
        <v>1213.9999999999955</v>
      </c>
    </row>
    <row r="380" spans="2:7" x14ac:dyDescent="0.25">
      <c r="B380" s="57">
        <f t="shared" si="5"/>
        <v>368</v>
      </c>
      <c r="C380" s="104">
        <v>41500.677083333336</v>
      </c>
      <c r="D380" s="96">
        <v>-235.99999999998181</v>
      </c>
      <c r="F380" s="97">
        <v>41855</v>
      </c>
      <c r="G380" s="103">
        <v>134</v>
      </c>
    </row>
    <row r="381" spans="2:7" x14ac:dyDescent="0.25">
      <c r="B381" s="57">
        <f t="shared" si="5"/>
        <v>369</v>
      </c>
      <c r="C381" s="104">
        <v>41500.729166666664</v>
      </c>
      <c r="D381" s="96">
        <v>-195.99999999999545</v>
      </c>
      <c r="F381" s="97">
        <v>41856</v>
      </c>
      <c r="G381" s="103">
        <v>-1111.9999999999955</v>
      </c>
    </row>
    <row r="382" spans="2:7" x14ac:dyDescent="0.25">
      <c r="B382" s="57">
        <f t="shared" si="5"/>
        <v>370</v>
      </c>
      <c r="C382" s="104">
        <v>41508.666666666664</v>
      </c>
      <c r="D382" s="96">
        <v>54.000000000004547</v>
      </c>
      <c r="F382" s="97">
        <v>41857</v>
      </c>
      <c r="G382" s="103">
        <v>34</v>
      </c>
    </row>
    <row r="383" spans="2:7" x14ac:dyDescent="0.25">
      <c r="B383" s="57">
        <f t="shared" si="5"/>
        <v>371</v>
      </c>
      <c r="C383" s="104">
        <v>41515.708333333336</v>
      </c>
      <c r="D383" s="96">
        <v>-356.00000000000909</v>
      </c>
      <c r="F383" s="105">
        <v>41858</v>
      </c>
      <c r="G383" s="106">
        <v>-602.00000000000455</v>
      </c>
    </row>
    <row r="384" spans="2:7" x14ac:dyDescent="0.25">
      <c r="B384" s="57">
        <f t="shared" si="5"/>
        <v>372</v>
      </c>
      <c r="C384" s="104">
        <v>41520.697916666664</v>
      </c>
      <c r="D384" s="96">
        <v>-426.00000000000227</v>
      </c>
      <c r="F384" s="105">
        <v>41885</v>
      </c>
      <c r="G384" s="106">
        <v>313.99999999999545</v>
      </c>
    </row>
    <row r="385" spans="2:7" x14ac:dyDescent="0.25">
      <c r="B385" s="57">
        <f t="shared" si="5"/>
        <v>373</v>
      </c>
      <c r="C385" s="104">
        <v>41520.708333333336</v>
      </c>
      <c r="D385" s="96">
        <v>-486.00000000000455</v>
      </c>
      <c r="F385" s="105">
        <v>41886</v>
      </c>
      <c r="G385" s="106">
        <v>903.99999999998181</v>
      </c>
    </row>
    <row r="386" spans="2:7" x14ac:dyDescent="0.25">
      <c r="B386" s="57">
        <f t="shared" si="5"/>
        <v>374</v>
      </c>
      <c r="C386" s="104">
        <v>41521.6875</v>
      </c>
      <c r="D386" s="96">
        <v>214.00000000000682</v>
      </c>
      <c r="F386" s="105">
        <v>41890</v>
      </c>
      <c r="G386" s="106">
        <v>-852.00000000000455</v>
      </c>
    </row>
    <row r="387" spans="2:7" x14ac:dyDescent="0.25">
      <c r="B387" s="57">
        <f t="shared" si="5"/>
        <v>375</v>
      </c>
      <c r="C387" s="104">
        <v>41529.75</v>
      </c>
      <c r="D387" s="96">
        <v>93.999999999990905</v>
      </c>
      <c r="F387" s="105">
        <v>41891</v>
      </c>
      <c r="G387" s="106">
        <v>623.99999999998636</v>
      </c>
    </row>
    <row r="388" spans="2:7" x14ac:dyDescent="0.25">
      <c r="B388" s="57">
        <f t="shared" si="5"/>
        <v>376</v>
      </c>
      <c r="C388" s="104">
        <v>41534.666666666664</v>
      </c>
      <c r="D388" s="96">
        <v>824.00000000000909</v>
      </c>
      <c r="F388" s="105">
        <v>41893</v>
      </c>
      <c r="G388" s="106">
        <v>-332</v>
      </c>
    </row>
    <row r="389" spans="2:7" x14ac:dyDescent="0.25">
      <c r="B389" s="57">
        <f t="shared" si="5"/>
        <v>377</v>
      </c>
      <c r="C389" s="104">
        <v>41535.78125</v>
      </c>
      <c r="D389" s="96">
        <v>-916</v>
      </c>
      <c r="F389" s="105">
        <v>41899</v>
      </c>
      <c r="G389" s="106">
        <v>-661.99999999999545</v>
      </c>
    </row>
    <row r="390" spans="2:7" x14ac:dyDescent="0.25">
      <c r="B390" s="57">
        <f t="shared" si="5"/>
        <v>378</v>
      </c>
      <c r="C390" s="104">
        <v>41540.697916666664</v>
      </c>
      <c r="D390" s="96">
        <v>-26.000000000013646</v>
      </c>
      <c r="F390" s="105">
        <v>41900</v>
      </c>
      <c r="G390" s="106">
        <v>-86.000000000004547</v>
      </c>
    </row>
    <row r="391" spans="2:7" x14ac:dyDescent="0.25">
      <c r="B391" s="57">
        <f t="shared" si="5"/>
        <v>379</v>
      </c>
      <c r="C391" s="104">
        <v>41540.84375</v>
      </c>
      <c r="D391" s="96">
        <v>63.999999999995453</v>
      </c>
      <c r="F391" s="105">
        <v>41907</v>
      </c>
      <c r="G391" s="106">
        <v>873.99999999998636</v>
      </c>
    </row>
    <row r="392" spans="2:7" x14ac:dyDescent="0.25">
      <c r="B392" s="57">
        <f t="shared" si="5"/>
        <v>380</v>
      </c>
      <c r="C392" s="104">
        <v>41541.6875</v>
      </c>
      <c r="D392" s="96">
        <v>-605.99999999998636</v>
      </c>
      <c r="F392" s="105">
        <v>41911</v>
      </c>
      <c r="G392" s="106">
        <v>-792.00000000001364</v>
      </c>
    </row>
    <row r="393" spans="2:7" x14ac:dyDescent="0.25">
      <c r="B393" s="57">
        <f t="shared" si="5"/>
        <v>381</v>
      </c>
      <c r="C393" s="104">
        <v>41541.708333333336</v>
      </c>
      <c r="D393" s="96">
        <v>593.99999999999091</v>
      </c>
      <c r="F393" s="105">
        <v>41912</v>
      </c>
      <c r="G393" s="106">
        <v>-436.00000000000455</v>
      </c>
    </row>
    <row r="394" spans="2:7" x14ac:dyDescent="0.25">
      <c r="B394" s="57">
        <f t="shared" si="5"/>
        <v>382</v>
      </c>
      <c r="C394" s="104">
        <v>41542.885416666664</v>
      </c>
      <c r="D394" s="96">
        <v>-185.99999999998181</v>
      </c>
      <c r="F394" s="105">
        <v>41918</v>
      </c>
      <c r="G394" s="106">
        <v>-295.99999999999545</v>
      </c>
    </row>
    <row r="395" spans="2:7" x14ac:dyDescent="0.25">
      <c r="B395" s="57">
        <f t="shared" si="5"/>
        <v>383</v>
      </c>
      <c r="C395" s="104">
        <v>41543.666666666664</v>
      </c>
      <c r="D395" s="96">
        <v>-445.99999999999545</v>
      </c>
      <c r="F395" s="105">
        <v>41926</v>
      </c>
      <c r="G395" s="106">
        <v>-1932</v>
      </c>
    </row>
    <row r="396" spans="2:7" x14ac:dyDescent="0.25">
      <c r="B396" s="57">
        <f t="shared" si="5"/>
        <v>384</v>
      </c>
      <c r="C396" s="104">
        <v>41543.729166666664</v>
      </c>
      <c r="D396" s="96">
        <v>-366</v>
      </c>
      <c r="F396" s="105">
        <v>41927</v>
      </c>
      <c r="G396" s="106">
        <v>1357.9999999999864</v>
      </c>
    </row>
    <row r="397" spans="2:7" x14ac:dyDescent="0.25">
      <c r="B397" s="57">
        <f t="shared" si="5"/>
        <v>385</v>
      </c>
      <c r="C397" s="104">
        <v>41547.666666666664</v>
      </c>
      <c r="D397" s="96">
        <v>-185.99999999998181</v>
      </c>
      <c r="F397" s="105">
        <v>41947</v>
      </c>
      <c r="G397" s="106">
        <v>-621.99999999998636</v>
      </c>
    </row>
    <row r="398" spans="2:7" x14ac:dyDescent="0.25">
      <c r="B398" s="57">
        <f t="shared" si="5"/>
        <v>386</v>
      </c>
      <c r="C398" s="104">
        <v>41547.875</v>
      </c>
      <c r="D398" s="96">
        <v>-336.00000000000455</v>
      </c>
      <c r="F398" s="105">
        <v>41948</v>
      </c>
      <c r="G398" s="106">
        <v>-621.99999999998636</v>
      </c>
    </row>
    <row r="399" spans="2:7" x14ac:dyDescent="0.25">
      <c r="B399" s="57">
        <f t="shared" ref="A399:B462" si="6">B398+1</f>
        <v>387</v>
      </c>
      <c r="C399" s="104">
        <v>41550.666666666664</v>
      </c>
      <c r="D399" s="96">
        <v>623.99999999998636</v>
      </c>
      <c r="F399" s="105">
        <v>41949</v>
      </c>
      <c r="G399" s="106">
        <v>-75.999999999990905</v>
      </c>
    </row>
    <row r="400" spans="2:7" x14ac:dyDescent="0.25">
      <c r="B400" s="57">
        <f t="shared" si="6"/>
        <v>388</v>
      </c>
      <c r="C400" s="104">
        <v>41554.666666666664</v>
      </c>
      <c r="D400" s="96">
        <v>-236.00000000000455</v>
      </c>
      <c r="F400" s="105">
        <v>41956</v>
      </c>
      <c r="G400" s="106">
        <v>4.0000000000045475</v>
      </c>
    </row>
    <row r="401" spans="2:7" x14ac:dyDescent="0.25">
      <c r="B401" s="57">
        <f t="shared" si="6"/>
        <v>389</v>
      </c>
      <c r="C401" s="104">
        <v>41557.666666666664</v>
      </c>
      <c r="D401" s="96">
        <v>893.99999999999091</v>
      </c>
      <c r="F401" s="105">
        <v>41961</v>
      </c>
      <c r="G401" s="106">
        <v>-391.99999999996817</v>
      </c>
    </row>
    <row r="402" spans="2:7" x14ac:dyDescent="0.25">
      <c r="B402" s="57">
        <f t="shared" si="6"/>
        <v>390</v>
      </c>
      <c r="C402" s="104">
        <v>41570.666666666664</v>
      </c>
      <c r="D402" s="96">
        <v>-216</v>
      </c>
      <c r="F402" s="105">
        <v>41963</v>
      </c>
      <c r="G402" s="106">
        <v>224.00000000000909</v>
      </c>
    </row>
    <row r="403" spans="2:7" x14ac:dyDescent="0.25">
      <c r="B403" s="57">
        <f t="shared" si="6"/>
        <v>391</v>
      </c>
      <c r="C403" s="104">
        <v>41570.75</v>
      </c>
      <c r="D403" s="96">
        <v>-86.000000000004547</v>
      </c>
      <c r="F403" s="105">
        <v>41976</v>
      </c>
      <c r="G403" s="106">
        <v>863.99999999999545</v>
      </c>
    </row>
    <row r="404" spans="2:7" x14ac:dyDescent="0.25">
      <c r="B404" s="57">
        <f t="shared" si="6"/>
        <v>392</v>
      </c>
      <c r="C404" s="104">
        <v>41575.677083333336</v>
      </c>
      <c r="D404" s="96">
        <v>-245.99999999999545</v>
      </c>
      <c r="F404" s="105">
        <v>41977</v>
      </c>
      <c r="G404" s="106">
        <v>-322.00000000000909</v>
      </c>
    </row>
    <row r="405" spans="2:7" x14ac:dyDescent="0.25">
      <c r="B405" s="57">
        <f t="shared" si="6"/>
        <v>393</v>
      </c>
      <c r="C405" s="104">
        <v>41575.729166666664</v>
      </c>
      <c r="D405" s="96">
        <v>-25.999999999990909</v>
      </c>
      <c r="F405" s="105">
        <v>41981</v>
      </c>
      <c r="G405" s="106">
        <v>704.00000000000455</v>
      </c>
    </row>
    <row r="406" spans="2:7" x14ac:dyDescent="0.25">
      <c r="B406" s="57">
        <f t="shared" si="6"/>
        <v>394</v>
      </c>
      <c r="C406" s="104">
        <v>41576.708333333336</v>
      </c>
      <c r="D406" s="96">
        <v>-136.00000000000455</v>
      </c>
      <c r="F406" s="105">
        <v>41983</v>
      </c>
      <c r="G406" s="106">
        <v>358.00000000000909</v>
      </c>
    </row>
    <row r="407" spans="2:7" x14ac:dyDescent="0.25">
      <c r="B407" s="57">
        <f t="shared" si="6"/>
        <v>395</v>
      </c>
      <c r="C407" s="104">
        <v>41576.833333333336</v>
      </c>
      <c r="D407" s="96">
        <v>354.00000000000455</v>
      </c>
      <c r="F407" s="105">
        <v>41984</v>
      </c>
      <c r="G407" s="106">
        <v>288.00000000000455</v>
      </c>
    </row>
    <row r="408" spans="2:7" x14ac:dyDescent="0.25">
      <c r="B408" s="57">
        <f t="shared" si="6"/>
        <v>396</v>
      </c>
      <c r="C408" s="104">
        <v>41577.6875</v>
      </c>
      <c r="D408" s="96">
        <v>664.00000000001819</v>
      </c>
      <c r="F408" s="105">
        <v>41990</v>
      </c>
      <c r="G408" s="106">
        <v>1753.9999999999818</v>
      </c>
    </row>
    <row r="409" spans="2:7" x14ac:dyDescent="0.25">
      <c r="B409" s="57">
        <f t="shared" si="6"/>
        <v>397</v>
      </c>
      <c r="C409" s="104">
        <v>41583.770833333336</v>
      </c>
      <c r="D409" s="96">
        <v>-226.00000000001364</v>
      </c>
      <c r="F409" s="105">
        <v>42004</v>
      </c>
      <c r="G409" s="106">
        <v>704.00000000000455</v>
      </c>
    </row>
    <row r="410" spans="2:7" x14ac:dyDescent="0.25">
      <c r="B410" s="57">
        <f t="shared" si="6"/>
        <v>398</v>
      </c>
      <c r="C410" s="104">
        <v>41584.666666666664</v>
      </c>
      <c r="D410" s="96">
        <v>-166</v>
      </c>
      <c r="F410" s="105">
        <v>42017</v>
      </c>
      <c r="G410" s="106">
        <v>-101.99999999998181</v>
      </c>
    </row>
    <row r="411" spans="2:7" x14ac:dyDescent="0.25">
      <c r="B411" s="57">
        <f t="shared" si="6"/>
        <v>399</v>
      </c>
      <c r="C411" s="104">
        <v>41584.708333333336</v>
      </c>
      <c r="D411" s="96">
        <v>334</v>
      </c>
      <c r="F411" s="105">
        <v>42024</v>
      </c>
      <c r="G411" s="106">
        <v>-832</v>
      </c>
    </row>
    <row r="412" spans="2:7" x14ac:dyDescent="0.25">
      <c r="B412" s="57">
        <f t="shared" si="6"/>
        <v>400</v>
      </c>
      <c r="C412" s="104">
        <v>41585.666666666664</v>
      </c>
      <c r="D412" s="96">
        <v>-676.00000000001364</v>
      </c>
      <c r="F412" s="105">
        <v>42025</v>
      </c>
      <c r="G412" s="106">
        <v>-351.99999999998181</v>
      </c>
    </row>
    <row r="413" spans="2:7" x14ac:dyDescent="0.25">
      <c r="B413" s="57">
        <f t="shared" si="6"/>
        <v>401</v>
      </c>
      <c r="C413" s="104">
        <v>41585.677083333336</v>
      </c>
      <c r="D413" s="96">
        <v>1884</v>
      </c>
      <c r="F413" s="105">
        <v>42026</v>
      </c>
      <c r="G413" s="106">
        <v>1504.0000000000045</v>
      </c>
    </row>
    <row r="414" spans="2:7" x14ac:dyDescent="0.25">
      <c r="B414" s="57">
        <f t="shared" si="6"/>
        <v>402</v>
      </c>
      <c r="C414" s="104">
        <v>41598.854166666664</v>
      </c>
      <c r="D414" s="96">
        <v>304.00000000000455</v>
      </c>
      <c r="F414" s="105">
        <v>42032</v>
      </c>
      <c r="G414" s="106">
        <v>-1046.0000000000182</v>
      </c>
    </row>
    <row r="415" spans="2:7" x14ac:dyDescent="0.25">
      <c r="B415" s="57">
        <f t="shared" si="6"/>
        <v>403</v>
      </c>
      <c r="C415" s="104">
        <v>41617.697916666664</v>
      </c>
      <c r="D415" s="96">
        <v>-356.00000000000909</v>
      </c>
      <c r="F415" s="105">
        <v>42093</v>
      </c>
      <c r="G415" s="106">
        <v>754.00000000000455</v>
      </c>
    </row>
    <row r="416" spans="2:7" x14ac:dyDescent="0.25">
      <c r="B416" s="57">
        <f t="shared" si="6"/>
        <v>404</v>
      </c>
      <c r="C416" s="104">
        <v>41617.802083333336</v>
      </c>
      <c r="D416" s="96">
        <v>-66</v>
      </c>
      <c r="F416" s="105">
        <v>42095</v>
      </c>
      <c r="G416" s="106">
        <v>-931.99999999997726</v>
      </c>
    </row>
    <row r="417" spans="2:7" x14ac:dyDescent="0.25">
      <c r="B417" s="57">
        <f t="shared" si="6"/>
        <v>405</v>
      </c>
      <c r="C417" s="104">
        <v>41618.677083333336</v>
      </c>
      <c r="D417" s="96">
        <v>-285.99999999998181</v>
      </c>
      <c r="F417" s="105">
        <v>42103</v>
      </c>
      <c r="G417" s="106">
        <v>-761.99999999999545</v>
      </c>
    </row>
    <row r="418" spans="2:7" x14ac:dyDescent="0.25">
      <c r="B418" s="57">
        <f t="shared" si="6"/>
        <v>406</v>
      </c>
      <c r="C418" s="104">
        <v>41618.708333333336</v>
      </c>
      <c r="D418" s="96">
        <v>-566</v>
      </c>
      <c r="F418" s="105">
        <v>42108</v>
      </c>
      <c r="G418" s="106">
        <v>-761.99999999999545</v>
      </c>
    </row>
    <row r="419" spans="2:7" x14ac:dyDescent="0.25">
      <c r="B419" s="57">
        <f t="shared" si="6"/>
        <v>407</v>
      </c>
      <c r="C419" s="104">
        <v>41624.666666666664</v>
      </c>
      <c r="D419" s="96">
        <v>524.00000000000909</v>
      </c>
      <c r="F419" s="105">
        <v>42116</v>
      </c>
      <c r="G419" s="106">
        <v>-45.999999999995453</v>
      </c>
    </row>
    <row r="420" spans="2:7" x14ac:dyDescent="0.25">
      <c r="B420" s="57">
        <f t="shared" si="6"/>
        <v>408</v>
      </c>
      <c r="C420" s="104">
        <v>41625.739583333336</v>
      </c>
      <c r="D420" s="96">
        <v>-436.00000000000455</v>
      </c>
      <c r="F420" s="105">
        <v>42117</v>
      </c>
      <c r="G420" s="106">
        <v>-531.99999999997726</v>
      </c>
    </row>
    <row r="421" spans="2:7" x14ac:dyDescent="0.25">
      <c r="B421" s="57">
        <f t="shared" si="6"/>
        <v>409</v>
      </c>
      <c r="C421" s="104">
        <v>41626.8125</v>
      </c>
      <c r="D421" s="96">
        <v>-1056.0000000000091</v>
      </c>
      <c r="F421" s="105">
        <v>42123</v>
      </c>
      <c r="G421" s="106">
        <v>163.99999999999545</v>
      </c>
    </row>
    <row r="422" spans="2:7" x14ac:dyDescent="0.25">
      <c r="B422" s="57">
        <f t="shared" si="6"/>
        <v>410</v>
      </c>
      <c r="C422" s="104">
        <v>41626.854166666664</v>
      </c>
      <c r="D422" s="96">
        <v>754.00000000000455</v>
      </c>
      <c r="F422" s="105">
        <v>42136</v>
      </c>
      <c r="G422" s="106">
        <v>-36.000000000004547</v>
      </c>
    </row>
    <row r="423" spans="2:7" x14ac:dyDescent="0.25">
      <c r="B423" s="57">
        <f t="shared" si="6"/>
        <v>411</v>
      </c>
      <c r="C423" s="104">
        <v>41639.666666666664</v>
      </c>
      <c r="D423" s="96">
        <v>-66</v>
      </c>
      <c r="F423" s="105">
        <v>42137</v>
      </c>
      <c r="G423" s="106">
        <v>-471.99999999996362</v>
      </c>
    </row>
    <row r="424" spans="2:7" x14ac:dyDescent="0.25">
      <c r="B424" s="57">
        <f t="shared" si="6"/>
        <v>412</v>
      </c>
      <c r="C424" s="104">
        <v>41646.875</v>
      </c>
      <c r="D424" s="96">
        <v>123.99999999998637</v>
      </c>
      <c r="F424" s="105">
        <v>42138</v>
      </c>
      <c r="G424" s="106">
        <v>934</v>
      </c>
    </row>
    <row r="425" spans="2:7" x14ac:dyDescent="0.25">
      <c r="B425" s="57">
        <f t="shared" si="6"/>
        <v>413</v>
      </c>
      <c r="C425" s="104">
        <v>41647.666666666664</v>
      </c>
      <c r="D425" s="96">
        <v>-306.00000000000909</v>
      </c>
      <c r="F425" s="105">
        <v>42150</v>
      </c>
      <c r="G425" s="106">
        <v>424.00000000000909</v>
      </c>
    </row>
    <row r="426" spans="2:7" x14ac:dyDescent="0.25">
      <c r="B426" s="57">
        <f t="shared" si="6"/>
        <v>414</v>
      </c>
      <c r="C426" s="104">
        <v>41647.90625</v>
      </c>
      <c r="D426" s="96">
        <v>-216</v>
      </c>
      <c r="F426" s="105">
        <v>42152</v>
      </c>
      <c r="G426" s="106">
        <v>223.99999999998636</v>
      </c>
    </row>
    <row r="427" spans="2:7" x14ac:dyDescent="0.25">
      <c r="B427" s="57">
        <f t="shared" si="6"/>
        <v>415</v>
      </c>
      <c r="C427" s="107">
        <v>41648.71875</v>
      </c>
      <c r="D427" s="108">
        <v>-316</v>
      </c>
      <c r="F427" s="105">
        <v>42156</v>
      </c>
      <c r="G427" s="106">
        <v>54.000000000004547</v>
      </c>
    </row>
    <row r="428" spans="2:7" x14ac:dyDescent="0.25">
      <c r="B428" s="57">
        <f t="shared" si="6"/>
        <v>416</v>
      </c>
      <c r="C428" s="107">
        <v>41648.791666666664</v>
      </c>
      <c r="D428" s="108">
        <v>-345.99999999999545</v>
      </c>
      <c r="F428" s="105">
        <v>42157</v>
      </c>
      <c r="G428" s="106">
        <v>13.999999999995453</v>
      </c>
    </row>
    <row r="429" spans="2:7" x14ac:dyDescent="0.25">
      <c r="B429" s="57">
        <f t="shared" si="6"/>
        <v>417</v>
      </c>
      <c r="C429" s="107">
        <v>41652.802083333336</v>
      </c>
      <c r="D429" s="108">
        <v>1404.0000000000045</v>
      </c>
      <c r="F429" s="105">
        <v>42163</v>
      </c>
      <c r="G429" s="106">
        <v>-245.99999999999545</v>
      </c>
    </row>
    <row r="430" spans="2:7" x14ac:dyDescent="0.25">
      <c r="B430" s="57">
        <f t="shared" si="6"/>
        <v>418</v>
      </c>
      <c r="C430" s="107">
        <v>41660.729166666664</v>
      </c>
      <c r="D430" s="108">
        <v>-455.99999999998636</v>
      </c>
      <c r="F430" s="105">
        <v>42164</v>
      </c>
      <c r="G430" s="106">
        <v>143.99999999999091</v>
      </c>
    </row>
    <row r="431" spans="2:7" x14ac:dyDescent="0.25">
      <c r="B431" s="57">
        <f t="shared" si="6"/>
        <v>419</v>
      </c>
      <c r="C431" s="107">
        <v>41660.78125</v>
      </c>
      <c r="D431" s="108">
        <v>264.00000000001819</v>
      </c>
      <c r="F431" s="105">
        <v>42165</v>
      </c>
      <c r="G431" s="106">
        <v>824.00000000000909</v>
      </c>
    </row>
    <row r="432" spans="2:7" x14ac:dyDescent="0.25">
      <c r="B432" s="57">
        <f t="shared" si="6"/>
        <v>420</v>
      </c>
      <c r="C432" s="107">
        <v>41669.739583333336</v>
      </c>
      <c r="D432" s="108">
        <v>314.00000000001819</v>
      </c>
      <c r="F432" s="105">
        <v>42170</v>
      </c>
      <c r="G432" s="106">
        <v>-46.00000000001819</v>
      </c>
    </row>
    <row r="433" spans="2:7" x14ac:dyDescent="0.25">
      <c r="B433" s="57">
        <f t="shared" si="6"/>
        <v>421</v>
      </c>
      <c r="C433" s="107">
        <v>41676.708333333336</v>
      </c>
      <c r="D433" s="108">
        <v>-666</v>
      </c>
      <c r="F433" s="105">
        <v>42171</v>
      </c>
      <c r="G433" s="106">
        <v>-106.00000000000908</v>
      </c>
    </row>
    <row r="434" spans="2:7" x14ac:dyDescent="0.25">
      <c r="B434" s="57">
        <f t="shared" si="6"/>
        <v>422</v>
      </c>
      <c r="C434" s="107">
        <v>41676.822916666664</v>
      </c>
      <c r="D434" s="108">
        <v>-175.99999999999091</v>
      </c>
      <c r="F434" s="105">
        <v>42193</v>
      </c>
      <c r="G434" s="106">
        <v>1224.0000000000091</v>
      </c>
    </row>
    <row r="435" spans="2:7" x14ac:dyDescent="0.25">
      <c r="B435" s="57">
        <f t="shared" si="6"/>
        <v>423</v>
      </c>
      <c r="C435" s="107">
        <v>41680.739583333336</v>
      </c>
      <c r="D435" s="108">
        <v>623.99999999998636</v>
      </c>
      <c r="F435" s="105">
        <v>42206</v>
      </c>
      <c r="G435" s="106">
        <v>173.99999999998636</v>
      </c>
    </row>
    <row r="436" spans="2:7" x14ac:dyDescent="0.25">
      <c r="B436" s="57">
        <f t="shared" si="6"/>
        <v>424</v>
      </c>
      <c r="C436" s="107">
        <v>41689.90625</v>
      </c>
      <c r="D436" s="108">
        <v>43.999999999990905</v>
      </c>
      <c r="F436" s="105">
        <v>42208</v>
      </c>
      <c r="G436" s="106">
        <v>-466</v>
      </c>
    </row>
    <row r="437" spans="2:7" x14ac:dyDescent="0.25">
      <c r="B437" s="57">
        <f t="shared" si="6"/>
        <v>425</v>
      </c>
      <c r="C437" s="107">
        <v>41708.708333333336</v>
      </c>
      <c r="D437" s="108">
        <v>-226.00000000001364</v>
      </c>
      <c r="F437" s="105">
        <v>42220</v>
      </c>
      <c r="G437" s="106">
        <v>184</v>
      </c>
    </row>
    <row r="438" spans="2:7" x14ac:dyDescent="0.25">
      <c r="B438" s="57">
        <f t="shared" si="6"/>
        <v>426</v>
      </c>
      <c r="C438" s="107">
        <v>41709.65625</v>
      </c>
      <c r="D438" s="108">
        <v>-525.99999999999091</v>
      </c>
      <c r="F438" s="105">
        <v>42221</v>
      </c>
      <c r="G438" s="106">
        <v>-245.99999999999545</v>
      </c>
    </row>
    <row r="439" spans="2:7" x14ac:dyDescent="0.25">
      <c r="B439" s="57">
        <f t="shared" si="6"/>
        <v>427</v>
      </c>
      <c r="C439" s="107">
        <v>41709.708333333336</v>
      </c>
      <c r="D439" s="108">
        <v>984</v>
      </c>
      <c r="F439" s="105">
        <v>42222</v>
      </c>
      <c r="G439" s="106">
        <v>1254.0000000000045</v>
      </c>
    </row>
    <row r="440" spans="2:7" x14ac:dyDescent="0.25">
      <c r="B440" s="57">
        <f t="shared" si="6"/>
        <v>428</v>
      </c>
      <c r="C440" s="107">
        <v>41715.71875</v>
      </c>
      <c r="D440" s="108">
        <v>-216</v>
      </c>
      <c r="F440" s="105">
        <v>42229</v>
      </c>
      <c r="G440" s="106">
        <v>393.99999999999091</v>
      </c>
    </row>
    <row r="441" spans="2:7" x14ac:dyDescent="0.25">
      <c r="B441" s="57">
        <f t="shared" si="6"/>
        <v>429</v>
      </c>
      <c r="C441" s="107">
        <v>41718.739583333336</v>
      </c>
      <c r="D441" s="108">
        <v>-225.99999999999091</v>
      </c>
      <c r="F441" s="105">
        <v>42248</v>
      </c>
      <c r="G441" s="106">
        <v>1954.0000000000045</v>
      </c>
    </row>
    <row r="442" spans="2:7" x14ac:dyDescent="0.25">
      <c r="B442" s="57">
        <f t="shared" si="6"/>
        <v>430</v>
      </c>
      <c r="C442" s="107">
        <v>41738.791666666664</v>
      </c>
      <c r="D442" s="108">
        <v>474.00000000000909</v>
      </c>
      <c r="F442" s="105">
        <v>42261</v>
      </c>
      <c r="G442" s="106">
        <v>-275.99999999999091</v>
      </c>
    </row>
    <row r="443" spans="2:7" x14ac:dyDescent="0.25">
      <c r="B443" s="57">
        <f t="shared" si="6"/>
        <v>431</v>
      </c>
      <c r="C443" s="107">
        <v>41739.708333333336</v>
      </c>
      <c r="D443" s="108">
        <v>1774.0000000000091</v>
      </c>
      <c r="F443" s="105">
        <v>42262</v>
      </c>
      <c r="G443" s="106">
        <v>1084</v>
      </c>
    </row>
    <row r="444" spans="2:7" x14ac:dyDescent="0.25">
      <c r="B444" s="57">
        <f t="shared" si="6"/>
        <v>432</v>
      </c>
      <c r="C444" s="107">
        <v>41744.90625</v>
      </c>
      <c r="D444" s="108">
        <v>-606.00000000000909</v>
      </c>
      <c r="F444" s="105">
        <v>42292</v>
      </c>
      <c r="G444" s="106">
        <v>573.99999999998636</v>
      </c>
    </row>
    <row r="445" spans="2:7" x14ac:dyDescent="0.25">
      <c r="B445" s="57">
        <f t="shared" si="6"/>
        <v>433</v>
      </c>
      <c r="C445" s="107">
        <v>41753.666666666664</v>
      </c>
      <c r="D445" s="108">
        <v>-626.00000000001364</v>
      </c>
      <c r="F445" s="105">
        <v>42298</v>
      </c>
      <c r="G445" s="106">
        <v>843.99999999999091</v>
      </c>
    </row>
    <row r="446" spans="2:7" x14ac:dyDescent="0.25">
      <c r="B446" s="57">
        <f t="shared" si="6"/>
        <v>434</v>
      </c>
      <c r="C446" s="107">
        <v>41753.78125</v>
      </c>
      <c r="D446" s="108">
        <v>-86.000000000004547</v>
      </c>
      <c r="F446" s="105">
        <v>42299</v>
      </c>
      <c r="G446" s="106">
        <v>-1232</v>
      </c>
    </row>
    <row r="447" spans="2:7" x14ac:dyDescent="0.25">
      <c r="B447" s="57">
        <f t="shared" si="6"/>
        <v>435</v>
      </c>
      <c r="C447" s="107">
        <v>41759.885416666664</v>
      </c>
      <c r="D447" s="108">
        <v>213.99999999999545</v>
      </c>
      <c r="F447" s="105">
        <v>42303</v>
      </c>
      <c r="G447" s="106">
        <v>-175.99999999999091</v>
      </c>
    </row>
    <row r="448" spans="2:7" x14ac:dyDescent="0.25">
      <c r="B448" s="57">
        <f t="shared" si="6"/>
        <v>436</v>
      </c>
      <c r="C448" s="107">
        <v>41760.677083333336</v>
      </c>
      <c r="D448" s="108">
        <v>-566</v>
      </c>
      <c r="F448" s="105">
        <v>42318</v>
      </c>
      <c r="G448" s="106">
        <v>-152.00000000000455</v>
      </c>
    </row>
    <row r="449" spans="1:7" x14ac:dyDescent="0.25">
      <c r="B449" s="57">
        <f t="shared" si="6"/>
        <v>437</v>
      </c>
      <c r="C449" s="107">
        <v>41760.71875</v>
      </c>
      <c r="D449" s="108">
        <v>-136.00000000000455</v>
      </c>
      <c r="F449" s="105">
        <v>42319</v>
      </c>
      <c r="G449" s="106">
        <v>-1201.9999999999818</v>
      </c>
    </row>
    <row r="450" spans="1:7" x14ac:dyDescent="0.25">
      <c r="B450" s="57">
        <f t="shared" si="6"/>
        <v>438</v>
      </c>
      <c r="C450" s="107">
        <v>41764.666666666664</v>
      </c>
      <c r="D450" s="108">
        <v>-546.00000000001819</v>
      </c>
      <c r="F450" s="105">
        <v>42326</v>
      </c>
      <c r="G450" s="106">
        <v>534</v>
      </c>
    </row>
    <row r="451" spans="1:7" x14ac:dyDescent="0.25">
      <c r="B451" s="57">
        <f t="shared" si="6"/>
        <v>439</v>
      </c>
      <c r="C451" s="107">
        <v>41764.708333333336</v>
      </c>
      <c r="D451" s="108">
        <v>-266</v>
      </c>
      <c r="F451" s="105">
        <v>42355</v>
      </c>
      <c r="G451" s="106">
        <v>4.0000000000045475</v>
      </c>
    </row>
    <row r="452" spans="1:7" x14ac:dyDescent="0.25">
      <c r="B452" s="57">
        <f t="shared" si="6"/>
        <v>440</v>
      </c>
      <c r="C452" s="107">
        <v>41765.71875</v>
      </c>
      <c r="D452" s="108">
        <v>603.99999999998181</v>
      </c>
      <c r="F452" s="105"/>
      <c r="G452" s="106"/>
    </row>
    <row r="453" spans="1:7" x14ac:dyDescent="0.25">
      <c r="B453" s="57">
        <f t="shared" si="6"/>
        <v>441</v>
      </c>
      <c r="C453" s="107">
        <v>41767.6875</v>
      </c>
      <c r="D453" s="108">
        <v>-766</v>
      </c>
      <c r="F453" s="105"/>
      <c r="G453" s="106"/>
    </row>
    <row r="454" spans="1:7" x14ac:dyDescent="0.25">
      <c r="A454" s="57"/>
      <c r="B454" s="57">
        <f t="shared" si="6"/>
        <v>442</v>
      </c>
      <c r="C454" s="107">
        <v>41767.802083333336</v>
      </c>
      <c r="D454" s="108">
        <v>1224.0000000000091</v>
      </c>
      <c r="F454" s="105"/>
      <c r="G454" s="106"/>
    </row>
    <row r="455" spans="1:7" x14ac:dyDescent="0.25">
      <c r="A455" s="57">
        <f t="shared" si="6"/>
        <v>1</v>
      </c>
      <c r="B455" s="57">
        <f t="shared" si="6"/>
        <v>443</v>
      </c>
      <c r="C455" s="107">
        <v>41771.666666666664</v>
      </c>
      <c r="D455" s="108">
        <v>1613.9999999999955</v>
      </c>
      <c r="F455" s="105"/>
      <c r="G455" s="106"/>
    </row>
    <row r="456" spans="1:7" x14ac:dyDescent="0.25">
      <c r="A456" s="57">
        <f t="shared" si="6"/>
        <v>2</v>
      </c>
      <c r="B456" s="57">
        <f t="shared" si="6"/>
        <v>444</v>
      </c>
      <c r="C456" s="107">
        <v>41773.666666666664</v>
      </c>
      <c r="D456" s="108">
        <v>863.99999999999545</v>
      </c>
      <c r="F456" s="105"/>
      <c r="G456" s="106"/>
    </row>
    <row r="457" spans="1:7" x14ac:dyDescent="0.25">
      <c r="A457" s="57">
        <f t="shared" si="6"/>
        <v>3</v>
      </c>
      <c r="B457" s="57">
        <f t="shared" si="6"/>
        <v>445</v>
      </c>
      <c r="C457" s="107">
        <v>41779.677083333336</v>
      </c>
      <c r="D457" s="108">
        <v>-115.99999999999999</v>
      </c>
      <c r="F457" s="105"/>
      <c r="G457" s="106"/>
    </row>
    <row r="458" spans="1:7" x14ac:dyDescent="0.25">
      <c r="A458" s="57">
        <f t="shared" si="6"/>
        <v>4</v>
      </c>
      <c r="B458" s="57">
        <f t="shared" si="6"/>
        <v>446</v>
      </c>
      <c r="C458" s="107">
        <v>41780.666666666664</v>
      </c>
      <c r="D458" s="108">
        <v>-206.00000000000909</v>
      </c>
      <c r="F458" s="105"/>
      <c r="G458" s="106"/>
    </row>
    <row r="459" spans="1:7" x14ac:dyDescent="0.25">
      <c r="A459" s="57">
        <f t="shared" si="6"/>
        <v>5</v>
      </c>
      <c r="B459" s="57">
        <f t="shared" si="6"/>
        <v>447</v>
      </c>
      <c r="C459" s="107">
        <v>41780.739583333336</v>
      </c>
      <c r="D459" s="108">
        <v>-435.99999999998181</v>
      </c>
      <c r="F459" s="105"/>
      <c r="G459" s="106"/>
    </row>
    <row r="460" spans="1:7" x14ac:dyDescent="0.25">
      <c r="A460" s="57">
        <f t="shared" si="6"/>
        <v>6</v>
      </c>
      <c r="B460" s="57">
        <f t="shared" si="6"/>
        <v>448</v>
      </c>
      <c r="C460" s="107">
        <v>41792.666666666664</v>
      </c>
      <c r="D460" s="108">
        <v>-5.9999999999863576</v>
      </c>
      <c r="F460" s="105"/>
      <c r="G460" s="106"/>
    </row>
    <row r="461" spans="1:7" x14ac:dyDescent="0.25">
      <c r="A461" s="57">
        <f t="shared" si="6"/>
        <v>7</v>
      </c>
      <c r="B461" s="57">
        <f t="shared" si="6"/>
        <v>449</v>
      </c>
      <c r="C461" s="107">
        <v>41794.739583333336</v>
      </c>
      <c r="D461" s="108">
        <v>103.99999999998182</v>
      </c>
      <c r="F461" s="105"/>
      <c r="G461" s="106"/>
    </row>
    <row r="462" spans="1:7" x14ac:dyDescent="0.25">
      <c r="A462" s="57">
        <f t="shared" si="6"/>
        <v>8</v>
      </c>
      <c r="B462" s="57">
        <f t="shared" si="6"/>
        <v>450</v>
      </c>
      <c r="C462" s="107">
        <v>41795.697916666664</v>
      </c>
      <c r="D462" s="108">
        <v>2084</v>
      </c>
      <c r="F462" s="105"/>
      <c r="G462" s="106"/>
    </row>
    <row r="463" spans="1:7" x14ac:dyDescent="0.25">
      <c r="A463" s="57">
        <f t="shared" ref="A463:A526" si="7">A462+1</f>
        <v>9</v>
      </c>
      <c r="B463" s="57">
        <f t="shared" ref="B463:B526" si="8">B462+1</f>
        <v>451</v>
      </c>
      <c r="C463" s="107">
        <v>41801.854166666664</v>
      </c>
      <c r="D463" s="108">
        <v>-695.99999999999545</v>
      </c>
      <c r="F463" s="105"/>
      <c r="G463" s="106"/>
    </row>
    <row r="464" spans="1:7" x14ac:dyDescent="0.25">
      <c r="A464" s="57">
        <f t="shared" si="7"/>
        <v>10</v>
      </c>
      <c r="B464" s="57">
        <f t="shared" si="8"/>
        <v>452</v>
      </c>
      <c r="C464" s="107">
        <v>41802.666666666664</v>
      </c>
      <c r="D464" s="108">
        <v>-446.00000000001819</v>
      </c>
      <c r="F464" s="105"/>
      <c r="G464" s="106"/>
    </row>
    <row r="465" spans="1:7" x14ac:dyDescent="0.25">
      <c r="A465" s="57">
        <f t="shared" si="7"/>
        <v>11</v>
      </c>
      <c r="B465" s="57">
        <f t="shared" si="8"/>
        <v>453</v>
      </c>
      <c r="C465" s="107">
        <v>41806.6875</v>
      </c>
      <c r="D465" s="108">
        <v>-626.00000000001364</v>
      </c>
      <c r="F465" s="105"/>
      <c r="G465" s="106"/>
    </row>
    <row r="466" spans="1:7" x14ac:dyDescent="0.25">
      <c r="A466" s="57">
        <f t="shared" si="7"/>
        <v>12</v>
      </c>
      <c r="B466" s="57">
        <f t="shared" si="8"/>
        <v>454</v>
      </c>
      <c r="C466" s="107">
        <v>41806.729166666664</v>
      </c>
      <c r="D466" s="108">
        <v>-336.00000000000455</v>
      </c>
      <c r="F466" s="105"/>
      <c r="G466" s="106"/>
    </row>
    <row r="467" spans="1:7" x14ac:dyDescent="0.25">
      <c r="A467" s="57">
        <f t="shared" si="7"/>
        <v>13</v>
      </c>
      <c r="B467" s="57">
        <f t="shared" si="8"/>
        <v>455</v>
      </c>
      <c r="C467" s="107">
        <v>41814.6875</v>
      </c>
      <c r="D467" s="108">
        <v>-476.00000000001364</v>
      </c>
      <c r="F467" s="105"/>
      <c r="G467" s="106"/>
    </row>
    <row r="468" spans="1:7" x14ac:dyDescent="0.25">
      <c r="A468" s="57">
        <f t="shared" si="7"/>
        <v>14</v>
      </c>
      <c r="B468" s="57">
        <f t="shared" si="8"/>
        <v>456</v>
      </c>
      <c r="C468" s="107">
        <v>41814.84375</v>
      </c>
      <c r="D468" s="108">
        <v>614.00000000001819</v>
      </c>
      <c r="F468" s="105"/>
      <c r="G468" s="106"/>
    </row>
    <row r="469" spans="1:7" x14ac:dyDescent="0.25">
      <c r="A469" s="57">
        <f t="shared" si="7"/>
        <v>15</v>
      </c>
      <c r="B469" s="57">
        <f t="shared" si="8"/>
        <v>457</v>
      </c>
      <c r="C469" s="107">
        <v>41816.666666666664</v>
      </c>
      <c r="D469" s="108">
        <v>-336.00000000000455</v>
      </c>
      <c r="F469" s="105"/>
      <c r="G469" s="106"/>
    </row>
    <row r="470" spans="1:7" x14ac:dyDescent="0.25">
      <c r="A470" s="57">
        <f t="shared" si="7"/>
        <v>16</v>
      </c>
      <c r="B470" s="57">
        <f t="shared" si="8"/>
        <v>458</v>
      </c>
      <c r="C470" s="107">
        <v>41816.895833333336</v>
      </c>
      <c r="D470" s="108">
        <v>-5.9999999999863576</v>
      </c>
      <c r="F470" s="105"/>
      <c r="G470" s="106"/>
    </row>
    <row r="471" spans="1:7" x14ac:dyDescent="0.25">
      <c r="A471" s="57">
        <f t="shared" si="7"/>
        <v>17</v>
      </c>
      <c r="B471" s="57">
        <f t="shared" si="8"/>
        <v>459</v>
      </c>
      <c r="C471" s="107">
        <v>41827.666666666664</v>
      </c>
      <c r="D471" s="108">
        <v>1154.0000000000045</v>
      </c>
      <c r="F471" s="105"/>
      <c r="G471" s="106"/>
    </row>
    <row r="472" spans="1:7" x14ac:dyDescent="0.25">
      <c r="A472" s="57">
        <f t="shared" si="7"/>
        <v>18</v>
      </c>
      <c r="B472" s="57">
        <f t="shared" si="8"/>
        <v>460</v>
      </c>
      <c r="C472" s="107">
        <v>41834.71875</v>
      </c>
      <c r="D472" s="108">
        <v>-566</v>
      </c>
      <c r="F472" s="105"/>
      <c r="G472" s="106"/>
    </row>
    <row r="473" spans="1:7" x14ac:dyDescent="0.25">
      <c r="A473" s="57">
        <f t="shared" si="7"/>
        <v>19</v>
      </c>
      <c r="B473" s="57">
        <f t="shared" si="8"/>
        <v>461</v>
      </c>
      <c r="C473" s="107">
        <v>41835.666666666664</v>
      </c>
      <c r="D473" s="108">
        <v>-566</v>
      </c>
      <c r="F473" s="105"/>
      <c r="G473" s="106"/>
    </row>
    <row r="474" spans="1:7" x14ac:dyDescent="0.25">
      <c r="A474" s="57">
        <f t="shared" si="7"/>
        <v>20</v>
      </c>
      <c r="B474" s="57">
        <f t="shared" si="8"/>
        <v>462</v>
      </c>
      <c r="C474" s="107">
        <v>41835.677083333336</v>
      </c>
      <c r="D474" s="108">
        <v>803.99999999998181</v>
      </c>
      <c r="F474" s="105"/>
      <c r="G474" s="106"/>
    </row>
    <row r="475" spans="1:7" x14ac:dyDescent="0.25">
      <c r="A475" s="57">
        <f t="shared" si="7"/>
        <v>21</v>
      </c>
      <c r="B475" s="57">
        <f t="shared" si="8"/>
        <v>463</v>
      </c>
      <c r="C475" s="107">
        <v>41841.666666666664</v>
      </c>
      <c r="D475" s="108">
        <v>-375.99999999999091</v>
      </c>
      <c r="F475" s="105"/>
      <c r="G475" s="106"/>
    </row>
    <row r="476" spans="1:7" x14ac:dyDescent="0.25">
      <c r="A476" s="57">
        <f t="shared" si="7"/>
        <v>22</v>
      </c>
      <c r="B476" s="57">
        <f t="shared" si="8"/>
        <v>464</v>
      </c>
      <c r="C476" s="107">
        <v>41842.666666666664</v>
      </c>
      <c r="D476" s="108">
        <v>163.99999999999545</v>
      </c>
      <c r="F476" s="105"/>
      <c r="G476" s="106"/>
    </row>
    <row r="477" spans="1:7" x14ac:dyDescent="0.25">
      <c r="A477" s="57">
        <f t="shared" si="7"/>
        <v>23</v>
      </c>
      <c r="B477" s="57">
        <f t="shared" si="8"/>
        <v>465</v>
      </c>
      <c r="C477" s="107">
        <v>41844.8125</v>
      </c>
      <c r="D477" s="108">
        <v>-375.99999999999091</v>
      </c>
      <c r="F477" s="105"/>
      <c r="G477" s="106"/>
    </row>
    <row r="478" spans="1:7" x14ac:dyDescent="0.25">
      <c r="A478" s="57">
        <f t="shared" si="7"/>
        <v>24</v>
      </c>
      <c r="B478" s="57">
        <f t="shared" si="8"/>
        <v>466</v>
      </c>
      <c r="C478" s="107">
        <v>41849.6875</v>
      </c>
      <c r="D478" s="108">
        <v>-866</v>
      </c>
      <c r="F478" s="105"/>
      <c r="G478" s="106"/>
    </row>
    <row r="479" spans="1:7" x14ac:dyDescent="0.25">
      <c r="A479" s="57">
        <f t="shared" si="7"/>
        <v>25</v>
      </c>
      <c r="B479" s="57">
        <f t="shared" si="8"/>
        <v>467</v>
      </c>
      <c r="C479" s="107">
        <v>41849.875</v>
      </c>
      <c r="D479" s="108">
        <v>-106.00000000000908</v>
      </c>
      <c r="F479" s="105"/>
      <c r="G479" s="106"/>
    </row>
    <row r="480" spans="1:7" x14ac:dyDescent="0.25">
      <c r="A480" s="57">
        <f t="shared" si="7"/>
        <v>26</v>
      </c>
      <c r="B480" s="57">
        <f t="shared" si="8"/>
        <v>468</v>
      </c>
      <c r="C480" s="95">
        <v>41850.666666666664</v>
      </c>
      <c r="D480" s="96">
        <v>-305.99999999998636</v>
      </c>
      <c r="F480" s="105"/>
      <c r="G480" s="106"/>
    </row>
    <row r="481" spans="1:7" x14ac:dyDescent="0.25">
      <c r="A481" s="57">
        <f t="shared" si="7"/>
        <v>27</v>
      </c>
      <c r="B481" s="57">
        <f t="shared" si="8"/>
        <v>469</v>
      </c>
      <c r="C481" s="95">
        <v>41850.708333333336</v>
      </c>
      <c r="D481" s="96">
        <v>-86.000000000004547</v>
      </c>
      <c r="F481" s="105"/>
      <c r="G481" s="106"/>
    </row>
    <row r="482" spans="1:7" x14ac:dyDescent="0.25">
      <c r="A482" s="57">
        <f t="shared" si="7"/>
        <v>28</v>
      </c>
      <c r="B482" s="57">
        <f t="shared" si="8"/>
        <v>470</v>
      </c>
      <c r="C482" s="95">
        <v>41851.666666666664</v>
      </c>
      <c r="D482" s="96">
        <v>1213.9999999999955</v>
      </c>
      <c r="F482" s="105"/>
      <c r="G482" s="106"/>
    </row>
    <row r="483" spans="1:7" x14ac:dyDescent="0.25">
      <c r="A483" s="57">
        <f t="shared" si="7"/>
        <v>29</v>
      </c>
      <c r="B483" s="57">
        <f t="shared" si="8"/>
        <v>471</v>
      </c>
      <c r="C483" s="95">
        <v>41855.90625</v>
      </c>
      <c r="D483" s="96">
        <v>134</v>
      </c>
      <c r="F483" s="105"/>
      <c r="G483" s="106"/>
    </row>
    <row r="484" spans="1:7" x14ac:dyDescent="0.25">
      <c r="A484" s="57">
        <f t="shared" si="7"/>
        <v>30</v>
      </c>
      <c r="B484" s="57">
        <f t="shared" si="8"/>
        <v>472</v>
      </c>
      <c r="C484" s="95">
        <v>41856.697916666664</v>
      </c>
      <c r="D484" s="96">
        <v>-775.99999999999091</v>
      </c>
      <c r="F484" s="105"/>
      <c r="G484" s="106"/>
    </row>
    <row r="485" spans="1:7" x14ac:dyDescent="0.25">
      <c r="A485" s="57">
        <f t="shared" si="7"/>
        <v>31</v>
      </c>
      <c r="B485" s="57">
        <f t="shared" si="8"/>
        <v>473</v>
      </c>
      <c r="C485" s="95">
        <v>41856.833333333336</v>
      </c>
      <c r="D485" s="96">
        <v>-336.00000000000455</v>
      </c>
      <c r="F485" s="105"/>
      <c r="G485" s="106"/>
    </row>
    <row r="486" spans="1:7" x14ac:dyDescent="0.25">
      <c r="A486" s="57">
        <f t="shared" si="7"/>
        <v>32</v>
      </c>
      <c r="B486" s="57">
        <f t="shared" si="8"/>
        <v>474</v>
      </c>
      <c r="C486" s="95">
        <v>41857.6875</v>
      </c>
      <c r="D486" s="96">
        <v>34</v>
      </c>
      <c r="F486" s="105"/>
      <c r="G486" s="106"/>
    </row>
    <row r="487" spans="1:7" x14ac:dyDescent="0.25">
      <c r="A487" s="57">
        <f t="shared" si="7"/>
        <v>33</v>
      </c>
      <c r="B487" s="57">
        <f t="shared" si="8"/>
        <v>475</v>
      </c>
      <c r="C487" s="95">
        <v>41858.666666666664</v>
      </c>
      <c r="D487" s="96">
        <v>-276.00000000001364</v>
      </c>
      <c r="F487" s="105"/>
      <c r="G487" s="106"/>
    </row>
    <row r="488" spans="1:7" x14ac:dyDescent="0.25">
      <c r="A488" s="57">
        <f t="shared" si="7"/>
        <v>34</v>
      </c>
      <c r="B488" s="57">
        <f t="shared" si="8"/>
        <v>476</v>
      </c>
      <c r="C488" s="95">
        <v>41858.729166666664</v>
      </c>
      <c r="D488" s="96">
        <v>-325.99999999999091</v>
      </c>
      <c r="F488" s="105"/>
      <c r="G488" s="106"/>
    </row>
    <row r="489" spans="1:7" x14ac:dyDescent="0.25">
      <c r="A489" s="57">
        <f t="shared" si="7"/>
        <v>35</v>
      </c>
      <c r="B489" s="57">
        <f t="shared" si="8"/>
        <v>477</v>
      </c>
      <c r="C489" s="95">
        <v>41885.760416666664</v>
      </c>
      <c r="D489" s="96">
        <v>313.99999999999545</v>
      </c>
      <c r="F489" s="105"/>
      <c r="G489" s="106"/>
    </row>
    <row r="490" spans="1:7" x14ac:dyDescent="0.25">
      <c r="A490" s="57">
        <f t="shared" si="7"/>
        <v>36</v>
      </c>
      <c r="B490" s="57">
        <f t="shared" si="8"/>
        <v>478</v>
      </c>
      <c r="C490" s="95">
        <v>41886.822916666664</v>
      </c>
      <c r="D490" s="96">
        <v>903.99999999998181</v>
      </c>
      <c r="F490" s="105"/>
      <c r="G490" s="106"/>
    </row>
    <row r="491" spans="1:7" x14ac:dyDescent="0.25">
      <c r="A491" s="57">
        <f t="shared" si="7"/>
        <v>37</v>
      </c>
      <c r="B491" s="57">
        <f t="shared" si="8"/>
        <v>479</v>
      </c>
      <c r="C491" s="95">
        <v>41890.666666666664</v>
      </c>
      <c r="D491" s="96">
        <v>-445.99999999999545</v>
      </c>
      <c r="F491" s="105"/>
      <c r="G491" s="106"/>
    </row>
    <row r="492" spans="1:7" x14ac:dyDescent="0.25">
      <c r="A492" s="57">
        <f t="shared" si="7"/>
        <v>38</v>
      </c>
      <c r="B492" s="57">
        <f t="shared" si="8"/>
        <v>480</v>
      </c>
      <c r="C492" s="95">
        <v>41890.708333333336</v>
      </c>
      <c r="D492" s="96">
        <v>-406.00000000000909</v>
      </c>
      <c r="F492" s="105"/>
      <c r="G492" s="106"/>
    </row>
    <row r="493" spans="1:7" x14ac:dyDescent="0.25">
      <c r="A493" s="57">
        <f t="shared" si="7"/>
        <v>39</v>
      </c>
      <c r="B493" s="57">
        <f t="shared" si="8"/>
        <v>481</v>
      </c>
      <c r="C493" s="95">
        <v>41891.666666666664</v>
      </c>
      <c r="D493" s="96">
        <v>623.99999999998636</v>
      </c>
      <c r="F493" s="105"/>
      <c r="G493" s="106"/>
    </row>
    <row r="494" spans="1:7" x14ac:dyDescent="0.25">
      <c r="A494" s="57">
        <f t="shared" si="7"/>
        <v>40</v>
      </c>
      <c r="B494" s="57">
        <f t="shared" si="8"/>
        <v>482</v>
      </c>
      <c r="C494" s="95">
        <v>41893.666666666664</v>
      </c>
      <c r="D494" s="96">
        <v>-266</v>
      </c>
      <c r="F494" s="105"/>
      <c r="G494" s="106"/>
    </row>
    <row r="495" spans="1:7" x14ac:dyDescent="0.25">
      <c r="A495" s="57">
        <f t="shared" si="7"/>
        <v>41</v>
      </c>
      <c r="B495" s="57">
        <f t="shared" si="8"/>
        <v>483</v>
      </c>
      <c r="C495" s="95">
        <v>41893.864583333336</v>
      </c>
      <c r="D495" s="96">
        <v>-66</v>
      </c>
      <c r="F495" s="105"/>
      <c r="G495" s="106"/>
    </row>
    <row r="496" spans="1:7" x14ac:dyDescent="0.25">
      <c r="A496" s="57">
        <f t="shared" si="7"/>
        <v>42</v>
      </c>
      <c r="B496" s="57">
        <f t="shared" si="8"/>
        <v>484</v>
      </c>
      <c r="C496" s="95">
        <v>41899.666666666664</v>
      </c>
      <c r="D496" s="96">
        <v>-416</v>
      </c>
      <c r="F496" s="105"/>
      <c r="G496" s="106"/>
    </row>
    <row r="497" spans="1:7" x14ac:dyDescent="0.25">
      <c r="A497" s="57">
        <f t="shared" si="7"/>
        <v>43</v>
      </c>
      <c r="B497" s="57">
        <f t="shared" si="8"/>
        <v>485</v>
      </c>
      <c r="C497" s="95">
        <v>41899.822916666664</v>
      </c>
      <c r="D497" s="96">
        <v>-245.99999999999545</v>
      </c>
      <c r="F497" s="105"/>
      <c r="G497" s="106"/>
    </row>
    <row r="498" spans="1:7" x14ac:dyDescent="0.25">
      <c r="A498" s="57">
        <f t="shared" si="7"/>
        <v>44</v>
      </c>
      <c r="B498" s="57">
        <f t="shared" si="8"/>
        <v>486</v>
      </c>
      <c r="C498" s="95">
        <v>41900.666666666664</v>
      </c>
      <c r="D498" s="96">
        <v>-86.000000000004547</v>
      </c>
      <c r="F498" s="105"/>
      <c r="G498" s="106"/>
    </row>
    <row r="499" spans="1:7" x14ac:dyDescent="0.25">
      <c r="A499" s="57">
        <f t="shared" si="7"/>
        <v>45</v>
      </c>
      <c r="B499" s="57">
        <f t="shared" si="8"/>
        <v>487</v>
      </c>
      <c r="C499" s="95">
        <v>41907.666666666664</v>
      </c>
      <c r="D499" s="96">
        <v>873.99999999998636</v>
      </c>
      <c r="F499" s="105"/>
      <c r="G499" s="106"/>
    </row>
    <row r="500" spans="1:7" x14ac:dyDescent="0.25">
      <c r="A500" s="57">
        <f t="shared" si="7"/>
        <v>46</v>
      </c>
      <c r="B500" s="57">
        <f t="shared" si="8"/>
        <v>488</v>
      </c>
      <c r="C500" s="95">
        <v>41911.666666666664</v>
      </c>
      <c r="D500" s="96">
        <v>-106.00000000000908</v>
      </c>
      <c r="F500" s="105"/>
      <c r="G500" s="106"/>
    </row>
    <row r="501" spans="1:7" x14ac:dyDescent="0.25">
      <c r="A501" s="57">
        <f t="shared" si="7"/>
        <v>47</v>
      </c>
      <c r="B501" s="57">
        <f t="shared" si="8"/>
        <v>489</v>
      </c>
      <c r="C501" s="95">
        <v>41911.760416666664</v>
      </c>
      <c r="D501" s="96">
        <v>-686.00000000000455</v>
      </c>
      <c r="F501" s="105"/>
      <c r="G501" s="106"/>
    </row>
    <row r="502" spans="1:7" x14ac:dyDescent="0.25">
      <c r="A502" s="57">
        <f t="shared" si="7"/>
        <v>48</v>
      </c>
      <c r="B502" s="57">
        <f t="shared" si="8"/>
        <v>490</v>
      </c>
      <c r="C502" s="95">
        <v>41912.666666666664</v>
      </c>
      <c r="D502" s="96">
        <v>-436.00000000000455</v>
      </c>
      <c r="F502" s="105"/>
      <c r="G502" s="106"/>
    </row>
    <row r="503" spans="1:7" x14ac:dyDescent="0.25">
      <c r="A503" s="57">
        <f t="shared" si="7"/>
        <v>49</v>
      </c>
      <c r="B503" s="57">
        <f t="shared" si="8"/>
        <v>491</v>
      </c>
      <c r="C503" s="95">
        <v>41918.71875</v>
      </c>
      <c r="D503" s="96">
        <v>-295.99999999999545</v>
      </c>
      <c r="F503" s="105"/>
      <c r="G503" s="106"/>
    </row>
    <row r="504" spans="1:7" x14ac:dyDescent="0.25">
      <c r="A504" s="57">
        <f t="shared" si="7"/>
        <v>50</v>
      </c>
      <c r="B504" s="57">
        <f t="shared" si="8"/>
        <v>492</v>
      </c>
      <c r="C504" s="95">
        <v>41926.677083333336</v>
      </c>
      <c r="D504" s="96">
        <v>-775.99999999999091</v>
      </c>
      <c r="F504" s="105"/>
      <c r="G504" s="106"/>
    </row>
    <row r="505" spans="1:7" x14ac:dyDescent="0.25">
      <c r="A505" s="57">
        <f t="shared" si="7"/>
        <v>51</v>
      </c>
      <c r="B505" s="57">
        <f t="shared" si="8"/>
        <v>493</v>
      </c>
      <c r="C505" s="95">
        <v>41926.75</v>
      </c>
      <c r="D505" s="96">
        <v>-1156.0000000000091</v>
      </c>
      <c r="F505" s="105"/>
      <c r="G505" s="106"/>
    </row>
    <row r="506" spans="1:7" x14ac:dyDescent="0.25">
      <c r="A506" s="57">
        <f t="shared" si="7"/>
        <v>52</v>
      </c>
      <c r="B506" s="57">
        <f t="shared" si="8"/>
        <v>494</v>
      </c>
      <c r="C506" s="95">
        <v>41927.697916666664</v>
      </c>
      <c r="D506" s="96">
        <v>493.99999999999091</v>
      </c>
      <c r="F506" s="105"/>
      <c r="G506" s="106"/>
    </row>
    <row r="507" spans="1:7" x14ac:dyDescent="0.25">
      <c r="A507" s="57">
        <f t="shared" si="7"/>
        <v>53</v>
      </c>
      <c r="B507" s="57">
        <f t="shared" si="8"/>
        <v>495</v>
      </c>
      <c r="C507" s="95">
        <v>41927.90625</v>
      </c>
      <c r="D507" s="96">
        <v>863.99999999999545</v>
      </c>
      <c r="F507" s="105"/>
      <c r="G507" s="106"/>
    </row>
    <row r="508" spans="1:7" x14ac:dyDescent="0.25">
      <c r="A508" s="57">
        <f t="shared" si="7"/>
        <v>54</v>
      </c>
      <c r="B508" s="57">
        <f t="shared" si="8"/>
        <v>496</v>
      </c>
      <c r="C508" s="95">
        <v>41947.71875</v>
      </c>
      <c r="D508" s="96">
        <v>-545.99999999999545</v>
      </c>
      <c r="F508" s="105"/>
      <c r="G508" s="106"/>
    </row>
    <row r="509" spans="1:7" x14ac:dyDescent="0.25">
      <c r="A509" s="57">
        <f t="shared" si="7"/>
        <v>55</v>
      </c>
      <c r="B509" s="57">
        <f t="shared" si="8"/>
        <v>497</v>
      </c>
      <c r="C509" s="95">
        <v>41947.885416666664</v>
      </c>
      <c r="D509" s="96">
        <v>-75.999999999990905</v>
      </c>
      <c r="F509" s="105"/>
      <c r="G509" s="106"/>
    </row>
    <row r="510" spans="1:7" x14ac:dyDescent="0.25">
      <c r="A510" s="57">
        <f t="shared" si="7"/>
        <v>56</v>
      </c>
      <c r="B510" s="57">
        <f t="shared" si="8"/>
        <v>498</v>
      </c>
      <c r="C510" s="95">
        <v>41948.666666666664</v>
      </c>
      <c r="D510" s="96">
        <v>-145.99999999999545</v>
      </c>
      <c r="F510" s="105"/>
      <c r="G510" s="106"/>
    </row>
    <row r="511" spans="1:7" x14ac:dyDescent="0.25">
      <c r="A511" s="57">
        <f t="shared" si="7"/>
        <v>57</v>
      </c>
      <c r="B511" s="57">
        <f t="shared" si="8"/>
        <v>499</v>
      </c>
      <c r="C511" s="95">
        <v>41948.833333333336</v>
      </c>
      <c r="D511" s="96">
        <v>-475.99999999999091</v>
      </c>
      <c r="F511" s="105"/>
      <c r="G511" s="106"/>
    </row>
    <row r="512" spans="1:7" x14ac:dyDescent="0.25">
      <c r="A512" s="57">
        <f t="shared" si="7"/>
        <v>58</v>
      </c>
      <c r="B512" s="57">
        <f t="shared" si="8"/>
        <v>500</v>
      </c>
      <c r="C512" s="95">
        <v>41949.729166666664</v>
      </c>
      <c r="D512" s="96">
        <v>-75.999999999990905</v>
      </c>
      <c r="F512" s="105"/>
      <c r="G512" s="106"/>
    </row>
    <row r="513" spans="1:7" x14ac:dyDescent="0.25">
      <c r="A513" s="57">
        <f t="shared" si="7"/>
        <v>59</v>
      </c>
      <c r="B513" s="57">
        <f t="shared" si="8"/>
        <v>501</v>
      </c>
      <c r="C513" s="95">
        <v>41956.75</v>
      </c>
      <c r="D513" s="96">
        <v>4.0000000000045475</v>
      </c>
      <c r="F513" s="105"/>
      <c r="G513" s="106"/>
    </row>
    <row r="514" spans="1:7" x14ac:dyDescent="0.25">
      <c r="A514" s="57">
        <f t="shared" si="7"/>
        <v>60</v>
      </c>
      <c r="B514" s="57">
        <f t="shared" si="8"/>
        <v>502</v>
      </c>
      <c r="C514" s="95">
        <v>41961.791666666664</v>
      </c>
      <c r="D514" s="96">
        <v>-285.99999999998181</v>
      </c>
      <c r="F514" s="105"/>
      <c r="G514" s="106"/>
    </row>
    <row r="515" spans="1:7" x14ac:dyDescent="0.25">
      <c r="A515" s="57">
        <f t="shared" si="7"/>
        <v>61</v>
      </c>
      <c r="B515" s="57">
        <f t="shared" si="8"/>
        <v>503</v>
      </c>
      <c r="C515" s="95">
        <v>41961.885416666664</v>
      </c>
      <c r="D515" s="96">
        <v>-105.99999999998634</v>
      </c>
      <c r="F515" s="105"/>
      <c r="G515" s="106"/>
    </row>
    <row r="516" spans="1:7" x14ac:dyDescent="0.25">
      <c r="A516" s="57">
        <f t="shared" si="7"/>
        <v>62</v>
      </c>
      <c r="B516" s="57">
        <f t="shared" si="8"/>
        <v>504</v>
      </c>
      <c r="C516" s="95">
        <v>41963.84375</v>
      </c>
      <c r="D516" s="96">
        <v>224.00000000000909</v>
      </c>
      <c r="F516" s="105"/>
      <c r="G516" s="106"/>
    </row>
    <row r="517" spans="1:7" x14ac:dyDescent="0.25">
      <c r="A517" s="57">
        <f t="shared" si="7"/>
        <v>63</v>
      </c>
      <c r="B517" s="57">
        <f t="shared" si="8"/>
        <v>505</v>
      </c>
      <c r="C517" s="95">
        <v>41976.666666666664</v>
      </c>
      <c r="D517" s="96">
        <v>863.99999999999545</v>
      </c>
      <c r="F517" s="105"/>
      <c r="G517" s="106"/>
    </row>
    <row r="518" spans="1:7" x14ac:dyDescent="0.25">
      <c r="A518" s="57">
        <f t="shared" si="7"/>
        <v>64</v>
      </c>
      <c r="B518" s="57">
        <f t="shared" si="8"/>
        <v>506</v>
      </c>
      <c r="C518" s="95">
        <v>41977.791666666664</v>
      </c>
      <c r="D518" s="96">
        <v>-286.00000000000455</v>
      </c>
      <c r="F518" s="105"/>
      <c r="G518" s="106"/>
    </row>
    <row r="519" spans="1:7" x14ac:dyDescent="0.25">
      <c r="A519" s="57">
        <f t="shared" si="7"/>
        <v>65</v>
      </c>
      <c r="B519" s="57">
        <f t="shared" si="8"/>
        <v>507</v>
      </c>
      <c r="C519" s="95">
        <v>41977.90625</v>
      </c>
      <c r="D519" s="96">
        <v>-36.000000000004547</v>
      </c>
      <c r="F519" s="105"/>
      <c r="G519" s="106"/>
    </row>
    <row r="520" spans="1:7" x14ac:dyDescent="0.25">
      <c r="A520" s="57">
        <f t="shared" si="7"/>
        <v>66</v>
      </c>
      <c r="B520" s="57">
        <f t="shared" si="8"/>
        <v>508</v>
      </c>
      <c r="C520" s="95">
        <v>41981.78125</v>
      </c>
      <c r="D520" s="96">
        <v>704.00000000000455</v>
      </c>
      <c r="F520" s="105"/>
      <c r="G520" s="106"/>
    </row>
    <row r="521" spans="1:7" x14ac:dyDescent="0.25">
      <c r="A521" s="57">
        <f t="shared" si="7"/>
        <v>67</v>
      </c>
      <c r="B521" s="57">
        <f t="shared" si="8"/>
        <v>509</v>
      </c>
      <c r="C521" s="95">
        <v>41983.760416666664</v>
      </c>
      <c r="D521" s="96">
        <v>-216</v>
      </c>
      <c r="F521" s="105"/>
      <c r="G521" s="106"/>
    </row>
    <row r="522" spans="1:7" x14ac:dyDescent="0.25">
      <c r="A522" s="57">
        <f t="shared" si="7"/>
        <v>68</v>
      </c>
      <c r="B522" s="57">
        <f t="shared" si="8"/>
        <v>510</v>
      </c>
      <c r="C522" s="95">
        <v>41983.84375</v>
      </c>
      <c r="D522" s="96">
        <v>574.00000000000909</v>
      </c>
      <c r="F522" s="105"/>
      <c r="G522" s="106"/>
    </row>
    <row r="523" spans="1:7" x14ac:dyDescent="0.25">
      <c r="A523" s="57">
        <f t="shared" si="7"/>
        <v>69</v>
      </c>
      <c r="B523" s="57">
        <f t="shared" si="8"/>
        <v>511</v>
      </c>
      <c r="C523" s="95">
        <v>41984.708333333336</v>
      </c>
      <c r="D523" s="96">
        <v>-545.99999999999545</v>
      </c>
      <c r="F523" s="105"/>
      <c r="G523" s="106"/>
    </row>
    <row r="524" spans="1:7" x14ac:dyDescent="0.25">
      <c r="A524" s="57">
        <f t="shared" si="7"/>
        <v>70</v>
      </c>
      <c r="B524" s="57">
        <f t="shared" si="8"/>
        <v>512</v>
      </c>
      <c r="C524" s="95">
        <v>41984.791666666664</v>
      </c>
      <c r="D524" s="96">
        <v>834</v>
      </c>
      <c r="F524" s="105"/>
      <c r="G524" s="106"/>
    </row>
    <row r="525" spans="1:7" x14ac:dyDescent="0.25">
      <c r="A525" s="57">
        <f t="shared" si="7"/>
        <v>71</v>
      </c>
      <c r="B525" s="57">
        <f t="shared" si="8"/>
        <v>513</v>
      </c>
      <c r="C525" s="95">
        <v>41990.75</v>
      </c>
      <c r="D525" s="96">
        <v>1753.9999999999818</v>
      </c>
      <c r="F525" s="105"/>
      <c r="G525" s="106"/>
    </row>
    <row r="526" spans="1:7" x14ac:dyDescent="0.25">
      <c r="A526" s="57">
        <f t="shared" si="7"/>
        <v>72</v>
      </c>
      <c r="B526" s="57">
        <f t="shared" si="8"/>
        <v>514</v>
      </c>
      <c r="C526" s="95">
        <v>42004.854166666664</v>
      </c>
      <c r="D526" s="96">
        <v>704.00000000000455</v>
      </c>
      <c r="F526" s="105"/>
      <c r="G526" s="106"/>
    </row>
    <row r="527" spans="1:7" x14ac:dyDescent="0.25">
      <c r="A527" s="57">
        <f t="shared" ref="A527:A579" si="9">A526+1</f>
        <v>73</v>
      </c>
      <c r="B527" s="57">
        <f t="shared" ref="B527:B579" si="10">B526+1</f>
        <v>515</v>
      </c>
      <c r="C527" s="95">
        <v>42017.666666666664</v>
      </c>
      <c r="D527" s="96">
        <v>-585.99999999998181</v>
      </c>
      <c r="F527" s="105"/>
      <c r="G527" s="106"/>
    </row>
    <row r="528" spans="1:7" x14ac:dyDescent="0.25">
      <c r="A528" s="57">
        <f t="shared" si="9"/>
        <v>74</v>
      </c>
      <c r="B528" s="57">
        <f t="shared" si="10"/>
        <v>516</v>
      </c>
      <c r="C528" s="95">
        <v>42017.78125</v>
      </c>
      <c r="D528" s="96">
        <v>484</v>
      </c>
      <c r="F528" s="105"/>
      <c r="G528" s="106"/>
    </row>
    <row r="529" spans="1:7" x14ac:dyDescent="0.25">
      <c r="A529" s="57">
        <f t="shared" si="9"/>
        <v>75</v>
      </c>
      <c r="B529" s="57">
        <f t="shared" si="10"/>
        <v>517</v>
      </c>
      <c r="C529" s="95">
        <v>42024.666666666664</v>
      </c>
      <c r="D529" s="96">
        <v>-666</v>
      </c>
      <c r="F529" s="105"/>
      <c r="G529" s="106"/>
    </row>
    <row r="530" spans="1:7" x14ac:dyDescent="0.25">
      <c r="A530" s="57">
        <f t="shared" si="9"/>
        <v>76</v>
      </c>
      <c r="B530" s="57">
        <f t="shared" si="10"/>
        <v>518</v>
      </c>
      <c r="C530" s="95">
        <v>42024.677083333336</v>
      </c>
      <c r="D530" s="96">
        <v>-166</v>
      </c>
      <c r="F530" s="105"/>
      <c r="G530" s="106"/>
    </row>
    <row r="531" spans="1:7" x14ac:dyDescent="0.25">
      <c r="A531" s="57">
        <f t="shared" si="9"/>
        <v>77</v>
      </c>
      <c r="B531" s="57">
        <f t="shared" si="10"/>
        <v>519</v>
      </c>
      <c r="C531" s="95">
        <v>42025.71875</v>
      </c>
      <c r="D531" s="96">
        <v>-445.99999999999545</v>
      </c>
      <c r="F531" s="105"/>
      <c r="G531" s="106"/>
    </row>
    <row r="532" spans="1:7" x14ac:dyDescent="0.25">
      <c r="A532" s="57">
        <f t="shared" si="9"/>
        <v>78</v>
      </c>
      <c r="B532" s="57">
        <f t="shared" si="10"/>
        <v>520</v>
      </c>
      <c r="C532" s="95">
        <v>42025.822916666664</v>
      </c>
      <c r="D532" s="96">
        <v>94.000000000013642</v>
      </c>
      <c r="F532" s="105"/>
      <c r="G532" s="106"/>
    </row>
    <row r="533" spans="1:7" x14ac:dyDescent="0.25">
      <c r="A533" s="57">
        <f t="shared" si="9"/>
        <v>79</v>
      </c>
      <c r="B533" s="57">
        <f t="shared" si="10"/>
        <v>521</v>
      </c>
      <c r="C533" s="95">
        <v>42026.697916666664</v>
      </c>
      <c r="D533" s="96">
        <v>1504.0000000000045</v>
      </c>
      <c r="F533" s="105"/>
      <c r="G533" s="106"/>
    </row>
    <row r="534" spans="1:7" x14ac:dyDescent="0.25">
      <c r="A534" s="57">
        <f t="shared" si="9"/>
        <v>80</v>
      </c>
      <c r="B534" s="57">
        <f t="shared" si="10"/>
        <v>522</v>
      </c>
      <c r="C534" s="95">
        <v>42032.71875</v>
      </c>
      <c r="D534" s="96">
        <v>-1046.0000000000182</v>
      </c>
      <c r="F534" s="105"/>
      <c r="G534" s="106"/>
    </row>
    <row r="535" spans="1:7" x14ac:dyDescent="0.25">
      <c r="A535" s="57">
        <f t="shared" si="9"/>
        <v>81</v>
      </c>
      <c r="B535" s="57">
        <f t="shared" si="10"/>
        <v>523</v>
      </c>
      <c r="C535" s="95">
        <v>42093.666666666664</v>
      </c>
      <c r="D535" s="96">
        <v>754.00000000000455</v>
      </c>
      <c r="F535" s="105"/>
      <c r="G535" s="106"/>
    </row>
    <row r="536" spans="1:7" x14ac:dyDescent="0.25">
      <c r="A536" s="57">
        <f t="shared" si="9"/>
        <v>82</v>
      </c>
      <c r="B536" s="57">
        <f t="shared" si="10"/>
        <v>524</v>
      </c>
      <c r="C536" s="95">
        <v>42095.666666666664</v>
      </c>
      <c r="D536" s="96">
        <v>-875.99999999999091</v>
      </c>
      <c r="F536" s="105"/>
      <c r="G536" s="106"/>
    </row>
    <row r="537" spans="1:7" x14ac:dyDescent="0.25">
      <c r="A537" s="57">
        <f t="shared" si="9"/>
        <v>83</v>
      </c>
      <c r="B537" s="57">
        <f t="shared" si="10"/>
        <v>525</v>
      </c>
      <c r="C537" s="95">
        <v>42095.71875</v>
      </c>
      <c r="D537" s="96">
        <v>-55.999999999986358</v>
      </c>
      <c r="F537" s="105"/>
      <c r="G537" s="106"/>
    </row>
    <row r="538" spans="1:7" x14ac:dyDescent="0.25">
      <c r="A538" s="57">
        <f t="shared" si="9"/>
        <v>84</v>
      </c>
      <c r="B538" s="57">
        <f t="shared" si="10"/>
        <v>526</v>
      </c>
      <c r="C538" s="95">
        <v>42103.71875</v>
      </c>
      <c r="D538" s="96">
        <v>-695.99999999999545</v>
      </c>
      <c r="F538" s="105"/>
      <c r="G538" s="106"/>
    </row>
    <row r="539" spans="1:7" x14ac:dyDescent="0.25">
      <c r="A539" s="57">
        <f t="shared" si="9"/>
        <v>85</v>
      </c>
      <c r="B539" s="57">
        <f t="shared" si="10"/>
        <v>527</v>
      </c>
      <c r="C539" s="95">
        <v>42103.895833333336</v>
      </c>
      <c r="D539" s="96">
        <v>-66</v>
      </c>
      <c r="F539" s="105"/>
      <c r="G539" s="106"/>
    </row>
    <row r="540" spans="1:7" x14ac:dyDescent="0.25">
      <c r="A540" s="57">
        <f t="shared" si="9"/>
        <v>86</v>
      </c>
      <c r="B540" s="57">
        <f t="shared" si="10"/>
        <v>528</v>
      </c>
      <c r="C540" s="95">
        <v>42108.6875</v>
      </c>
      <c r="D540" s="96">
        <v>-595.99999999999545</v>
      </c>
      <c r="F540" s="105"/>
      <c r="G540" s="106"/>
    </row>
    <row r="541" spans="1:7" x14ac:dyDescent="0.25">
      <c r="A541" s="57">
        <f t="shared" si="9"/>
        <v>87</v>
      </c>
      <c r="B541" s="57">
        <f t="shared" si="10"/>
        <v>529</v>
      </c>
      <c r="C541" s="95">
        <v>42108.729166666664</v>
      </c>
      <c r="D541" s="96">
        <v>-166</v>
      </c>
      <c r="F541" s="105"/>
      <c r="G541" s="106"/>
    </row>
    <row r="542" spans="1:7" x14ac:dyDescent="0.25">
      <c r="A542" s="57">
        <f t="shared" si="9"/>
        <v>88</v>
      </c>
      <c r="B542" s="57">
        <f t="shared" si="10"/>
        <v>530</v>
      </c>
      <c r="C542" s="95">
        <v>42116.802083333336</v>
      </c>
      <c r="D542" s="96">
        <v>-45.999999999995453</v>
      </c>
      <c r="F542" s="105"/>
      <c r="G542" s="106"/>
    </row>
    <row r="543" spans="1:7" x14ac:dyDescent="0.25">
      <c r="A543" s="57">
        <f t="shared" si="9"/>
        <v>89</v>
      </c>
      <c r="B543" s="57">
        <f t="shared" si="10"/>
        <v>531</v>
      </c>
      <c r="C543" s="95">
        <v>42117.677083333336</v>
      </c>
      <c r="D543" s="96">
        <v>-285.99999999998181</v>
      </c>
      <c r="F543" s="105"/>
      <c r="G543" s="106"/>
    </row>
    <row r="544" spans="1:7" x14ac:dyDescent="0.25">
      <c r="A544" s="57">
        <f t="shared" si="9"/>
        <v>90</v>
      </c>
      <c r="B544" s="57">
        <f t="shared" si="10"/>
        <v>532</v>
      </c>
      <c r="C544" s="95">
        <v>42117.6875</v>
      </c>
      <c r="D544" s="96">
        <v>-245.99999999999545</v>
      </c>
      <c r="F544" s="105"/>
      <c r="G544" s="106"/>
    </row>
    <row r="545" spans="1:7" x14ac:dyDescent="0.25">
      <c r="A545" s="57">
        <f t="shared" si="9"/>
        <v>91</v>
      </c>
      <c r="B545" s="57">
        <f t="shared" si="10"/>
        <v>533</v>
      </c>
      <c r="C545" s="95">
        <v>42123.666666666664</v>
      </c>
      <c r="D545" s="96">
        <v>163.99999999999545</v>
      </c>
      <c r="F545" s="105"/>
      <c r="G545" s="106"/>
    </row>
    <row r="546" spans="1:7" x14ac:dyDescent="0.25">
      <c r="A546" s="57">
        <f t="shared" si="9"/>
        <v>92</v>
      </c>
      <c r="B546" s="57">
        <f t="shared" si="10"/>
        <v>534</v>
      </c>
      <c r="C546" s="95">
        <v>42136.854166666664</v>
      </c>
      <c r="D546" s="96">
        <v>-36.000000000004547</v>
      </c>
      <c r="F546" s="105"/>
      <c r="G546" s="106"/>
    </row>
    <row r="547" spans="1:7" x14ac:dyDescent="0.25">
      <c r="A547" s="57">
        <f t="shared" si="9"/>
        <v>93</v>
      </c>
      <c r="B547" s="57">
        <f t="shared" si="10"/>
        <v>535</v>
      </c>
      <c r="C547" s="95">
        <v>42137.729166666664</v>
      </c>
      <c r="D547" s="96">
        <v>-335.99999999998181</v>
      </c>
      <c r="F547" s="105"/>
      <c r="G547" s="106"/>
    </row>
    <row r="548" spans="1:7" x14ac:dyDescent="0.25">
      <c r="A548" s="57">
        <f t="shared" si="9"/>
        <v>94</v>
      </c>
      <c r="B548" s="57">
        <f t="shared" si="10"/>
        <v>536</v>
      </c>
      <c r="C548" s="95">
        <v>42137.802083333336</v>
      </c>
      <c r="D548" s="96">
        <v>-135.99999999998181</v>
      </c>
      <c r="F548" s="105"/>
      <c r="G548" s="106"/>
    </row>
    <row r="549" spans="1:7" x14ac:dyDescent="0.25">
      <c r="A549" s="57">
        <f t="shared" si="9"/>
        <v>95</v>
      </c>
      <c r="B549" s="57">
        <f t="shared" si="10"/>
        <v>537</v>
      </c>
      <c r="C549" s="95">
        <v>42138.677083333336</v>
      </c>
      <c r="D549" s="96">
        <v>934</v>
      </c>
      <c r="F549" s="105"/>
      <c r="G549" s="106"/>
    </row>
    <row r="550" spans="1:7" x14ac:dyDescent="0.25">
      <c r="A550" s="57">
        <f t="shared" si="9"/>
        <v>96</v>
      </c>
      <c r="B550" s="57">
        <f t="shared" si="10"/>
        <v>538</v>
      </c>
      <c r="C550" s="95">
        <v>42150.666666666664</v>
      </c>
      <c r="D550" s="96">
        <v>424.00000000000909</v>
      </c>
      <c r="F550" s="105"/>
      <c r="G550" s="106"/>
    </row>
    <row r="551" spans="1:7" x14ac:dyDescent="0.25">
      <c r="A551" s="57">
        <f t="shared" si="9"/>
        <v>97</v>
      </c>
      <c r="B551" s="57">
        <f t="shared" si="10"/>
        <v>539</v>
      </c>
      <c r="C551" s="95">
        <v>42152.8125</v>
      </c>
      <c r="D551" s="96">
        <v>223.99999999998636</v>
      </c>
      <c r="F551" s="105"/>
      <c r="G551" s="106"/>
    </row>
    <row r="552" spans="1:7" x14ac:dyDescent="0.25">
      <c r="A552" s="57">
        <f t="shared" si="9"/>
        <v>98</v>
      </c>
      <c r="B552" s="57">
        <f t="shared" si="10"/>
        <v>540</v>
      </c>
      <c r="C552" s="95">
        <v>42156.770833333336</v>
      </c>
      <c r="D552" s="96">
        <v>54.000000000004547</v>
      </c>
      <c r="F552" s="105"/>
      <c r="G552" s="106"/>
    </row>
    <row r="553" spans="1:7" x14ac:dyDescent="0.25">
      <c r="A553" s="57">
        <f t="shared" si="9"/>
        <v>99</v>
      </c>
      <c r="B553" s="57">
        <f t="shared" si="10"/>
        <v>541</v>
      </c>
      <c r="C553" s="95">
        <v>42157.75</v>
      </c>
      <c r="D553" s="96">
        <v>13.999999999995453</v>
      </c>
      <c r="F553" s="105"/>
      <c r="G553" s="106"/>
    </row>
    <row r="554" spans="1:7" x14ac:dyDescent="0.25">
      <c r="A554" s="57">
        <f t="shared" si="9"/>
        <v>100</v>
      </c>
      <c r="B554" s="57">
        <f t="shared" si="10"/>
        <v>542</v>
      </c>
      <c r="C554" s="95">
        <v>42163.875</v>
      </c>
      <c r="D554" s="96">
        <v>-245.99999999999545</v>
      </c>
      <c r="F554" s="105"/>
      <c r="G554" s="106"/>
    </row>
    <row r="555" spans="1:7" x14ac:dyDescent="0.25">
      <c r="A555" s="57">
        <f t="shared" si="9"/>
        <v>101</v>
      </c>
      <c r="B555" s="57">
        <f t="shared" si="10"/>
        <v>543</v>
      </c>
      <c r="C555" s="95">
        <v>42164.885416666664</v>
      </c>
      <c r="D555" s="96">
        <v>143.99999999999091</v>
      </c>
      <c r="F555" s="105"/>
      <c r="G555" s="106"/>
    </row>
    <row r="556" spans="1:7" x14ac:dyDescent="0.25">
      <c r="A556" s="57">
        <f t="shared" si="9"/>
        <v>102</v>
      </c>
      <c r="B556" s="57">
        <f t="shared" si="10"/>
        <v>544</v>
      </c>
      <c r="C556" s="95">
        <v>42165.666666666664</v>
      </c>
      <c r="D556" s="96">
        <v>824.00000000000909</v>
      </c>
      <c r="F556" s="105"/>
      <c r="G556" s="106"/>
    </row>
    <row r="557" spans="1:7" x14ac:dyDescent="0.25">
      <c r="A557" s="57">
        <f t="shared" si="9"/>
        <v>103</v>
      </c>
      <c r="B557" s="57">
        <f t="shared" si="10"/>
        <v>545</v>
      </c>
      <c r="C557" s="95">
        <v>42170.833333333336</v>
      </c>
      <c r="D557" s="96">
        <v>-46.00000000001819</v>
      </c>
      <c r="F557" s="105"/>
      <c r="G557" s="106"/>
    </row>
    <row r="558" spans="1:7" x14ac:dyDescent="0.25">
      <c r="A558" s="57">
        <f t="shared" si="9"/>
        <v>104</v>
      </c>
      <c r="B558" s="57">
        <f t="shared" si="10"/>
        <v>546</v>
      </c>
      <c r="C558" s="95">
        <v>42171.6875</v>
      </c>
      <c r="D558" s="96">
        <v>-106.00000000000908</v>
      </c>
      <c r="F558" s="105"/>
      <c r="G558" s="106"/>
    </row>
    <row r="559" spans="1:7" x14ac:dyDescent="0.25">
      <c r="A559" s="57">
        <f t="shared" si="9"/>
        <v>105</v>
      </c>
      <c r="B559" s="57">
        <f t="shared" si="10"/>
        <v>547</v>
      </c>
      <c r="C559" s="95">
        <v>42193.666666666664</v>
      </c>
      <c r="D559" s="96">
        <v>1224.0000000000091</v>
      </c>
      <c r="F559" s="105"/>
      <c r="G559" s="106"/>
    </row>
    <row r="560" spans="1:7" x14ac:dyDescent="0.25">
      <c r="A560" s="57">
        <f t="shared" si="9"/>
        <v>106</v>
      </c>
      <c r="B560" s="57">
        <f t="shared" si="10"/>
        <v>548</v>
      </c>
      <c r="C560" s="95">
        <v>42206.708333333336</v>
      </c>
      <c r="D560" s="96">
        <v>173.99999999998636</v>
      </c>
      <c r="F560" s="105"/>
      <c r="G560" s="106"/>
    </row>
    <row r="561" spans="1:7" x14ac:dyDescent="0.25">
      <c r="A561" s="57">
        <f t="shared" si="9"/>
        <v>107</v>
      </c>
      <c r="B561" s="57">
        <f t="shared" si="10"/>
        <v>549</v>
      </c>
      <c r="C561" s="95">
        <v>42208.708333333336</v>
      </c>
      <c r="D561" s="96">
        <v>-466</v>
      </c>
      <c r="F561" s="105"/>
      <c r="G561" s="106"/>
    </row>
    <row r="562" spans="1:7" x14ac:dyDescent="0.25">
      <c r="A562" s="57">
        <f t="shared" si="9"/>
        <v>108</v>
      </c>
      <c r="B562" s="57">
        <f t="shared" si="10"/>
        <v>550</v>
      </c>
      <c r="C562" s="95">
        <v>42220.791666666664</v>
      </c>
      <c r="D562" s="96">
        <v>184</v>
      </c>
      <c r="F562" s="105"/>
      <c r="G562" s="106"/>
    </row>
    <row r="563" spans="1:7" x14ac:dyDescent="0.25">
      <c r="A563" s="57">
        <f t="shared" si="9"/>
        <v>109</v>
      </c>
      <c r="B563" s="57">
        <f t="shared" si="10"/>
        <v>551</v>
      </c>
      <c r="C563" s="95">
        <v>42221.885416666664</v>
      </c>
      <c r="D563" s="96">
        <v>-245.99999999999545</v>
      </c>
      <c r="F563" s="105"/>
      <c r="G563" s="106"/>
    </row>
    <row r="564" spans="1:7" x14ac:dyDescent="0.25">
      <c r="A564" s="57">
        <f t="shared" si="9"/>
        <v>110</v>
      </c>
      <c r="B564" s="57">
        <f t="shared" si="10"/>
        <v>552</v>
      </c>
      <c r="C564" s="95">
        <v>42222.666666666664</v>
      </c>
      <c r="D564" s="96">
        <v>1254.0000000000045</v>
      </c>
      <c r="F564" s="105"/>
      <c r="G564" s="106"/>
    </row>
    <row r="565" spans="1:7" x14ac:dyDescent="0.25">
      <c r="A565" s="57">
        <f t="shared" si="9"/>
        <v>111</v>
      </c>
      <c r="B565" s="57">
        <f t="shared" si="10"/>
        <v>553</v>
      </c>
      <c r="C565" s="95">
        <v>42229.90625</v>
      </c>
      <c r="D565" s="96">
        <v>393.99999999999091</v>
      </c>
      <c r="F565" s="105"/>
      <c r="G565" s="106"/>
    </row>
    <row r="566" spans="1:7" x14ac:dyDescent="0.25">
      <c r="A566" s="57">
        <f t="shared" si="9"/>
        <v>112</v>
      </c>
      <c r="B566" s="57">
        <f t="shared" si="10"/>
        <v>554</v>
      </c>
      <c r="C566" s="95">
        <v>42248.666666666664</v>
      </c>
      <c r="D566" s="96">
        <v>1954.0000000000045</v>
      </c>
      <c r="F566" s="105"/>
      <c r="G566" s="106"/>
    </row>
    <row r="567" spans="1:7" x14ac:dyDescent="0.25">
      <c r="A567" s="57">
        <f t="shared" si="9"/>
        <v>113</v>
      </c>
      <c r="B567" s="57">
        <f t="shared" si="10"/>
        <v>555</v>
      </c>
      <c r="C567" s="95">
        <v>42261.739583333336</v>
      </c>
      <c r="D567" s="96">
        <v>-275.99999999999091</v>
      </c>
      <c r="F567" s="105"/>
      <c r="G567" s="106"/>
    </row>
    <row r="568" spans="1:7" x14ac:dyDescent="0.25">
      <c r="A568" s="57">
        <f t="shared" si="9"/>
        <v>114</v>
      </c>
      <c r="B568" s="57">
        <f t="shared" si="10"/>
        <v>556</v>
      </c>
      <c r="C568" s="95">
        <v>42262.666666666664</v>
      </c>
      <c r="D568" s="96">
        <v>1084</v>
      </c>
      <c r="F568" s="105"/>
      <c r="G568" s="106"/>
    </row>
    <row r="569" spans="1:7" x14ac:dyDescent="0.25">
      <c r="A569" s="57">
        <f t="shared" si="9"/>
        <v>115</v>
      </c>
      <c r="B569" s="57">
        <f t="shared" si="10"/>
        <v>557</v>
      </c>
      <c r="C569" s="95">
        <v>42292.854166666664</v>
      </c>
      <c r="D569" s="96">
        <v>573.99999999998636</v>
      </c>
      <c r="F569" s="105"/>
      <c r="G569" s="106"/>
    </row>
    <row r="570" spans="1:7" x14ac:dyDescent="0.25">
      <c r="A570" s="57">
        <f t="shared" si="9"/>
        <v>116</v>
      </c>
      <c r="B570" s="57">
        <f t="shared" si="10"/>
        <v>558</v>
      </c>
      <c r="C570" s="95">
        <v>42298.697916666664</v>
      </c>
      <c r="D570" s="96">
        <v>843.99999999999091</v>
      </c>
      <c r="F570" s="105"/>
      <c r="G570" s="106"/>
    </row>
    <row r="571" spans="1:7" x14ac:dyDescent="0.25">
      <c r="A571" s="57">
        <f t="shared" si="9"/>
        <v>117</v>
      </c>
      <c r="B571" s="57">
        <f t="shared" si="10"/>
        <v>559</v>
      </c>
      <c r="C571" s="95">
        <v>42299.697916666664</v>
      </c>
      <c r="D571" s="96">
        <v>-366</v>
      </c>
      <c r="F571" s="105"/>
      <c r="G571" s="106"/>
    </row>
    <row r="572" spans="1:7" x14ac:dyDescent="0.25">
      <c r="A572" s="57">
        <f t="shared" si="9"/>
        <v>118</v>
      </c>
      <c r="B572" s="57">
        <f t="shared" si="10"/>
        <v>560</v>
      </c>
      <c r="C572" s="95">
        <v>42299.71875</v>
      </c>
      <c r="D572" s="96">
        <v>-866</v>
      </c>
      <c r="F572" s="105"/>
      <c r="G572" s="106"/>
    </row>
    <row r="573" spans="1:7" x14ac:dyDescent="0.25">
      <c r="A573" s="57">
        <f t="shared" si="9"/>
        <v>119</v>
      </c>
      <c r="B573" s="57">
        <f t="shared" si="10"/>
        <v>561</v>
      </c>
      <c r="C573" s="95">
        <v>42303.75</v>
      </c>
      <c r="D573" s="96">
        <v>-175.99999999999091</v>
      </c>
      <c r="F573" s="105"/>
      <c r="G573" s="106"/>
    </row>
    <row r="574" spans="1:7" x14ac:dyDescent="0.25">
      <c r="A574" s="57">
        <f t="shared" si="9"/>
        <v>120</v>
      </c>
      <c r="B574" s="57">
        <f t="shared" si="10"/>
        <v>562</v>
      </c>
      <c r="C574" s="95">
        <v>42318.791666666664</v>
      </c>
      <c r="D574" s="96">
        <v>-186.00000000000455</v>
      </c>
      <c r="F574" s="105"/>
      <c r="G574" s="106"/>
    </row>
    <row r="575" spans="1:7" x14ac:dyDescent="0.25">
      <c r="A575" s="57">
        <f t="shared" si="9"/>
        <v>121</v>
      </c>
      <c r="B575" s="57">
        <f t="shared" si="10"/>
        <v>563</v>
      </c>
      <c r="C575" s="95">
        <v>42318.875</v>
      </c>
      <c r="D575" s="96">
        <v>34</v>
      </c>
      <c r="F575" s="105"/>
      <c r="G575" s="106"/>
    </row>
    <row r="576" spans="1:7" x14ac:dyDescent="0.25">
      <c r="A576" s="57">
        <f t="shared" si="9"/>
        <v>122</v>
      </c>
      <c r="B576" s="57">
        <f t="shared" si="10"/>
        <v>564</v>
      </c>
      <c r="C576" s="95">
        <v>42319.708333333336</v>
      </c>
      <c r="D576" s="96">
        <v>-545.99999999999545</v>
      </c>
      <c r="F576" s="105"/>
      <c r="G576" s="106"/>
    </row>
    <row r="577" spans="1:7" x14ac:dyDescent="0.25">
      <c r="A577" s="57">
        <f t="shared" si="9"/>
        <v>123</v>
      </c>
      <c r="B577" s="57">
        <f t="shared" si="10"/>
        <v>565</v>
      </c>
      <c r="C577" s="95">
        <v>42319.760416666664</v>
      </c>
      <c r="D577" s="96">
        <v>-655.99999999998636</v>
      </c>
      <c r="F577" s="105"/>
      <c r="G577" s="106"/>
    </row>
    <row r="578" spans="1:7" x14ac:dyDescent="0.25">
      <c r="A578" s="57">
        <f t="shared" si="9"/>
        <v>124</v>
      </c>
      <c r="B578" s="57">
        <f t="shared" si="10"/>
        <v>566</v>
      </c>
      <c r="C578" s="95">
        <v>42326.8125</v>
      </c>
      <c r="D578" s="96">
        <v>534</v>
      </c>
      <c r="F578" s="105"/>
      <c r="G578" s="106"/>
    </row>
    <row r="579" spans="1:7" x14ac:dyDescent="0.25">
      <c r="A579" s="57">
        <f t="shared" si="9"/>
        <v>125</v>
      </c>
      <c r="B579" s="57">
        <f t="shared" si="10"/>
        <v>567</v>
      </c>
      <c r="C579" s="95">
        <v>42355.90625</v>
      </c>
      <c r="D579" s="96">
        <v>4.0000000000045475</v>
      </c>
      <c r="F579" s="105"/>
      <c r="G579" s="106"/>
    </row>
    <row r="580" spans="1:7" x14ac:dyDescent="0.25">
      <c r="C580" s="95"/>
      <c r="D580" s="96"/>
      <c r="F580" s="105"/>
      <c r="G580" s="106"/>
    </row>
    <row r="581" spans="1:7" x14ac:dyDescent="0.25">
      <c r="C581" s="95"/>
      <c r="D581" s="96"/>
      <c r="F581" s="105"/>
      <c r="G581" s="106"/>
    </row>
    <row r="582" spans="1:7" x14ac:dyDescent="0.25">
      <c r="C582" s="95"/>
      <c r="D582" s="96"/>
      <c r="F582" s="105"/>
      <c r="G582" s="106"/>
    </row>
    <row r="583" spans="1:7" x14ac:dyDescent="0.25">
      <c r="C583" s="104"/>
      <c r="D583" s="96"/>
      <c r="F583" s="105"/>
      <c r="G583" s="106"/>
    </row>
    <row r="584" spans="1:7" x14ac:dyDescent="0.25">
      <c r="C584" s="104"/>
      <c r="D584" s="96"/>
      <c r="F584" s="105"/>
      <c r="G584" s="106"/>
    </row>
    <row r="585" spans="1:7" x14ac:dyDescent="0.25">
      <c r="C585" s="104"/>
      <c r="D585" s="96"/>
      <c r="F585" s="105"/>
      <c r="G585" s="106"/>
    </row>
    <row r="586" spans="1:7" x14ac:dyDescent="0.25">
      <c r="C586" s="104"/>
      <c r="D586" s="96"/>
      <c r="F586" s="105"/>
      <c r="G586" s="106"/>
    </row>
    <row r="587" spans="1:7" x14ac:dyDescent="0.25">
      <c r="C587" s="104"/>
      <c r="D587" s="96"/>
      <c r="F587" s="105"/>
      <c r="G587" s="106"/>
    </row>
    <row r="588" spans="1:7" x14ac:dyDescent="0.25">
      <c r="C588" s="104"/>
      <c r="D588" s="96"/>
      <c r="F588" s="105"/>
      <c r="G588" s="106"/>
    </row>
    <row r="589" spans="1:7" x14ac:dyDescent="0.25">
      <c r="C589" s="104"/>
      <c r="D589" s="96"/>
      <c r="F589" s="105"/>
      <c r="G589" s="106"/>
    </row>
    <row r="590" spans="1:7" x14ac:dyDescent="0.25">
      <c r="C590" s="104"/>
      <c r="D590" s="96"/>
      <c r="F590" s="105"/>
      <c r="G590" s="106"/>
    </row>
    <row r="591" spans="1:7" x14ac:dyDescent="0.25">
      <c r="C591" s="104"/>
      <c r="D591" s="96"/>
      <c r="F591" s="105"/>
      <c r="G591" s="106"/>
    </row>
    <row r="592" spans="1:7" x14ac:dyDescent="0.25">
      <c r="C592" s="104"/>
      <c r="D592" s="96"/>
      <c r="F592" s="105"/>
      <c r="G592" s="106"/>
    </row>
    <row r="593" spans="3:7" x14ac:dyDescent="0.25">
      <c r="C593" s="104"/>
      <c r="D593" s="96"/>
      <c r="F593" s="105"/>
      <c r="G593" s="106"/>
    </row>
    <row r="594" spans="3:7" x14ac:dyDescent="0.25">
      <c r="C594" s="104"/>
      <c r="D594" s="96"/>
      <c r="F594" s="105"/>
      <c r="G594" s="106"/>
    </row>
    <row r="595" spans="3:7" x14ac:dyDescent="0.25">
      <c r="C595" s="104"/>
      <c r="D595" s="96"/>
      <c r="F595" s="105"/>
      <c r="G595" s="106"/>
    </row>
    <row r="596" spans="3:7" x14ac:dyDescent="0.25">
      <c r="C596" s="104"/>
      <c r="D596" s="96"/>
      <c r="F596" s="105"/>
      <c r="G596" s="106"/>
    </row>
    <row r="597" spans="3:7" x14ac:dyDescent="0.25">
      <c r="C597" s="104"/>
      <c r="D597" s="96"/>
      <c r="F597" s="105"/>
      <c r="G597" s="106"/>
    </row>
    <row r="598" spans="3:7" x14ac:dyDescent="0.25">
      <c r="C598" s="104"/>
      <c r="D598" s="96"/>
      <c r="F598" s="105"/>
      <c r="G598" s="106"/>
    </row>
    <row r="599" spans="3:7" x14ac:dyDescent="0.25">
      <c r="C599" s="104"/>
      <c r="D599" s="96"/>
      <c r="F599" s="105"/>
      <c r="G599" s="106"/>
    </row>
    <row r="600" spans="3:7" x14ac:dyDescent="0.25">
      <c r="C600" s="104"/>
      <c r="D600" s="96"/>
      <c r="F600" s="105"/>
      <c r="G600" s="106"/>
    </row>
    <row r="601" spans="3:7" x14ac:dyDescent="0.25">
      <c r="C601" s="104"/>
      <c r="D601" s="96"/>
      <c r="F601" s="105"/>
      <c r="G601" s="106"/>
    </row>
    <row r="602" spans="3:7" x14ac:dyDescent="0.25">
      <c r="C602" s="104"/>
      <c r="D602" s="96"/>
      <c r="F602" s="105"/>
      <c r="G602" s="106"/>
    </row>
    <row r="603" spans="3:7" x14ac:dyDescent="0.25">
      <c r="C603" s="104"/>
      <c r="D603" s="96"/>
      <c r="F603" s="105"/>
      <c r="G603" s="106"/>
    </row>
    <row r="604" spans="3:7" x14ac:dyDescent="0.25">
      <c r="C604" s="104"/>
      <c r="D604" s="96"/>
      <c r="F604" s="105"/>
      <c r="G604" s="106"/>
    </row>
    <row r="605" spans="3:7" x14ac:dyDescent="0.25">
      <c r="C605" s="104"/>
      <c r="D605" s="96"/>
      <c r="F605" s="105"/>
      <c r="G605" s="106"/>
    </row>
    <row r="606" spans="3:7" x14ac:dyDescent="0.25">
      <c r="C606" s="104"/>
      <c r="D606" s="96"/>
      <c r="F606" s="105"/>
      <c r="G606" s="106"/>
    </row>
    <row r="607" spans="3:7" x14ac:dyDescent="0.25">
      <c r="C607" s="104"/>
      <c r="D607" s="96"/>
      <c r="F607" s="105"/>
      <c r="G607" s="106"/>
    </row>
    <row r="608" spans="3:7" x14ac:dyDescent="0.25">
      <c r="C608" s="104"/>
      <c r="D608" s="96"/>
      <c r="F608" s="105"/>
      <c r="G608" s="106"/>
    </row>
    <row r="609" spans="3:7" x14ac:dyDescent="0.25">
      <c r="C609" s="104"/>
      <c r="D609" s="96"/>
      <c r="F609" s="105"/>
      <c r="G609" s="106"/>
    </row>
    <row r="610" spans="3:7" x14ac:dyDescent="0.25">
      <c r="C610" s="104"/>
      <c r="D610" s="96"/>
      <c r="F610" s="105"/>
      <c r="G610" s="106"/>
    </row>
    <row r="611" spans="3:7" x14ac:dyDescent="0.25">
      <c r="C611" s="104"/>
      <c r="D611" s="96"/>
      <c r="F611" s="105"/>
      <c r="G611" s="106"/>
    </row>
    <row r="612" spans="3:7" x14ac:dyDescent="0.25">
      <c r="C612" s="104"/>
      <c r="D612" s="96"/>
      <c r="F612" s="105"/>
      <c r="G612" s="106"/>
    </row>
    <row r="613" spans="3:7" x14ac:dyDescent="0.25">
      <c r="C613" s="104"/>
      <c r="D613" s="96"/>
      <c r="F613" s="105"/>
      <c r="G613" s="106"/>
    </row>
    <row r="614" spans="3:7" x14ac:dyDescent="0.25">
      <c r="C614" s="104"/>
      <c r="D614" s="96"/>
      <c r="F614" s="105"/>
      <c r="G614" s="106"/>
    </row>
    <row r="615" spans="3:7" x14ac:dyDescent="0.25">
      <c r="C615" s="104"/>
      <c r="D615" s="96"/>
      <c r="F615" s="105"/>
      <c r="G615" s="106"/>
    </row>
    <row r="616" spans="3:7" x14ac:dyDescent="0.25">
      <c r="C616" s="104"/>
      <c r="D616" s="96"/>
      <c r="F616" s="105"/>
      <c r="G616" s="106"/>
    </row>
    <row r="617" spans="3:7" x14ac:dyDescent="0.25">
      <c r="C617" s="104"/>
      <c r="D617" s="96"/>
      <c r="F617" s="105"/>
      <c r="G617" s="106"/>
    </row>
    <row r="618" spans="3:7" x14ac:dyDescent="0.25">
      <c r="C618" s="104"/>
      <c r="D618" s="96"/>
      <c r="F618" s="105"/>
      <c r="G618" s="106"/>
    </row>
    <row r="619" spans="3:7" x14ac:dyDescent="0.25">
      <c r="C619" s="104"/>
      <c r="D619" s="96"/>
      <c r="F619" s="105"/>
      <c r="G619" s="106"/>
    </row>
    <row r="620" spans="3:7" x14ac:dyDescent="0.25">
      <c r="C620" s="104"/>
      <c r="D620" s="96"/>
      <c r="F620" s="105"/>
      <c r="G620" s="106"/>
    </row>
    <row r="621" spans="3:7" x14ac:dyDescent="0.25">
      <c r="C621" s="104"/>
      <c r="D621" s="96"/>
      <c r="F621" s="105"/>
      <c r="G621" s="106"/>
    </row>
    <row r="622" spans="3:7" x14ac:dyDescent="0.25">
      <c r="C622" s="104"/>
      <c r="D622" s="96"/>
      <c r="F622" s="105"/>
      <c r="G622" s="106"/>
    </row>
    <row r="623" spans="3:7" x14ac:dyDescent="0.25">
      <c r="C623" s="104"/>
      <c r="D623" s="96"/>
      <c r="F623" s="105"/>
      <c r="G623" s="106"/>
    </row>
    <row r="624" spans="3:7" x14ac:dyDescent="0.25">
      <c r="C624" s="104"/>
      <c r="D624" s="96"/>
      <c r="F624" s="105"/>
      <c r="G624" s="106"/>
    </row>
    <row r="625" spans="3:7" x14ac:dyDescent="0.25">
      <c r="C625" s="104"/>
      <c r="D625" s="96"/>
      <c r="F625" s="105"/>
      <c r="G625" s="106"/>
    </row>
    <row r="626" spans="3:7" x14ac:dyDescent="0.25">
      <c r="C626" s="104"/>
      <c r="D626" s="96"/>
      <c r="F626" s="105"/>
      <c r="G626" s="106"/>
    </row>
    <row r="627" spans="3:7" x14ac:dyDescent="0.25">
      <c r="C627" s="104"/>
      <c r="D627" s="96"/>
      <c r="F627" s="105"/>
      <c r="G627" s="106"/>
    </row>
    <row r="628" spans="3:7" x14ac:dyDescent="0.25">
      <c r="C628" s="104"/>
      <c r="D628" s="96"/>
      <c r="F628" s="105"/>
      <c r="G628" s="106"/>
    </row>
    <row r="629" spans="3:7" x14ac:dyDescent="0.25">
      <c r="C629" s="104"/>
      <c r="D629" s="96"/>
      <c r="F629" s="105"/>
      <c r="G629" s="106"/>
    </row>
    <row r="630" spans="3:7" x14ac:dyDescent="0.25">
      <c r="C630" s="104"/>
      <c r="D630" s="96"/>
      <c r="F630" s="105"/>
      <c r="G630" s="106"/>
    </row>
    <row r="631" spans="3:7" x14ac:dyDescent="0.25">
      <c r="C631" s="104"/>
      <c r="D631" s="96"/>
      <c r="F631" s="105"/>
      <c r="G631" s="106"/>
    </row>
    <row r="632" spans="3:7" x14ac:dyDescent="0.25">
      <c r="C632" s="104"/>
      <c r="D632" s="96"/>
      <c r="F632" s="105"/>
      <c r="G632" s="106"/>
    </row>
    <row r="633" spans="3:7" x14ac:dyDescent="0.25">
      <c r="C633" s="104"/>
      <c r="D633" s="96"/>
      <c r="F633" s="105"/>
      <c r="G633" s="106"/>
    </row>
    <row r="634" spans="3:7" x14ac:dyDescent="0.25">
      <c r="C634" s="104"/>
      <c r="D634" s="96"/>
      <c r="F634" s="105"/>
      <c r="G634" s="106"/>
    </row>
    <row r="635" spans="3:7" x14ac:dyDescent="0.25">
      <c r="C635" s="104"/>
      <c r="D635" s="96"/>
      <c r="F635" s="105"/>
      <c r="G635" s="106"/>
    </row>
    <row r="636" spans="3:7" x14ac:dyDescent="0.25">
      <c r="C636" s="104"/>
      <c r="D636" s="96"/>
      <c r="F636" s="105"/>
      <c r="G636" s="106"/>
    </row>
    <row r="637" spans="3:7" x14ac:dyDescent="0.25">
      <c r="C637" s="104"/>
      <c r="D637" s="96"/>
      <c r="F637" s="105"/>
      <c r="G637" s="106"/>
    </row>
    <row r="638" spans="3:7" x14ac:dyDescent="0.25">
      <c r="C638" s="104"/>
      <c r="D638" s="96"/>
      <c r="F638" s="105"/>
      <c r="G638" s="106"/>
    </row>
    <row r="639" spans="3:7" x14ac:dyDescent="0.25">
      <c r="C639" s="104"/>
      <c r="D639" s="96"/>
      <c r="F639" s="105"/>
      <c r="G639" s="106"/>
    </row>
    <row r="640" spans="3:7" x14ac:dyDescent="0.25">
      <c r="C640" s="104"/>
      <c r="D640" s="96"/>
      <c r="F640" s="105"/>
      <c r="G640" s="106"/>
    </row>
    <row r="641" spans="3:7" x14ac:dyDescent="0.25">
      <c r="C641" s="104"/>
      <c r="D641" s="96"/>
      <c r="F641" s="105"/>
      <c r="G641" s="106"/>
    </row>
    <row r="642" spans="3:7" x14ac:dyDescent="0.25">
      <c r="C642" s="104"/>
      <c r="D642" s="96"/>
      <c r="F642" s="105"/>
      <c r="G642" s="106"/>
    </row>
    <row r="643" spans="3:7" x14ac:dyDescent="0.25">
      <c r="C643" s="104"/>
      <c r="D643" s="96"/>
      <c r="F643" s="105"/>
      <c r="G643" s="106"/>
    </row>
    <row r="644" spans="3:7" x14ac:dyDescent="0.25">
      <c r="C644" s="104"/>
      <c r="D644" s="96"/>
      <c r="F644" s="105"/>
      <c r="G644" s="106"/>
    </row>
    <row r="645" spans="3:7" x14ac:dyDescent="0.25">
      <c r="C645" s="104"/>
      <c r="D645" s="96"/>
      <c r="F645" s="105"/>
      <c r="G645" s="106"/>
    </row>
    <row r="646" spans="3:7" x14ac:dyDescent="0.25">
      <c r="C646" s="104"/>
      <c r="D646" s="96"/>
      <c r="F646" s="105"/>
      <c r="G646" s="106"/>
    </row>
    <row r="647" spans="3:7" x14ac:dyDescent="0.25">
      <c r="C647" s="104"/>
      <c r="D647" s="96"/>
      <c r="F647" s="105"/>
      <c r="G647" s="106"/>
    </row>
    <row r="648" spans="3:7" x14ac:dyDescent="0.25">
      <c r="C648" s="104"/>
      <c r="D648" s="96"/>
      <c r="F648" s="105"/>
      <c r="G648" s="106"/>
    </row>
    <row r="649" spans="3:7" x14ac:dyDescent="0.25">
      <c r="C649" s="104"/>
      <c r="D649" s="96"/>
      <c r="F649" s="105"/>
      <c r="G649" s="106"/>
    </row>
    <row r="650" spans="3:7" x14ac:dyDescent="0.25">
      <c r="C650" s="104"/>
      <c r="D650" s="96"/>
      <c r="F650" s="105"/>
      <c r="G650" s="106"/>
    </row>
    <row r="651" spans="3:7" x14ac:dyDescent="0.25">
      <c r="C651" s="104"/>
      <c r="D651" s="96"/>
      <c r="F651" s="105"/>
      <c r="G651" s="106"/>
    </row>
    <row r="652" spans="3:7" x14ac:dyDescent="0.25">
      <c r="C652" s="104"/>
      <c r="D652" s="96"/>
      <c r="F652" s="105"/>
      <c r="G652" s="106"/>
    </row>
    <row r="653" spans="3:7" x14ac:dyDescent="0.25">
      <c r="C653" s="104"/>
      <c r="D653" s="96"/>
      <c r="F653" s="105"/>
      <c r="G653" s="106"/>
    </row>
    <row r="654" spans="3:7" x14ac:dyDescent="0.25">
      <c r="C654" s="104"/>
      <c r="D654" s="96"/>
      <c r="F654" s="105"/>
      <c r="G654" s="106"/>
    </row>
    <row r="655" spans="3:7" x14ac:dyDescent="0.25">
      <c r="C655" s="104"/>
      <c r="D655" s="96"/>
      <c r="F655" s="105"/>
      <c r="G655" s="106"/>
    </row>
    <row r="656" spans="3:7" x14ac:dyDescent="0.25">
      <c r="C656" s="104"/>
      <c r="D656" s="96"/>
      <c r="F656" s="105"/>
      <c r="G656" s="106"/>
    </row>
    <row r="657" spans="3:7" x14ac:dyDescent="0.25">
      <c r="C657" s="104"/>
      <c r="D657" s="96"/>
      <c r="F657" s="105"/>
      <c r="G657" s="106"/>
    </row>
    <row r="658" spans="3:7" x14ac:dyDescent="0.25">
      <c r="C658" s="104"/>
      <c r="D658" s="96"/>
      <c r="F658" s="105"/>
      <c r="G658" s="106"/>
    </row>
    <row r="659" spans="3:7" x14ac:dyDescent="0.25">
      <c r="C659" s="104"/>
      <c r="D659" s="96"/>
      <c r="F659" s="105"/>
      <c r="G659" s="106"/>
    </row>
    <row r="660" spans="3:7" x14ac:dyDescent="0.25">
      <c r="C660" s="104"/>
      <c r="D660" s="96"/>
      <c r="F660" s="105"/>
      <c r="G660" s="106"/>
    </row>
    <row r="661" spans="3:7" x14ac:dyDescent="0.25">
      <c r="C661" s="104"/>
      <c r="D661" s="96"/>
      <c r="F661" s="105"/>
      <c r="G661" s="106"/>
    </row>
    <row r="662" spans="3:7" x14ac:dyDescent="0.25">
      <c r="C662" s="104"/>
      <c r="D662" s="96"/>
      <c r="F662" s="105"/>
      <c r="G662" s="106"/>
    </row>
    <row r="663" spans="3:7" x14ac:dyDescent="0.25">
      <c r="C663" s="104"/>
      <c r="D663" s="96"/>
      <c r="F663" s="105"/>
      <c r="G663" s="106"/>
    </row>
    <row r="664" spans="3:7" x14ac:dyDescent="0.25">
      <c r="C664" s="104"/>
      <c r="D664" s="96"/>
      <c r="F664" s="105"/>
      <c r="G664" s="106"/>
    </row>
    <row r="665" spans="3:7" x14ac:dyDescent="0.25">
      <c r="C665" s="104"/>
      <c r="D665" s="96"/>
      <c r="F665" s="105"/>
      <c r="G665" s="106"/>
    </row>
    <row r="666" spans="3:7" x14ac:dyDescent="0.25">
      <c r="C666" s="104"/>
      <c r="D666" s="96"/>
      <c r="F666" s="105"/>
      <c r="G666" s="106"/>
    </row>
    <row r="667" spans="3:7" x14ac:dyDescent="0.25">
      <c r="C667" s="104"/>
      <c r="D667" s="96"/>
      <c r="F667" s="105"/>
      <c r="G667" s="106"/>
    </row>
    <row r="668" spans="3:7" x14ac:dyDescent="0.25">
      <c r="C668" s="104"/>
      <c r="D668" s="96"/>
      <c r="F668" s="105"/>
      <c r="G668" s="106"/>
    </row>
    <row r="669" spans="3:7" x14ac:dyDescent="0.25">
      <c r="C669" s="104"/>
      <c r="D669" s="96"/>
      <c r="F669" s="105"/>
      <c r="G669" s="106"/>
    </row>
    <row r="670" spans="3:7" x14ac:dyDescent="0.25">
      <c r="C670" s="104"/>
      <c r="D670" s="96"/>
      <c r="F670" s="105"/>
      <c r="G670" s="106"/>
    </row>
    <row r="671" spans="3:7" x14ac:dyDescent="0.25">
      <c r="C671" s="104"/>
      <c r="D671" s="96"/>
      <c r="F671" s="105"/>
      <c r="G671" s="106"/>
    </row>
    <row r="672" spans="3:7" x14ac:dyDescent="0.25">
      <c r="C672" s="104"/>
      <c r="D672" s="96"/>
      <c r="F672" s="105"/>
      <c r="G672" s="106"/>
    </row>
    <row r="673" spans="3:7" x14ac:dyDescent="0.25">
      <c r="C673" s="104"/>
      <c r="D673" s="96"/>
      <c r="F673" s="105"/>
      <c r="G673" s="106"/>
    </row>
    <row r="674" spans="3:7" x14ac:dyDescent="0.25">
      <c r="C674" s="104"/>
      <c r="D674" s="96"/>
      <c r="F674" s="105"/>
      <c r="G674" s="106"/>
    </row>
    <row r="675" spans="3:7" x14ac:dyDescent="0.25">
      <c r="C675" s="104"/>
      <c r="D675" s="96"/>
      <c r="F675" s="105" t="s">
        <v>22</v>
      </c>
      <c r="G675" s="106" t="s">
        <v>22</v>
      </c>
    </row>
    <row r="676" spans="3:7" x14ac:dyDescent="0.25">
      <c r="C676" s="104"/>
      <c r="D676" s="96"/>
      <c r="F676" s="105" t="s">
        <v>22</v>
      </c>
      <c r="G676" s="106" t="s">
        <v>22</v>
      </c>
    </row>
    <row r="677" spans="3:7" x14ac:dyDescent="0.25">
      <c r="C677" s="104"/>
      <c r="D677" s="96"/>
      <c r="F677" s="105" t="s">
        <v>22</v>
      </c>
      <c r="G677" s="106" t="s">
        <v>22</v>
      </c>
    </row>
    <row r="678" spans="3:7" x14ac:dyDescent="0.25">
      <c r="C678" s="104"/>
      <c r="D678" s="96"/>
      <c r="F678" s="105" t="s">
        <v>22</v>
      </c>
      <c r="G678" s="106" t="s">
        <v>22</v>
      </c>
    </row>
    <row r="679" spans="3:7" x14ac:dyDescent="0.25">
      <c r="C679" s="104"/>
      <c r="D679" s="96"/>
      <c r="F679" s="105" t="s">
        <v>22</v>
      </c>
      <c r="G679" s="106" t="s">
        <v>22</v>
      </c>
    </row>
    <row r="680" spans="3:7" x14ac:dyDescent="0.25">
      <c r="C680" s="104"/>
      <c r="D680" s="96"/>
      <c r="F680" s="105" t="s">
        <v>22</v>
      </c>
      <c r="G680" s="106" t="s">
        <v>22</v>
      </c>
    </row>
    <row r="681" spans="3:7" x14ac:dyDescent="0.25">
      <c r="C681" s="104"/>
      <c r="D681" s="96"/>
      <c r="F681" s="105" t="s">
        <v>22</v>
      </c>
      <c r="G681" s="106" t="s">
        <v>22</v>
      </c>
    </row>
    <row r="682" spans="3:7" x14ac:dyDescent="0.25">
      <c r="C682" s="104"/>
      <c r="D682" s="96"/>
      <c r="F682" s="105" t="s">
        <v>22</v>
      </c>
      <c r="G682" s="106" t="s">
        <v>22</v>
      </c>
    </row>
    <row r="683" spans="3:7" x14ac:dyDescent="0.25">
      <c r="C683" s="104"/>
      <c r="D683" s="96"/>
      <c r="F683" s="105" t="s">
        <v>22</v>
      </c>
      <c r="G683" s="106" t="s">
        <v>22</v>
      </c>
    </row>
    <row r="684" spans="3:7" x14ac:dyDescent="0.25">
      <c r="C684" s="104"/>
      <c r="D684" s="96"/>
      <c r="F684" s="105" t="s">
        <v>22</v>
      </c>
      <c r="G684" s="106" t="s">
        <v>22</v>
      </c>
    </row>
    <row r="685" spans="3:7" x14ac:dyDescent="0.25">
      <c r="C685" s="104"/>
      <c r="D685" s="96"/>
    </row>
    <row r="686" spans="3:7" x14ac:dyDescent="0.25">
      <c r="C686" s="104"/>
      <c r="D686" s="96"/>
    </row>
    <row r="687" spans="3:7" x14ac:dyDescent="0.25">
      <c r="C687" s="95"/>
      <c r="D687" s="96"/>
    </row>
    <row r="688" spans="3:7" x14ac:dyDescent="0.25">
      <c r="C688" s="95"/>
      <c r="D688" s="96"/>
    </row>
    <row r="689" spans="3:4" x14ac:dyDescent="0.25">
      <c r="C689" s="95"/>
      <c r="D689" s="96"/>
    </row>
    <row r="690" spans="3:4" x14ac:dyDescent="0.25">
      <c r="C690" s="95"/>
      <c r="D690" s="96"/>
    </row>
    <row r="691" spans="3:4" x14ac:dyDescent="0.25">
      <c r="C691" s="95"/>
      <c r="D691" s="96"/>
    </row>
    <row r="692" spans="3:4" x14ac:dyDescent="0.25">
      <c r="C692" s="95"/>
      <c r="D692" s="96"/>
    </row>
    <row r="693" spans="3:4" x14ac:dyDescent="0.25">
      <c r="C693" s="95"/>
      <c r="D693" s="96"/>
    </row>
    <row r="694" spans="3:4" x14ac:dyDescent="0.25">
      <c r="C694" s="95"/>
      <c r="D694" s="96"/>
    </row>
    <row r="695" spans="3:4" x14ac:dyDescent="0.25">
      <c r="C695" s="95"/>
      <c r="D695" s="96"/>
    </row>
    <row r="696" spans="3:4" x14ac:dyDescent="0.25">
      <c r="C696" s="95"/>
      <c r="D696" s="96"/>
    </row>
    <row r="697" spans="3:4" x14ac:dyDescent="0.25">
      <c r="C697" s="95"/>
      <c r="D697" s="96"/>
    </row>
    <row r="698" spans="3:4" x14ac:dyDescent="0.25">
      <c r="C698" s="95"/>
      <c r="D698" s="96"/>
    </row>
    <row r="699" spans="3:4" x14ac:dyDescent="0.25">
      <c r="C699" s="95"/>
      <c r="D699" s="96"/>
    </row>
    <row r="700" spans="3:4" x14ac:dyDescent="0.25">
      <c r="C700" s="95"/>
      <c r="D700" s="96"/>
    </row>
    <row r="701" spans="3:4" x14ac:dyDescent="0.25">
      <c r="C701" s="95"/>
      <c r="D701" s="96"/>
    </row>
    <row r="702" spans="3:4" x14ac:dyDescent="0.25">
      <c r="C702" s="95"/>
      <c r="D702" s="96"/>
    </row>
    <row r="703" spans="3:4" x14ac:dyDescent="0.25">
      <c r="C703" s="95"/>
      <c r="D703" s="96"/>
    </row>
    <row r="704" spans="3:4" x14ac:dyDescent="0.25">
      <c r="C704" s="95"/>
      <c r="D704" s="96"/>
    </row>
    <row r="705" spans="3:4" x14ac:dyDescent="0.25">
      <c r="C705" s="95"/>
      <c r="D705" s="96"/>
    </row>
    <row r="706" spans="3:4" x14ac:dyDescent="0.25">
      <c r="C706" s="95"/>
      <c r="D706" s="96"/>
    </row>
    <row r="707" spans="3:4" x14ac:dyDescent="0.25">
      <c r="C707" s="95"/>
      <c r="D707" s="96"/>
    </row>
    <row r="708" spans="3:4" x14ac:dyDescent="0.25">
      <c r="C708" s="95"/>
      <c r="D708" s="96"/>
    </row>
    <row r="709" spans="3:4" x14ac:dyDescent="0.25">
      <c r="C709" s="95"/>
      <c r="D709" s="96"/>
    </row>
    <row r="710" spans="3:4" x14ac:dyDescent="0.25">
      <c r="C710" s="95"/>
      <c r="D710" s="96"/>
    </row>
    <row r="711" spans="3:4" x14ac:dyDescent="0.25">
      <c r="C711" s="95"/>
      <c r="D711" s="96"/>
    </row>
    <row r="712" spans="3:4" x14ac:dyDescent="0.25">
      <c r="C712" s="95"/>
      <c r="D712" s="96"/>
    </row>
    <row r="713" spans="3:4" x14ac:dyDescent="0.25">
      <c r="C713" s="95"/>
      <c r="D713" s="96"/>
    </row>
    <row r="714" spans="3:4" x14ac:dyDescent="0.25">
      <c r="C714" s="95"/>
      <c r="D714" s="96"/>
    </row>
    <row r="715" spans="3:4" x14ac:dyDescent="0.25">
      <c r="C715" s="95"/>
      <c r="D715" s="96"/>
    </row>
    <row r="716" spans="3:4" x14ac:dyDescent="0.25">
      <c r="C716" s="95"/>
      <c r="D716" s="96"/>
    </row>
    <row r="717" spans="3:4" x14ac:dyDescent="0.25">
      <c r="C717" s="95"/>
      <c r="D717" s="96"/>
    </row>
    <row r="718" spans="3:4" x14ac:dyDescent="0.25">
      <c r="C718" s="95"/>
      <c r="D718" s="96"/>
    </row>
    <row r="719" spans="3:4" x14ac:dyDescent="0.25">
      <c r="C719" s="95"/>
      <c r="D719" s="96"/>
    </row>
    <row r="720" spans="3:4" x14ac:dyDescent="0.25">
      <c r="C720" s="95"/>
      <c r="D720" s="96"/>
    </row>
    <row r="721" spans="3:4" x14ac:dyDescent="0.25">
      <c r="C721" s="95"/>
      <c r="D721" s="96"/>
    </row>
    <row r="722" spans="3:4" x14ac:dyDescent="0.25">
      <c r="C722" s="95"/>
      <c r="D722" s="96"/>
    </row>
    <row r="723" spans="3:4" x14ac:dyDescent="0.25">
      <c r="C723" s="95"/>
      <c r="D723" s="96"/>
    </row>
    <row r="724" spans="3:4" x14ac:dyDescent="0.25">
      <c r="C724" s="95"/>
      <c r="D724" s="96"/>
    </row>
    <row r="725" spans="3:4" x14ac:dyDescent="0.25">
      <c r="C725" s="95"/>
      <c r="D725" s="96"/>
    </row>
    <row r="726" spans="3:4" x14ac:dyDescent="0.25">
      <c r="C726" s="95"/>
      <c r="D726" s="96"/>
    </row>
    <row r="727" spans="3:4" x14ac:dyDescent="0.25">
      <c r="C727" s="95"/>
      <c r="D727" s="96"/>
    </row>
    <row r="728" spans="3:4" x14ac:dyDescent="0.25">
      <c r="C728" s="95"/>
      <c r="D728" s="96"/>
    </row>
    <row r="729" spans="3:4" x14ac:dyDescent="0.25">
      <c r="C729" s="95"/>
      <c r="D729" s="96"/>
    </row>
    <row r="730" spans="3:4" x14ac:dyDescent="0.25">
      <c r="C730" s="95"/>
      <c r="D730" s="96"/>
    </row>
    <row r="731" spans="3:4" x14ac:dyDescent="0.25">
      <c r="C731" s="95"/>
      <c r="D731" s="96"/>
    </row>
    <row r="732" spans="3:4" x14ac:dyDescent="0.25">
      <c r="C732" s="95"/>
      <c r="D732" s="96"/>
    </row>
    <row r="733" spans="3:4" x14ac:dyDescent="0.25">
      <c r="C733" s="95"/>
      <c r="D733" s="96"/>
    </row>
    <row r="734" spans="3:4" x14ac:dyDescent="0.25">
      <c r="C734" s="95"/>
      <c r="D734" s="96"/>
    </row>
    <row r="735" spans="3:4" x14ac:dyDescent="0.25">
      <c r="C735" s="95"/>
      <c r="D735" s="96"/>
    </row>
    <row r="736" spans="3:4" x14ac:dyDescent="0.25">
      <c r="C736" s="95"/>
      <c r="D736" s="96"/>
    </row>
    <row r="737" spans="3:4" x14ac:dyDescent="0.25">
      <c r="C737" s="95"/>
      <c r="D737" s="96"/>
    </row>
    <row r="738" spans="3:4" x14ac:dyDescent="0.25">
      <c r="C738" s="95"/>
      <c r="D738" s="96"/>
    </row>
    <row r="739" spans="3:4" x14ac:dyDescent="0.25">
      <c r="C739" s="95"/>
      <c r="D739" s="96"/>
    </row>
    <row r="740" spans="3:4" x14ac:dyDescent="0.25">
      <c r="C740" s="95"/>
      <c r="D740" s="96"/>
    </row>
    <row r="741" spans="3:4" x14ac:dyDescent="0.25">
      <c r="C741" s="95"/>
      <c r="D741" s="96"/>
    </row>
    <row r="742" spans="3:4" x14ac:dyDescent="0.25">
      <c r="C742" s="95"/>
      <c r="D742" s="96"/>
    </row>
    <row r="743" spans="3:4" x14ac:dyDescent="0.25">
      <c r="C743" s="95"/>
      <c r="D743" s="96"/>
    </row>
    <row r="744" spans="3:4" x14ac:dyDescent="0.25">
      <c r="C744" s="95"/>
      <c r="D744" s="96"/>
    </row>
    <row r="745" spans="3:4" x14ac:dyDescent="0.25">
      <c r="C745" s="95"/>
      <c r="D745" s="96"/>
    </row>
    <row r="746" spans="3:4" x14ac:dyDescent="0.25">
      <c r="C746" s="95"/>
      <c r="D746" s="96"/>
    </row>
    <row r="747" spans="3:4" x14ac:dyDescent="0.25">
      <c r="C747" s="95"/>
      <c r="D747" s="96"/>
    </row>
    <row r="748" spans="3:4" x14ac:dyDescent="0.25">
      <c r="C748" s="95"/>
      <c r="D748" s="96"/>
    </row>
    <row r="749" spans="3:4" x14ac:dyDescent="0.25">
      <c r="C749" s="95"/>
      <c r="D749" s="96"/>
    </row>
    <row r="750" spans="3:4" x14ac:dyDescent="0.25">
      <c r="C750" s="95"/>
      <c r="D750" s="96"/>
    </row>
    <row r="751" spans="3:4" x14ac:dyDescent="0.25">
      <c r="C751" s="95"/>
      <c r="D751" s="96"/>
    </row>
    <row r="752" spans="3:4" x14ac:dyDescent="0.25">
      <c r="C752" s="95"/>
      <c r="D752" s="96"/>
    </row>
    <row r="753" spans="3:4" x14ac:dyDescent="0.25">
      <c r="C753" s="95"/>
      <c r="D753" s="96"/>
    </row>
    <row r="754" spans="3:4" x14ac:dyDescent="0.25">
      <c r="C754" s="95"/>
      <c r="D754" s="96"/>
    </row>
    <row r="755" spans="3:4" x14ac:dyDescent="0.25">
      <c r="C755" s="95"/>
      <c r="D755" s="96"/>
    </row>
    <row r="756" spans="3:4" x14ac:dyDescent="0.25">
      <c r="C756" s="95"/>
      <c r="D756" s="96"/>
    </row>
    <row r="757" spans="3:4" x14ac:dyDescent="0.25">
      <c r="C757" s="95"/>
      <c r="D757" s="96"/>
    </row>
    <row r="758" spans="3:4" x14ac:dyDescent="0.25">
      <c r="C758" s="95"/>
      <c r="D758" s="96"/>
    </row>
    <row r="759" spans="3:4" x14ac:dyDescent="0.25">
      <c r="C759" s="95"/>
      <c r="D759" s="96"/>
    </row>
    <row r="760" spans="3:4" x14ac:dyDescent="0.25">
      <c r="C760" s="95"/>
      <c r="D760" s="96"/>
    </row>
    <row r="761" spans="3:4" x14ac:dyDescent="0.25">
      <c r="C761" s="95"/>
      <c r="D761" s="96"/>
    </row>
    <row r="762" spans="3:4" x14ac:dyDescent="0.25">
      <c r="C762" s="95"/>
      <c r="D762" s="96"/>
    </row>
    <row r="763" spans="3:4" x14ac:dyDescent="0.25">
      <c r="C763" s="95"/>
      <c r="D763" s="96"/>
    </row>
    <row r="764" spans="3:4" x14ac:dyDescent="0.25">
      <c r="C764" s="95"/>
      <c r="D764" s="96"/>
    </row>
    <row r="765" spans="3:4" x14ac:dyDescent="0.25">
      <c r="C765" s="95"/>
      <c r="D765" s="96"/>
    </row>
    <row r="766" spans="3:4" x14ac:dyDescent="0.25">
      <c r="C766" s="95"/>
      <c r="D766" s="96"/>
    </row>
    <row r="767" spans="3:4" x14ac:dyDescent="0.25">
      <c r="C767" s="95"/>
      <c r="D767" s="96"/>
    </row>
    <row r="768" spans="3:4" x14ac:dyDescent="0.25">
      <c r="C768" s="95"/>
      <c r="D768" s="96"/>
    </row>
    <row r="769" spans="3:4" x14ac:dyDescent="0.25">
      <c r="C769" s="95"/>
      <c r="D769" s="96"/>
    </row>
    <row r="770" spans="3:4" x14ac:dyDescent="0.25">
      <c r="C770" s="95"/>
      <c r="D770" s="96"/>
    </row>
    <row r="771" spans="3:4" x14ac:dyDescent="0.25">
      <c r="C771" s="95"/>
      <c r="D771" s="96"/>
    </row>
    <row r="772" spans="3:4" x14ac:dyDescent="0.25">
      <c r="C772" s="95"/>
      <c r="D772" s="96"/>
    </row>
    <row r="773" spans="3:4" x14ac:dyDescent="0.25">
      <c r="C773" s="95"/>
      <c r="D773" s="96"/>
    </row>
    <row r="774" spans="3:4" x14ac:dyDescent="0.25">
      <c r="C774" s="95"/>
      <c r="D774" s="96"/>
    </row>
    <row r="775" spans="3:4" x14ac:dyDescent="0.25">
      <c r="C775" s="95"/>
      <c r="D775" s="96"/>
    </row>
    <row r="776" spans="3:4" x14ac:dyDescent="0.25">
      <c r="C776" s="95"/>
      <c r="D776" s="96"/>
    </row>
    <row r="777" spans="3:4" x14ac:dyDescent="0.25">
      <c r="C777" s="95"/>
      <c r="D777" s="96"/>
    </row>
    <row r="778" spans="3:4" x14ac:dyDescent="0.25">
      <c r="C778" s="95"/>
      <c r="D778" s="96"/>
    </row>
    <row r="779" spans="3:4" x14ac:dyDescent="0.25">
      <c r="C779" s="95"/>
      <c r="D779" s="96"/>
    </row>
    <row r="780" spans="3:4" x14ac:dyDescent="0.25">
      <c r="C780" s="95"/>
      <c r="D780" s="96"/>
    </row>
    <row r="781" spans="3:4" x14ac:dyDescent="0.25">
      <c r="C781" s="95"/>
      <c r="D781" s="96"/>
    </row>
    <row r="782" spans="3:4" x14ac:dyDescent="0.25">
      <c r="C782" s="95"/>
      <c r="D782" s="96"/>
    </row>
    <row r="783" spans="3:4" x14ac:dyDescent="0.25">
      <c r="C783" s="95"/>
      <c r="D783" s="96"/>
    </row>
    <row r="784" spans="3:4" x14ac:dyDescent="0.25">
      <c r="C784" s="95"/>
      <c r="D784" s="96"/>
    </row>
    <row r="785" spans="3:4" x14ac:dyDescent="0.25">
      <c r="C785" s="95"/>
      <c r="D785" s="96"/>
    </row>
    <row r="786" spans="3:4" x14ac:dyDescent="0.25">
      <c r="C786" s="95"/>
      <c r="D786" s="96"/>
    </row>
    <row r="787" spans="3:4" x14ac:dyDescent="0.25">
      <c r="C787" s="95"/>
      <c r="D787" s="96"/>
    </row>
    <row r="788" spans="3:4" x14ac:dyDescent="0.25">
      <c r="C788" s="95"/>
      <c r="D788" s="96"/>
    </row>
    <row r="789" spans="3:4" x14ac:dyDescent="0.25">
      <c r="C789" s="95"/>
      <c r="D789" s="96"/>
    </row>
    <row r="790" spans="3:4" x14ac:dyDescent="0.25">
      <c r="C790" s="95"/>
      <c r="D790" s="96"/>
    </row>
    <row r="791" spans="3:4" x14ac:dyDescent="0.25">
      <c r="C791" s="95"/>
      <c r="D791" s="96"/>
    </row>
    <row r="792" spans="3:4" x14ac:dyDescent="0.25">
      <c r="C792" s="95"/>
      <c r="D792" s="96"/>
    </row>
    <row r="793" spans="3:4" x14ac:dyDescent="0.25">
      <c r="C793" s="95"/>
      <c r="D793" s="96"/>
    </row>
    <row r="794" spans="3:4" x14ac:dyDescent="0.25">
      <c r="C794" s="95"/>
      <c r="D794" s="96"/>
    </row>
    <row r="795" spans="3:4" x14ac:dyDescent="0.25">
      <c r="C795" s="95"/>
      <c r="D795" s="96"/>
    </row>
    <row r="796" spans="3:4" x14ac:dyDescent="0.25">
      <c r="C796" s="95"/>
      <c r="D796" s="96"/>
    </row>
    <row r="797" spans="3:4" x14ac:dyDescent="0.25">
      <c r="C797" s="95"/>
      <c r="D797" s="96"/>
    </row>
    <row r="798" spans="3:4" x14ac:dyDescent="0.25">
      <c r="C798" s="95"/>
      <c r="D798" s="96"/>
    </row>
    <row r="799" spans="3:4" x14ac:dyDescent="0.25">
      <c r="C799" s="95"/>
      <c r="D799" s="96"/>
    </row>
    <row r="800" spans="3:4" x14ac:dyDescent="0.25">
      <c r="C800" s="95"/>
      <c r="D800" s="96"/>
    </row>
    <row r="801" spans="3:4" x14ac:dyDescent="0.25">
      <c r="C801" s="95"/>
      <c r="D801" s="96"/>
    </row>
    <row r="802" spans="3:4" x14ac:dyDescent="0.25">
      <c r="C802" s="95"/>
      <c r="D802" s="96"/>
    </row>
    <row r="803" spans="3:4" x14ac:dyDescent="0.25">
      <c r="C803" s="95"/>
      <c r="D803" s="96"/>
    </row>
    <row r="804" spans="3:4" x14ac:dyDescent="0.25">
      <c r="C804" s="95"/>
      <c r="D804" s="96"/>
    </row>
    <row r="805" spans="3:4" x14ac:dyDescent="0.25">
      <c r="C805" s="95"/>
      <c r="D805" s="96"/>
    </row>
    <row r="806" spans="3:4" x14ac:dyDescent="0.25">
      <c r="C806" s="95"/>
      <c r="D806" s="96"/>
    </row>
    <row r="807" spans="3:4" x14ac:dyDescent="0.25">
      <c r="C807" s="95"/>
      <c r="D807" s="96"/>
    </row>
    <row r="808" spans="3:4" x14ac:dyDescent="0.25">
      <c r="C808" s="95"/>
      <c r="D808" s="96"/>
    </row>
    <row r="809" spans="3:4" x14ac:dyDescent="0.25">
      <c r="C809" s="95"/>
      <c r="D809" s="96"/>
    </row>
    <row r="810" spans="3:4" x14ac:dyDescent="0.25">
      <c r="C810" s="95"/>
      <c r="D810" s="96"/>
    </row>
    <row r="811" spans="3:4" x14ac:dyDescent="0.25">
      <c r="C811" s="95"/>
      <c r="D811" s="96"/>
    </row>
    <row r="812" spans="3:4" x14ac:dyDescent="0.25">
      <c r="C812" s="95"/>
      <c r="D812" s="96"/>
    </row>
    <row r="813" spans="3:4" x14ac:dyDescent="0.25">
      <c r="C813" s="95"/>
      <c r="D813" s="96"/>
    </row>
    <row r="814" spans="3:4" x14ac:dyDescent="0.25">
      <c r="C814" s="95"/>
      <c r="D814" s="96"/>
    </row>
    <row r="815" spans="3:4" x14ac:dyDescent="0.25">
      <c r="C815" s="95"/>
      <c r="D815" s="96"/>
    </row>
    <row r="816" spans="3:4" x14ac:dyDescent="0.25">
      <c r="C816" s="95"/>
      <c r="D816" s="96"/>
    </row>
    <row r="817" spans="3:4" x14ac:dyDescent="0.25">
      <c r="C817" s="95"/>
      <c r="D817" s="96"/>
    </row>
    <row r="818" spans="3:4" x14ac:dyDescent="0.25">
      <c r="C818" s="95"/>
      <c r="D818" s="96"/>
    </row>
    <row r="819" spans="3:4" x14ac:dyDescent="0.25">
      <c r="C819" s="95"/>
      <c r="D819" s="96"/>
    </row>
    <row r="820" spans="3:4" x14ac:dyDescent="0.25">
      <c r="C820" s="95"/>
      <c r="D820" s="96"/>
    </row>
    <row r="821" spans="3:4" x14ac:dyDescent="0.25">
      <c r="C821" s="95"/>
      <c r="D821" s="96"/>
    </row>
    <row r="822" spans="3:4" x14ac:dyDescent="0.25">
      <c r="C822" s="95"/>
      <c r="D822" s="96"/>
    </row>
    <row r="823" spans="3:4" x14ac:dyDescent="0.25">
      <c r="C823" s="95"/>
      <c r="D823" s="96"/>
    </row>
    <row r="824" spans="3:4" x14ac:dyDescent="0.25">
      <c r="C824" s="95"/>
      <c r="D824" s="96"/>
    </row>
    <row r="825" spans="3:4" x14ac:dyDescent="0.25">
      <c r="C825" s="95"/>
      <c r="D825" s="96"/>
    </row>
    <row r="826" spans="3:4" x14ac:dyDescent="0.25">
      <c r="C826" s="95"/>
      <c r="D826" s="96"/>
    </row>
    <row r="827" spans="3:4" x14ac:dyDescent="0.25">
      <c r="C827" s="95"/>
      <c r="D827" s="96"/>
    </row>
    <row r="828" spans="3:4" x14ac:dyDescent="0.25">
      <c r="C828" s="95"/>
      <c r="D828" s="96"/>
    </row>
    <row r="829" spans="3:4" x14ac:dyDescent="0.25">
      <c r="C829" s="95"/>
      <c r="D829" s="96"/>
    </row>
    <row r="830" spans="3:4" x14ac:dyDescent="0.25">
      <c r="C830" s="95"/>
      <c r="D830" s="96"/>
    </row>
    <row r="831" spans="3:4" x14ac:dyDescent="0.25">
      <c r="C831" s="95"/>
      <c r="D831" s="96"/>
    </row>
    <row r="832" spans="3:4" x14ac:dyDescent="0.25">
      <c r="C832" s="95"/>
      <c r="D832" s="96"/>
    </row>
    <row r="833" spans="3:4" x14ac:dyDescent="0.25">
      <c r="C833" s="95"/>
      <c r="D833" s="96"/>
    </row>
    <row r="834" spans="3:4" x14ac:dyDescent="0.25">
      <c r="C834" s="95"/>
      <c r="D834" s="96"/>
    </row>
    <row r="835" spans="3:4" x14ac:dyDescent="0.25">
      <c r="C835" s="95"/>
      <c r="D835" s="96"/>
    </row>
    <row r="836" spans="3:4" x14ac:dyDescent="0.25">
      <c r="C836" s="95"/>
      <c r="D836" s="96"/>
    </row>
    <row r="837" spans="3:4" x14ac:dyDescent="0.25">
      <c r="C837" s="95"/>
      <c r="D837" s="96"/>
    </row>
    <row r="838" spans="3:4" x14ac:dyDescent="0.25">
      <c r="C838" s="95"/>
      <c r="D838" s="96"/>
    </row>
    <row r="839" spans="3:4" x14ac:dyDescent="0.25">
      <c r="C839" s="95"/>
      <c r="D839" s="96"/>
    </row>
    <row r="840" spans="3:4" x14ac:dyDescent="0.25">
      <c r="C840" s="95"/>
      <c r="D840" s="96"/>
    </row>
    <row r="841" spans="3:4" x14ac:dyDescent="0.25">
      <c r="C841" s="95"/>
      <c r="D841" s="96"/>
    </row>
    <row r="842" spans="3:4" x14ac:dyDescent="0.25">
      <c r="C842" s="95"/>
      <c r="D842" s="96"/>
    </row>
    <row r="843" spans="3:4" x14ac:dyDescent="0.25">
      <c r="C843" s="95"/>
      <c r="D843" s="96"/>
    </row>
    <row r="844" spans="3:4" x14ac:dyDescent="0.25">
      <c r="C844" s="95"/>
      <c r="D844" s="96"/>
    </row>
    <row r="845" spans="3:4" x14ac:dyDescent="0.25">
      <c r="C845" s="95"/>
      <c r="D845" s="96"/>
    </row>
    <row r="846" spans="3:4" x14ac:dyDescent="0.25">
      <c r="C846" s="95"/>
      <c r="D846" s="96"/>
    </row>
    <row r="847" spans="3:4" x14ac:dyDescent="0.25">
      <c r="C847" s="95"/>
      <c r="D847" s="96"/>
    </row>
    <row r="848" spans="3:4" x14ac:dyDescent="0.25">
      <c r="C848" s="95"/>
      <c r="D848" s="96"/>
    </row>
    <row r="849" spans="3:4" x14ac:dyDescent="0.25">
      <c r="C849" s="95"/>
      <c r="D849" s="96"/>
    </row>
    <row r="850" spans="3:4" x14ac:dyDescent="0.25">
      <c r="C850" s="95"/>
      <c r="D850" s="96"/>
    </row>
    <row r="851" spans="3:4" x14ac:dyDescent="0.25">
      <c r="C851" s="95"/>
      <c r="D851" s="96"/>
    </row>
    <row r="852" spans="3:4" x14ac:dyDescent="0.25">
      <c r="C852" s="95"/>
      <c r="D852" s="96"/>
    </row>
    <row r="853" spans="3:4" x14ac:dyDescent="0.25">
      <c r="C853" s="95"/>
      <c r="D853" s="96"/>
    </row>
    <row r="854" spans="3:4" x14ac:dyDescent="0.25">
      <c r="C854" s="95"/>
      <c r="D854" s="96"/>
    </row>
    <row r="855" spans="3:4" x14ac:dyDescent="0.25">
      <c r="C855" s="95"/>
      <c r="D855" s="96"/>
    </row>
    <row r="856" spans="3:4" x14ac:dyDescent="0.25">
      <c r="C856" s="95"/>
      <c r="D856" s="96"/>
    </row>
    <row r="857" spans="3:4" x14ac:dyDescent="0.25">
      <c r="C857" s="95"/>
      <c r="D857" s="96"/>
    </row>
    <row r="858" spans="3:4" x14ac:dyDescent="0.25">
      <c r="C858" s="95"/>
      <c r="D858" s="96"/>
    </row>
    <row r="859" spans="3:4" x14ac:dyDescent="0.25">
      <c r="C859" s="95"/>
      <c r="D859" s="96"/>
    </row>
    <row r="860" spans="3:4" x14ac:dyDescent="0.25">
      <c r="C860" s="95"/>
      <c r="D860" s="96"/>
    </row>
    <row r="861" spans="3:4" x14ac:dyDescent="0.25">
      <c r="C861" s="95"/>
      <c r="D861" s="96"/>
    </row>
    <row r="862" spans="3:4" x14ac:dyDescent="0.25">
      <c r="C862" s="95"/>
      <c r="D862" s="96"/>
    </row>
    <row r="863" spans="3:4" x14ac:dyDescent="0.25">
      <c r="C863" s="95"/>
      <c r="D863" s="96"/>
    </row>
    <row r="864" spans="3:4" x14ac:dyDescent="0.25">
      <c r="C864" s="95"/>
      <c r="D864" s="96"/>
    </row>
    <row r="865" spans="3:4" x14ac:dyDescent="0.25">
      <c r="C865" s="95"/>
      <c r="D865" s="96"/>
    </row>
    <row r="866" spans="3:4" x14ac:dyDescent="0.25">
      <c r="C866" s="95"/>
      <c r="D866" s="96"/>
    </row>
    <row r="867" spans="3:4" x14ac:dyDescent="0.25">
      <c r="C867" s="95"/>
      <c r="D867" s="96"/>
    </row>
    <row r="868" spans="3:4" x14ac:dyDescent="0.25">
      <c r="C868" s="95"/>
      <c r="D868" s="96"/>
    </row>
    <row r="869" spans="3:4" x14ac:dyDescent="0.25">
      <c r="C869" s="95"/>
      <c r="D869" s="96"/>
    </row>
    <row r="870" spans="3:4" x14ac:dyDescent="0.25">
      <c r="C870" s="95"/>
      <c r="D870" s="96"/>
    </row>
    <row r="871" spans="3:4" x14ac:dyDescent="0.25">
      <c r="C871" s="95"/>
      <c r="D871" s="96"/>
    </row>
    <row r="872" spans="3:4" x14ac:dyDescent="0.25">
      <c r="C872" s="95"/>
      <c r="D872" s="96"/>
    </row>
    <row r="873" spans="3:4" x14ac:dyDescent="0.25">
      <c r="C873" s="95"/>
      <c r="D873" s="96"/>
    </row>
    <row r="874" spans="3:4" x14ac:dyDescent="0.25">
      <c r="C874" s="95"/>
      <c r="D874" s="96"/>
    </row>
    <row r="875" spans="3:4" x14ac:dyDescent="0.25">
      <c r="C875" s="95"/>
      <c r="D875" s="96"/>
    </row>
    <row r="876" spans="3:4" x14ac:dyDescent="0.25">
      <c r="C876" s="95"/>
      <c r="D876" s="96"/>
    </row>
    <row r="877" spans="3:4" x14ac:dyDescent="0.25">
      <c r="C877" s="95"/>
      <c r="D877" s="96"/>
    </row>
    <row r="878" spans="3:4" x14ac:dyDescent="0.25">
      <c r="C878" s="95"/>
      <c r="D878" s="96"/>
    </row>
    <row r="879" spans="3:4" x14ac:dyDescent="0.25">
      <c r="C879" s="95"/>
      <c r="D879" s="96"/>
    </row>
  </sheetData>
  <mergeCells count="4">
    <mergeCell ref="C10:D10"/>
    <mergeCell ref="F10:G10"/>
    <mergeCell ref="C11:D11"/>
    <mergeCell ref="F11:G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AM52"/>
  <sheetViews>
    <sheetView topLeftCell="N1" zoomScale="80" zoomScaleNormal="80" workbookViewId="0">
      <selection activeCell="U10" sqref="U10:W52"/>
    </sheetView>
  </sheetViews>
  <sheetFormatPr baseColWidth="10" defaultRowHeight="15" x14ac:dyDescent="0.25"/>
  <cols>
    <col min="3" max="3" width="16" customWidth="1"/>
    <col min="5" max="6" width="11.5703125" bestFit="1" customWidth="1"/>
    <col min="18" max="18" width="12.140625" customWidth="1"/>
    <col min="20" max="20" width="2.42578125" customWidth="1"/>
    <col min="35" max="35" width="13.42578125" customWidth="1"/>
  </cols>
  <sheetData>
    <row r="1" spans="3:39" ht="15.75" thickBot="1" x14ac:dyDescent="0.3">
      <c r="D1" s="57"/>
    </row>
    <row r="2" spans="3:39" ht="15.75" thickBot="1" x14ac:dyDescent="0.3">
      <c r="C2" s="56" t="s">
        <v>27</v>
      </c>
      <c r="D2" s="55" t="s">
        <v>28</v>
      </c>
      <c r="F2" s="74" t="s">
        <v>32</v>
      </c>
      <c r="G2" s="75" t="s">
        <v>33</v>
      </c>
    </row>
    <row r="3" spans="3:39" ht="15.75" thickBot="1" x14ac:dyDescent="0.3">
      <c r="D3" s="57"/>
    </row>
    <row r="4" spans="3:39" ht="15.75" thickBot="1" x14ac:dyDescent="0.3">
      <c r="C4" s="56" t="s">
        <v>26</v>
      </c>
      <c r="D4" s="55">
        <v>100</v>
      </c>
      <c r="F4" s="64" t="s">
        <v>35</v>
      </c>
      <c r="G4" s="61">
        <v>954</v>
      </c>
    </row>
    <row r="5" spans="3:39" x14ac:dyDescent="0.25">
      <c r="C5" s="58"/>
      <c r="D5" s="59"/>
    </row>
    <row r="6" spans="3:39" ht="15.75" thickBot="1" x14ac:dyDescent="0.3">
      <c r="C6" t="s">
        <v>29</v>
      </c>
      <c r="D6" s="60" t="s">
        <v>30</v>
      </c>
      <c r="E6" s="62" t="s">
        <v>31</v>
      </c>
      <c r="F6" s="60" t="s">
        <v>34</v>
      </c>
    </row>
    <row r="7" spans="3:39" ht="15.75" thickBot="1" x14ac:dyDescent="0.3">
      <c r="C7" s="56" t="s">
        <v>25</v>
      </c>
      <c r="D7" s="63">
        <v>6</v>
      </c>
      <c r="E7" s="63">
        <v>20</v>
      </c>
      <c r="F7" s="61">
        <f>D7+E7</f>
        <v>26</v>
      </c>
    </row>
    <row r="8" spans="3:39" ht="15.75" thickBot="1" x14ac:dyDescent="0.3"/>
    <row r="9" spans="3:39" ht="15.75" thickBot="1" x14ac:dyDescent="0.3">
      <c r="C9" s="2" t="s">
        <v>0</v>
      </c>
      <c r="D9" s="3" t="s">
        <v>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  <c r="S9" s="1"/>
      <c r="T9" s="51"/>
      <c r="U9" s="11" t="s">
        <v>15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2"/>
      <c r="AM9" s="1"/>
    </row>
    <row r="10" spans="3:39" ht="15.75" thickBot="1" x14ac:dyDescent="0.3">
      <c r="C10" s="5" t="s">
        <v>2</v>
      </c>
      <c r="D10" s="6" t="s">
        <v>3</v>
      </c>
      <c r="E10" s="6" t="s">
        <v>4</v>
      </c>
      <c r="F10" s="6" t="s">
        <v>5</v>
      </c>
      <c r="G10" s="6" t="s">
        <v>6</v>
      </c>
      <c r="H10" s="6" t="s">
        <v>7</v>
      </c>
      <c r="I10" s="6" t="s">
        <v>8</v>
      </c>
      <c r="J10" s="6" t="s">
        <v>9</v>
      </c>
      <c r="K10" s="7" t="s">
        <v>10</v>
      </c>
      <c r="L10" s="7" t="s">
        <v>23</v>
      </c>
      <c r="M10" s="7" t="s">
        <v>16</v>
      </c>
      <c r="N10" s="7" t="s">
        <v>11</v>
      </c>
      <c r="O10" s="8" t="s">
        <v>12</v>
      </c>
      <c r="P10" s="7" t="s">
        <v>17</v>
      </c>
      <c r="Q10" s="7" t="s">
        <v>13</v>
      </c>
      <c r="R10" s="9" t="s">
        <v>24</v>
      </c>
      <c r="S10" s="10" t="s">
        <v>14</v>
      </c>
      <c r="T10" s="52"/>
      <c r="U10" s="13" t="s">
        <v>3</v>
      </c>
      <c r="V10" s="13" t="s">
        <v>4</v>
      </c>
      <c r="W10" s="13" t="s">
        <v>5</v>
      </c>
      <c r="X10" s="13" t="s">
        <v>6</v>
      </c>
      <c r="Y10" s="13" t="s">
        <v>7</v>
      </c>
      <c r="Z10" s="13" t="s">
        <v>8</v>
      </c>
      <c r="AA10" s="13" t="s">
        <v>9</v>
      </c>
      <c r="AB10" s="14" t="s">
        <v>10</v>
      </c>
      <c r="AC10" s="14" t="s">
        <v>23</v>
      </c>
      <c r="AD10" s="14" t="s">
        <v>16</v>
      </c>
      <c r="AE10" s="14" t="s">
        <v>11</v>
      </c>
      <c r="AF10" s="8" t="s">
        <v>12</v>
      </c>
      <c r="AG10" s="14" t="s">
        <v>17</v>
      </c>
      <c r="AH10" s="14" t="s">
        <v>13</v>
      </c>
      <c r="AI10" s="15" t="s">
        <v>24</v>
      </c>
      <c r="AJ10" s="46" t="s">
        <v>20</v>
      </c>
      <c r="AK10" s="47" t="s">
        <v>21</v>
      </c>
      <c r="AL10" s="45"/>
      <c r="AM10" s="10" t="s">
        <v>14</v>
      </c>
    </row>
    <row r="11" spans="3:39" x14ac:dyDescent="0.25">
      <c r="C11" s="28"/>
      <c r="D11" s="29">
        <v>1</v>
      </c>
      <c r="E11" s="40">
        <v>42370</v>
      </c>
      <c r="F11" s="40">
        <v>42370</v>
      </c>
      <c r="G11" s="30">
        <v>1</v>
      </c>
      <c r="H11" s="30" t="s">
        <v>18</v>
      </c>
      <c r="I11" s="30">
        <v>205</v>
      </c>
      <c r="J11" s="41">
        <v>225</v>
      </c>
      <c r="K11" s="29">
        <f>IF(H11="L",(J11-I11)*G11*$D$4,(I11-J11)*G11*$D$4)</f>
        <v>2000</v>
      </c>
      <c r="L11" s="30">
        <f>K11-$F$7*G11</f>
        <v>1974</v>
      </c>
      <c r="M11" s="30">
        <f>L11</f>
        <v>1974</v>
      </c>
      <c r="N11" s="30">
        <f>M11</f>
        <v>1974</v>
      </c>
      <c r="O11" s="30">
        <f>IF(M11&lt;0,M11,0)</f>
        <v>0</v>
      </c>
      <c r="P11" s="30">
        <f>IF(O11=0,0,P10+1)</f>
        <v>0</v>
      </c>
      <c r="Q11" s="30"/>
      <c r="R11" s="31"/>
      <c r="S11" s="48"/>
      <c r="T11" s="53"/>
      <c r="U11" s="29">
        <v>1</v>
      </c>
      <c r="V11" s="40">
        <v>42370</v>
      </c>
      <c r="W11" s="40">
        <v>42370</v>
      </c>
      <c r="X11" s="30">
        <v>1</v>
      </c>
      <c r="Y11" s="30" t="s">
        <v>18</v>
      </c>
      <c r="Z11" s="20"/>
      <c r="AA11" s="20"/>
      <c r="AB11" s="20"/>
      <c r="AC11" s="20"/>
      <c r="AD11" s="20"/>
      <c r="AE11" s="20"/>
      <c r="AF11" s="20"/>
      <c r="AG11" s="20"/>
      <c r="AH11" s="20"/>
      <c r="AI11" s="21"/>
      <c r="AJ11" s="19"/>
      <c r="AK11" s="20"/>
      <c r="AL11" s="21"/>
      <c r="AM11" s="16"/>
    </row>
    <row r="12" spans="3:39" x14ac:dyDescent="0.25">
      <c r="C12" s="32"/>
      <c r="D12" s="33">
        <f>D11+1</f>
        <v>2</v>
      </c>
      <c r="E12" s="44">
        <v>42374</v>
      </c>
      <c r="F12" s="44">
        <v>42374</v>
      </c>
      <c r="G12" s="34">
        <v>1</v>
      </c>
      <c r="H12" s="34" t="s">
        <v>19</v>
      </c>
      <c r="I12" s="34">
        <v>190</v>
      </c>
      <c r="J12" s="42">
        <v>187</v>
      </c>
      <c r="K12" s="33">
        <f t="shared" ref="K12:K15" si="0">IF(H12="L",(J12-I12)*G12*$D$4,(I12-J12)*G12*$D$4)</f>
        <v>300</v>
      </c>
      <c r="L12" s="34">
        <f t="shared" ref="L12:L15" si="1">K12-$F$7*G12</f>
        <v>274</v>
      </c>
      <c r="M12" s="34">
        <f>M11+L12</f>
        <v>2248</v>
      </c>
      <c r="N12" s="34">
        <f>MAX(N11,M12)</f>
        <v>2248</v>
      </c>
      <c r="O12" s="34">
        <f>IF((O11-M12+M11)&lt;0,0,IF((M12-M11)&lt;0,O11-(M12-M11),O11))</f>
        <v>0</v>
      </c>
      <c r="P12" s="34">
        <f t="shared" ref="P12:P14" si="2">IF(O12=0,0,P11+1)</f>
        <v>0</v>
      </c>
      <c r="Q12" s="34"/>
      <c r="R12" s="35"/>
      <c r="S12" s="49"/>
      <c r="T12" s="54"/>
      <c r="U12" s="33">
        <f>U11+1</f>
        <v>2</v>
      </c>
      <c r="V12" s="44">
        <v>42374</v>
      </c>
      <c r="W12" s="44">
        <v>42374</v>
      </c>
      <c r="X12" s="34">
        <v>1</v>
      </c>
      <c r="Y12" s="34" t="s">
        <v>19</v>
      </c>
      <c r="Z12" s="23"/>
      <c r="AA12" s="23"/>
      <c r="AB12" s="23"/>
      <c r="AC12" s="23"/>
      <c r="AD12" s="23"/>
      <c r="AE12" s="23"/>
      <c r="AF12" s="23"/>
      <c r="AG12" s="23"/>
      <c r="AH12" s="23"/>
      <c r="AI12" s="24"/>
      <c r="AJ12" s="22"/>
      <c r="AK12" s="23"/>
      <c r="AL12" s="24"/>
      <c r="AM12" s="17"/>
    </row>
    <row r="13" spans="3:39" x14ac:dyDescent="0.25">
      <c r="C13" s="32"/>
      <c r="D13" s="33">
        <f>D12+1</f>
        <v>3</v>
      </c>
      <c r="E13" s="44">
        <v>42376</v>
      </c>
      <c r="F13" s="44">
        <v>42376</v>
      </c>
      <c r="G13" s="34">
        <v>1</v>
      </c>
      <c r="H13" s="34" t="s">
        <v>19</v>
      </c>
      <c r="I13" s="34">
        <v>185</v>
      </c>
      <c r="J13" s="42">
        <v>192</v>
      </c>
      <c r="K13" s="33">
        <f t="shared" si="0"/>
        <v>-700</v>
      </c>
      <c r="L13" s="34">
        <f t="shared" si="1"/>
        <v>-726</v>
      </c>
      <c r="M13" s="34">
        <f t="shared" ref="M13:M15" si="3">M12+L13</f>
        <v>1522</v>
      </c>
      <c r="N13" s="34">
        <f>MAX(N12,M13)</f>
        <v>2248</v>
      </c>
      <c r="O13" s="34">
        <f>IF((O12-M13+M12)&lt;0,0,IF((M13-M12)&lt;0,O12-(M13-M12),O12))</f>
        <v>726</v>
      </c>
      <c r="P13" s="34">
        <f t="shared" si="2"/>
        <v>1</v>
      </c>
      <c r="Q13" s="34"/>
      <c r="R13" s="35"/>
      <c r="S13" s="49"/>
      <c r="T13" s="54"/>
      <c r="U13" s="33">
        <f>U12+1</f>
        <v>3</v>
      </c>
      <c r="V13" s="44">
        <v>42376</v>
      </c>
      <c r="W13" s="44">
        <v>42376</v>
      </c>
      <c r="X13" s="34">
        <v>1</v>
      </c>
      <c r="Y13" s="34" t="s">
        <v>19</v>
      </c>
      <c r="Z13" s="23"/>
      <c r="AA13" s="23"/>
      <c r="AB13" s="23"/>
      <c r="AC13" s="23"/>
      <c r="AD13" s="23"/>
      <c r="AE13" s="23"/>
      <c r="AF13" s="23"/>
      <c r="AG13" s="23"/>
      <c r="AH13" s="23"/>
      <c r="AI13" s="24"/>
      <c r="AJ13" s="22"/>
      <c r="AK13" s="23"/>
      <c r="AL13" s="24"/>
      <c r="AM13" s="17"/>
    </row>
    <row r="14" spans="3:39" x14ac:dyDescent="0.25">
      <c r="C14" s="32"/>
      <c r="D14" s="33">
        <f>D13+1</f>
        <v>4</v>
      </c>
      <c r="E14" s="44">
        <v>42381</v>
      </c>
      <c r="F14" s="44">
        <v>42381</v>
      </c>
      <c r="G14" s="34">
        <v>1</v>
      </c>
      <c r="H14" s="34" t="s">
        <v>18</v>
      </c>
      <c r="I14" s="34">
        <v>199</v>
      </c>
      <c r="J14" s="42">
        <v>203</v>
      </c>
      <c r="K14" s="33">
        <f t="shared" si="0"/>
        <v>400</v>
      </c>
      <c r="L14" s="34">
        <f t="shared" si="1"/>
        <v>374</v>
      </c>
      <c r="M14" s="34">
        <f t="shared" si="3"/>
        <v>1896</v>
      </c>
      <c r="N14" s="34">
        <f>MAX(N13,M14)</f>
        <v>2248</v>
      </c>
      <c r="O14" s="34">
        <f>IF((O13-M14+M13)&lt;0,0,IF((M14-M13)&lt;0,O13-(M14-M13),O13))</f>
        <v>726</v>
      </c>
      <c r="P14" s="34">
        <f t="shared" si="2"/>
        <v>2</v>
      </c>
      <c r="Q14" s="34"/>
      <c r="R14" s="35"/>
      <c r="S14" s="49"/>
      <c r="T14" s="54"/>
      <c r="U14" s="33">
        <f>U13+1</f>
        <v>4</v>
      </c>
      <c r="V14" s="44">
        <v>42381</v>
      </c>
      <c r="W14" s="44">
        <v>42381</v>
      </c>
      <c r="X14" s="34">
        <v>1</v>
      </c>
      <c r="Y14" s="34" t="s">
        <v>18</v>
      </c>
      <c r="Z14" s="23"/>
      <c r="AA14" s="23"/>
      <c r="AB14" s="23"/>
      <c r="AC14" s="23"/>
      <c r="AD14" s="23"/>
      <c r="AE14" s="23"/>
      <c r="AF14" s="23"/>
      <c r="AG14" s="23"/>
      <c r="AH14" s="23"/>
      <c r="AI14" s="24"/>
      <c r="AJ14" s="22"/>
      <c r="AK14" s="23"/>
      <c r="AL14" s="24"/>
      <c r="AM14" s="17"/>
    </row>
    <row r="15" spans="3:39" x14ac:dyDescent="0.25">
      <c r="C15" s="32"/>
      <c r="D15" s="33">
        <f>D14+1</f>
        <v>5</v>
      </c>
      <c r="E15" s="44">
        <v>42383</v>
      </c>
      <c r="F15" s="44">
        <v>42383</v>
      </c>
      <c r="G15" s="34">
        <v>1</v>
      </c>
      <c r="H15" s="34" t="s">
        <v>18</v>
      </c>
      <c r="I15" s="34">
        <v>201</v>
      </c>
      <c r="J15" s="42">
        <v>240</v>
      </c>
      <c r="K15" s="33">
        <f t="shared" si="0"/>
        <v>3900</v>
      </c>
      <c r="L15" s="34">
        <f t="shared" si="1"/>
        <v>3874</v>
      </c>
      <c r="M15" s="34">
        <f t="shared" si="3"/>
        <v>5770</v>
      </c>
      <c r="N15" s="34">
        <f>MAX(N14,M15)</f>
        <v>5770</v>
      </c>
      <c r="O15" s="34">
        <f>IF((O14-M15+M14)&lt;0,0,IF((M15-M14)&lt;0,O14-(M15-M14),O14))</f>
        <v>0</v>
      </c>
      <c r="P15" s="34">
        <f t="shared" ref="P15" si="4">IF(O15=0,0,P14+1)</f>
        <v>0</v>
      </c>
      <c r="Q15" s="34"/>
      <c r="R15" s="35"/>
      <c r="S15" s="49"/>
      <c r="T15" s="54"/>
      <c r="U15" s="33">
        <f>U14+1</f>
        <v>5</v>
      </c>
      <c r="V15" s="44">
        <v>42383</v>
      </c>
      <c r="W15" s="44">
        <v>42383</v>
      </c>
      <c r="X15" s="34">
        <v>1</v>
      </c>
      <c r="Y15" s="34" t="s">
        <v>18</v>
      </c>
      <c r="Z15" s="23"/>
      <c r="AA15" s="23"/>
      <c r="AB15" s="23"/>
      <c r="AC15" s="23"/>
      <c r="AD15" s="23"/>
      <c r="AE15" s="23"/>
      <c r="AF15" s="23"/>
      <c r="AG15" s="23"/>
      <c r="AH15" s="23"/>
      <c r="AI15" s="24"/>
      <c r="AJ15" s="22"/>
      <c r="AK15" s="23"/>
      <c r="AL15" s="24"/>
      <c r="AM15" s="17"/>
    </row>
    <row r="16" spans="3:39" x14ac:dyDescent="0.25">
      <c r="C16" s="32"/>
      <c r="D16" s="33">
        <f t="shared" ref="D16:D50" si="5">D15+1</f>
        <v>6</v>
      </c>
      <c r="E16" s="34"/>
      <c r="F16" s="34"/>
      <c r="G16" s="34"/>
      <c r="H16" s="34"/>
      <c r="I16" s="34"/>
      <c r="J16" s="42"/>
      <c r="K16" s="33"/>
      <c r="L16" s="34"/>
      <c r="M16" s="34"/>
      <c r="N16" s="34"/>
      <c r="O16" s="34"/>
      <c r="P16" s="34"/>
      <c r="Q16" s="34"/>
      <c r="R16" s="35"/>
      <c r="S16" s="49"/>
      <c r="T16" s="54"/>
      <c r="U16" s="33">
        <f t="shared" ref="U16:U50" si="6">U15+1</f>
        <v>6</v>
      </c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4"/>
      <c r="AJ16" s="22"/>
      <c r="AK16" s="23"/>
      <c r="AL16" s="24"/>
      <c r="AM16" s="17"/>
    </row>
    <row r="17" spans="3:39" x14ac:dyDescent="0.25">
      <c r="C17" s="32"/>
      <c r="D17" s="33">
        <f t="shared" si="5"/>
        <v>7</v>
      </c>
      <c r="E17" s="34"/>
      <c r="F17" s="34"/>
      <c r="G17" s="34"/>
      <c r="H17" s="34"/>
      <c r="I17" s="34"/>
      <c r="J17" s="42"/>
      <c r="K17" s="33"/>
      <c r="L17" s="34"/>
      <c r="M17" s="34"/>
      <c r="N17" s="34"/>
      <c r="O17" s="34"/>
      <c r="P17" s="34"/>
      <c r="Q17" s="34"/>
      <c r="R17" s="35"/>
      <c r="S17" s="49"/>
      <c r="T17" s="54"/>
      <c r="U17" s="33">
        <f t="shared" si="6"/>
        <v>7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4"/>
      <c r="AJ17" s="22"/>
      <c r="AK17" s="23"/>
      <c r="AL17" s="24"/>
      <c r="AM17" s="17"/>
    </row>
    <row r="18" spans="3:39" x14ac:dyDescent="0.25">
      <c r="C18" s="32"/>
      <c r="D18" s="33">
        <f t="shared" si="5"/>
        <v>8</v>
      </c>
      <c r="E18" s="34"/>
      <c r="F18" s="34"/>
      <c r="G18" s="34"/>
      <c r="H18" s="34"/>
      <c r="I18" s="34"/>
      <c r="J18" s="42"/>
      <c r="K18" s="33"/>
      <c r="L18" s="34"/>
      <c r="M18" s="34"/>
      <c r="N18" s="34"/>
      <c r="O18" s="34"/>
      <c r="P18" s="34"/>
      <c r="Q18" s="34"/>
      <c r="R18" s="35"/>
      <c r="S18" s="49"/>
      <c r="T18" s="54"/>
      <c r="U18" s="33">
        <f t="shared" si="6"/>
        <v>8</v>
      </c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4"/>
      <c r="AJ18" s="22"/>
      <c r="AK18" s="23"/>
      <c r="AL18" s="24"/>
      <c r="AM18" s="17"/>
    </row>
    <row r="19" spans="3:39" x14ac:dyDescent="0.25">
      <c r="C19" s="32"/>
      <c r="D19" s="33">
        <f t="shared" si="5"/>
        <v>9</v>
      </c>
      <c r="E19" s="34"/>
      <c r="F19" s="34"/>
      <c r="G19" s="34"/>
      <c r="H19" s="34"/>
      <c r="I19" s="34"/>
      <c r="J19" s="42"/>
      <c r="K19" s="33"/>
      <c r="L19" s="34"/>
      <c r="M19" s="34"/>
      <c r="N19" s="34"/>
      <c r="O19" s="34"/>
      <c r="P19" s="34"/>
      <c r="Q19" s="34"/>
      <c r="R19" s="35"/>
      <c r="S19" s="49"/>
      <c r="T19" s="54"/>
      <c r="U19" s="33">
        <f t="shared" si="6"/>
        <v>9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4"/>
      <c r="AJ19" s="22"/>
      <c r="AK19" s="23"/>
      <c r="AL19" s="24"/>
      <c r="AM19" s="17"/>
    </row>
    <row r="20" spans="3:39" x14ac:dyDescent="0.25">
      <c r="C20" s="32"/>
      <c r="D20" s="33">
        <f t="shared" si="5"/>
        <v>10</v>
      </c>
      <c r="E20" s="34"/>
      <c r="F20" s="34"/>
      <c r="G20" s="34"/>
      <c r="H20" s="34"/>
      <c r="I20" s="34"/>
      <c r="J20" s="42"/>
      <c r="K20" s="33"/>
      <c r="L20" s="34"/>
      <c r="M20" s="34"/>
      <c r="N20" s="34"/>
      <c r="O20" s="34"/>
      <c r="P20" s="34"/>
      <c r="Q20" s="34"/>
      <c r="R20" s="35"/>
      <c r="S20" s="49"/>
      <c r="T20" s="54"/>
      <c r="U20" s="33">
        <f t="shared" si="6"/>
        <v>10</v>
      </c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4"/>
      <c r="AJ20" s="22"/>
      <c r="AK20" s="23"/>
      <c r="AL20" s="24"/>
      <c r="AM20" s="17"/>
    </row>
    <row r="21" spans="3:39" x14ac:dyDescent="0.25">
      <c r="C21" s="32"/>
      <c r="D21" s="33">
        <f t="shared" si="5"/>
        <v>11</v>
      </c>
      <c r="E21" s="34"/>
      <c r="F21" s="34"/>
      <c r="G21" s="34"/>
      <c r="H21" s="34"/>
      <c r="I21" s="34"/>
      <c r="J21" s="42"/>
      <c r="K21" s="33"/>
      <c r="L21" s="34"/>
      <c r="M21" s="34"/>
      <c r="N21" s="34"/>
      <c r="O21" s="34"/>
      <c r="P21" s="34"/>
      <c r="Q21" s="34"/>
      <c r="R21" s="35"/>
      <c r="S21" s="49"/>
      <c r="T21" s="54"/>
      <c r="U21" s="33">
        <f t="shared" si="6"/>
        <v>11</v>
      </c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4"/>
      <c r="AJ21" s="22"/>
      <c r="AK21" s="23"/>
      <c r="AL21" s="24"/>
      <c r="AM21" s="17"/>
    </row>
    <row r="22" spans="3:39" x14ac:dyDescent="0.25">
      <c r="C22" s="32"/>
      <c r="D22" s="33">
        <f t="shared" si="5"/>
        <v>12</v>
      </c>
      <c r="E22" s="34"/>
      <c r="F22" s="34"/>
      <c r="G22" s="34"/>
      <c r="H22" s="34"/>
      <c r="I22" s="34"/>
      <c r="J22" s="42"/>
      <c r="K22" s="33"/>
      <c r="L22" s="34"/>
      <c r="M22" s="34"/>
      <c r="N22" s="34"/>
      <c r="O22" s="34" t="s">
        <v>22</v>
      </c>
      <c r="P22" s="34"/>
      <c r="Q22" s="34"/>
      <c r="R22" s="35"/>
      <c r="S22" s="49"/>
      <c r="T22" s="54"/>
      <c r="U22" s="33">
        <f t="shared" si="6"/>
        <v>12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4"/>
      <c r="AJ22" s="22"/>
      <c r="AK22" s="23"/>
      <c r="AL22" s="24"/>
      <c r="AM22" s="17"/>
    </row>
    <row r="23" spans="3:39" x14ac:dyDescent="0.25">
      <c r="C23" s="32"/>
      <c r="D23" s="33">
        <f t="shared" si="5"/>
        <v>13</v>
      </c>
      <c r="E23" s="34"/>
      <c r="F23" s="34"/>
      <c r="G23" s="34"/>
      <c r="H23" s="34"/>
      <c r="I23" s="34"/>
      <c r="J23" s="42"/>
      <c r="K23" s="33"/>
      <c r="L23" s="34"/>
      <c r="M23" s="34"/>
      <c r="N23" s="34"/>
      <c r="O23" s="34"/>
      <c r="P23" s="34"/>
      <c r="Q23" s="34"/>
      <c r="R23" s="35"/>
      <c r="S23" s="49"/>
      <c r="T23" s="54"/>
      <c r="U23" s="33">
        <f t="shared" si="6"/>
        <v>13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4"/>
      <c r="AJ23" s="22"/>
      <c r="AK23" s="23"/>
      <c r="AL23" s="24"/>
      <c r="AM23" s="17"/>
    </row>
    <row r="24" spans="3:39" x14ac:dyDescent="0.25">
      <c r="C24" s="32"/>
      <c r="D24" s="33">
        <f t="shared" si="5"/>
        <v>14</v>
      </c>
      <c r="E24" s="34"/>
      <c r="F24" s="34"/>
      <c r="G24" s="34"/>
      <c r="H24" s="34"/>
      <c r="I24" s="34"/>
      <c r="J24" s="42"/>
      <c r="K24" s="33"/>
      <c r="L24" s="34"/>
      <c r="M24" s="34"/>
      <c r="N24" s="34"/>
      <c r="O24" s="34"/>
      <c r="P24" s="34"/>
      <c r="Q24" s="34"/>
      <c r="R24" s="35"/>
      <c r="S24" s="49"/>
      <c r="T24" s="54"/>
      <c r="U24" s="33">
        <f t="shared" si="6"/>
        <v>14</v>
      </c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4"/>
      <c r="AJ24" s="22"/>
      <c r="AK24" s="23"/>
      <c r="AL24" s="24"/>
      <c r="AM24" s="17"/>
    </row>
    <row r="25" spans="3:39" x14ac:dyDescent="0.25">
      <c r="C25" s="32"/>
      <c r="D25" s="33">
        <f t="shared" si="5"/>
        <v>15</v>
      </c>
      <c r="E25" s="34"/>
      <c r="F25" s="34"/>
      <c r="G25" s="34"/>
      <c r="H25" s="34"/>
      <c r="I25" s="34"/>
      <c r="J25" s="42"/>
      <c r="K25" s="33"/>
      <c r="L25" s="34"/>
      <c r="M25" s="34"/>
      <c r="N25" s="34"/>
      <c r="O25" s="34"/>
      <c r="P25" s="34"/>
      <c r="Q25" s="34"/>
      <c r="R25" s="35"/>
      <c r="S25" s="49"/>
      <c r="T25" s="54"/>
      <c r="U25" s="33">
        <f t="shared" si="6"/>
        <v>15</v>
      </c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4"/>
      <c r="AJ25" s="22"/>
      <c r="AK25" s="23"/>
      <c r="AL25" s="24"/>
      <c r="AM25" s="17"/>
    </row>
    <row r="26" spans="3:39" x14ac:dyDescent="0.25">
      <c r="C26" s="32"/>
      <c r="D26" s="33">
        <f t="shared" si="5"/>
        <v>16</v>
      </c>
      <c r="E26" s="34"/>
      <c r="F26" s="34"/>
      <c r="G26" s="34"/>
      <c r="H26" s="34"/>
      <c r="I26" s="34"/>
      <c r="J26" s="42"/>
      <c r="K26" s="33"/>
      <c r="L26" s="34"/>
      <c r="M26" s="34"/>
      <c r="N26" s="34"/>
      <c r="O26" s="34"/>
      <c r="P26" s="34"/>
      <c r="Q26" s="34"/>
      <c r="R26" s="35"/>
      <c r="S26" s="49"/>
      <c r="T26" s="54"/>
      <c r="U26" s="33">
        <f t="shared" si="6"/>
        <v>16</v>
      </c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4"/>
      <c r="AJ26" s="22"/>
      <c r="AK26" s="23"/>
      <c r="AL26" s="24"/>
      <c r="AM26" s="17"/>
    </row>
    <row r="27" spans="3:39" x14ac:dyDescent="0.25">
      <c r="C27" s="32"/>
      <c r="D27" s="33">
        <f t="shared" si="5"/>
        <v>17</v>
      </c>
      <c r="E27" s="34"/>
      <c r="F27" s="34"/>
      <c r="G27" s="34"/>
      <c r="H27" s="34"/>
      <c r="I27" s="34"/>
      <c r="J27" s="42"/>
      <c r="K27" s="33"/>
      <c r="L27" s="34"/>
      <c r="M27" s="34"/>
      <c r="N27" s="34"/>
      <c r="O27" s="34"/>
      <c r="P27" s="34"/>
      <c r="Q27" s="34"/>
      <c r="R27" s="35"/>
      <c r="S27" s="49"/>
      <c r="T27" s="54"/>
      <c r="U27" s="33">
        <f t="shared" si="6"/>
        <v>17</v>
      </c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4"/>
      <c r="AJ27" s="22"/>
      <c r="AK27" s="23"/>
      <c r="AL27" s="24"/>
      <c r="AM27" s="17"/>
    </row>
    <row r="28" spans="3:39" x14ac:dyDescent="0.25">
      <c r="C28" s="32"/>
      <c r="D28" s="33">
        <f t="shared" si="5"/>
        <v>18</v>
      </c>
      <c r="E28" s="34"/>
      <c r="F28" s="34"/>
      <c r="G28" s="34"/>
      <c r="H28" s="34"/>
      <c r="I28" s="34"/>
      <c r="J28" s="42"/>
      <c r="K28" s="33"/>
      <c r="L28" s="34"/>
      <c r="M28" s="34"/>
      <c r="N28" s="34"/>
      <c r="O28" s="34"/>
      <c r="P28" s="34"/>
      <c r="Q28" s="34"/>
      <c r="R28" s="35"/>
      <c r="S28" s="49"/>
      <c r="T28" s="54"/>
      <c r="U28" s="33">
        <f t="shared" si="6"/>
        <v>18</v>
      </c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4"/>
      <c r="AJ28" s="22"/>
      <c r="AK28" s="23"/>
      <c r="AL28" s="24"/>
      <c r="AM28" s="17"/>
    </row>
    <row r="29" spans="3:39" x14ac:dyDescent="0.25">
      <c r="C29" s="32"/>
      <c r="D29" s="33">
        <f t="shared" si="5"/>
        <v>19</v>
      </c>
      <c r="E29" s="34"/>
      <c r="F29" s="34"/>
      <c r="G29" s="34"/>
      <c r="H29" s="34"/>
      <c r="I29" s="34"/>
      <c r="J29" s="42"/>
      <c r="K29" s="33"/>
      <c r="L29" s="34"/>
      <c r="M29" s="34"/>
      <c r="N29" s="34"/>
      <c r="O29" s="34"/>
      <c r="P29" s="34"/>
      <c r="Q29" s="34"/>
      <c r="R29" s="35"/>
      <c r="S29" s="49"/>
      <c r="T29" s="54"/>
      <c r="U29" s="33">
        <f t="shared" si="6"/>
        <v>19</v>
      </c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4"/>
      <c r="AJ29" s="22"/>
      <c r="AK29" s="23"/>
      <c r="AL29" s="24"/>
      <c r="AM29" s="17"/>
    </row>
    <row r="30" spans="3:39" x14ac:dyDescent="0.25">
      <c r="C30" s="32"/>
      <c r="D30" s="33">
        <f t="shared" si="5"/>
        <v>20</v>
      </c>
      <c r="E30" s="34"/>
      <c r="F30" s="34"/>
      <c r="G30" s="34"/>
      <c r="H30" s="34"/>
      <c r="I30" s="34"/>
      <c r="J30" s="42"/>
      <c r="K30" s="33"/>
      <c r="L30" s="34"/>
      <c r="M30" s="34"/>
      <c r="N30" s="34"/>
      <c r="O30" s="34"/>
      <c r="P30" s="34"/>
      <c r="Q30" s="34"/>
      <c r="R30" s="35"/>
      <c r="S30" s="49"/>
      <c r="T30" s="54"/>
      <c r="U30" s="33">
        <f t="shared" si="6"/>
        <v>20</v>
      </c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4"/>
      <c r="AJ30" s="22"/>
      <c r="AK30" s="23"/>
      <c r="AL30" s="24"/>
      <c r="AM30" s="17"/>
    </row>
    <row r="31" spans="3:39" x14ac:dyDescent="0.25">
      <c r="C31" s="32"/>
      <c r="D31" s="33">
        <f t="shared" si="5"/>
        <v>21</v>
      </c>
      <c r="E31" s="34"/>
      <c r="F31" s="34"/>
      <c r="G31" s="34"/>
      <c r="H31" s="34"/>
      <c r="I31" s="34"/>
      <c r="J31" s="42"/>
      <c r="K31" s="33"/>
      <c r="L31" s="34"/>
      <c r="M31" s="34"/>
      <c r="N31" s="34"/>
      <c r="O31" s="34"/>
      <c r="P31" s="34"/>
      <c r="Q31" s="34"/>
      <c r="R31" s="35"/>
      <c r="S31" s="49"/>
      <c r="T31" s="54"/>
      <c r="U31" s="33">
        <f t="shared" si="6"/>
        <v>21</v>
      </c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4"/>
      <c r="AJ31" s="22"/>
      <c r="AK31" s="23"/>
      <c r="AL31" s="24"/>
      <c r="AM31" s="17"/>
    </row>
    <row r="32" spans="3:39" x14ac:dyDescent="0.25">
      <c r="C32" s="32"/>
      <c r="D32" s="33">
        <f t="shared" si="5"/>
        <v>22</v>
      </c>
      <c r="E32" s="34"/>
      <c r="F32" s="34"/>
      <c r="G32" s="34"/>
      <c r="H32" s="34"/>
      <c r="I32" s="34"/>
      <c r="J32" s="42"/>
      <c r="K32" s="33"/>
      <c r="L32" s="34"/>
      <c r="M32" s="34"/>
      <c r="N32" s="34"/>
      <c r="O32" s="34"/>
      <c r="P32" s="34"/>
      <c r="Q32" s="34"/>
      <c r="R32" s="35"/>
      <c r="S32" s="49"/>
      <c r="T32" s="54"/>
      <c r="U32" s="33">
        <f t="shared" si="6"/>
        <v>22</v>
      </c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4"/>
      <c r="AJ32" s="22"/>
      <c r="AK32" s="23"/>
      <c r="AL32" s="24"/>
      <c r="AM32" s="17"/>
    </row>
    <row r="33" spans="3:39" x14ac:dyDescent="0.25">
      <c r="C33" s="32"/>
      <c r="D33" s="33">
        <f t="shared" si="5"/>
        <v>23</v>
      </c>
      <c r="E33" s="34"/>
      <c r="F33" s="34"/>
      <c r="G33" s="34"/>
      <c r="H33" s="34"/>
      <c r="I33" s="34"/>
      <c r="J33" s="42"/>
      <c r="K33" s="33"/>
      <c r="L33" s="34"/>
      <c r="M33" s="34"/>
      <c r="N33" s="34"/>
      <c r="O33" s="34"/>
      <c r="P33" s="34"/>
      <c r="Q33" s="34"/>
      <c r="R33" s="35"/>
      <c r="S33" s="49"/>
      <c r="T33" s="54"/>
      <c r="U33" s="33">
        <f t="shared" si="6"/>
        <v>23</v>
      </c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4"/>
      <c r="AJ33" s="22"/>
      <c r="AK33" s="23"/>
      <c r="AL33" s="24"/>
      <c r="AM33" s="17"/>
    </row>
    <row r="34" spans="3:39" x14ac:dyDescent="0.25">
      <c r="C34" s="32"/>
      <c r="D34" s="33">
        <f t="shared" si="5"/>
        <v>24</v>
      </c>
      <c r="E34" s="34"/>
      <c r="F34" s="34"/>
      <c r="G34" s="34"/>
      <c r="H34" s="34"/>
      <c r="I34" s="34"/>
      <c r="J34" s="42"/>
      <c r="K34" s="33"/>
      <c r="L34" s="34"/>
      <c r="M34" s="34"/>
      <c r="N34" s="34"/>
      <c r="O34" s="34"/>
      <c r="P34" s="34"/>
      <c r="Q34" s="34"/>
      <c r="R34" s="35"/>
      <c r="S34" s="49"/>
      <c r="T34" s="54"/>
      <c r="U34" s="33">
        <f t="shared" si="6"/>
        <v>24</v>
      </c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4"/>
      <c r="AJ34" s="22"/>
      <c r="AK34" s="23"/>
      <c r="AL34" s="24"/>
      <c r="AM34" s="17"/>
    </row>
    <row r="35" spans="3:39" x14ac:dyDescent="0.25">
      <c r="C35" s="32"/>
      <c r="D35" s="33">
        <f t="shared" si="5"/>
        <v>25</v>
      </c>
      <c r="E35" s="34"/>
      <c r="F35" s="34"/>
      <c r="G35" s="34"/>
      <c r="H35" s="34"/>
      <c r="I35" s="34"/>
      <c r="J35" s="42"/>
      <c r="K35" s="33"/>
      <c r="L35" s="34"/>
      <c r="M35" s="34"/>
      <c r="N35" s="34"/>
      <c r="O35" s="34"/>
      <c r="P35" s="34"/>
      <c r="Q35" s="34"/>
      <c r="R35" s="35"/>
      <c r="S35" s="49"/>
      <c r="T35" s="54"/>
      <c r="U35" s="33">
        <f t="shared" si="6"/>
        <v>25</v>
      </c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4"/>
      <c r="AJ35" s="22"/>
      <c r="AK35" s="23"/>
      <c r="AL35" s="24"/>
      <c r="AM35" s="17"/>
    </row>
    <row r="36" spans="3:39" x14ac:dyDescent="0.25">
      <c r="C36" s="32"/>
      <c r="D36" s="33">
        <f t="shared" si="5"/>
        <v>26</v>
      </c>
      <c r="E36" s="34"/>
      <c r="F36" s="34"/>
      <c r="G36" s="34"/>
      <c r="H36" s="34"/>
      <c r="I36" s="34"/>
      <c r="J36" s="42"/>
      <c r="K36" s="33"/>
      <c r="L36" s="34"/>
      <c r="M36" s="34"/>
      <c r="N36" s="34"/>
      <c r="O36" s="34"/>
      <c r="P36" s="34"/>
      <c r="Q36" s="34"/>
      <c r="R36" s="35"/>
      <c r="S36" s="49"/>
      <c r="T36" s="54"/>
      <c r="U36" s="33">
        <f t="shared" si="6"/>
        <v>26</v>
      </c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4"/>
      <c r="AJ36" s="22"/>
      <c r="AK36" s="23"/>
      <c r="AL36" s="24"/>
      <c r="AM36" s="17"/>
    </row>
    <row r="37" spans="3:39" x14ac:dyDescent="0.25">
      <c r="C37" s="32"/>
      <c r="D37" s="33">
        <f t="shared" si="5"/>
        <v>27</v>
      </c>
      <c r="E37" s="34"/>
      <c r="F37" s="34"/>
      <c r="G37" s="34"/>
      <c r="H37" s="34"/>
      <c r="I37" s="34"/>
      <c r="J37" s="42"/>
      <c r="K37" s="33"/>
      <c r="L37" s="34"/>
      <c r="M37" s="34"/>
      <c r="N37" s="34"/>
      <c r="O37" s="34"/>
      <c r="P37" s="34"/>
      <c r="Q37" s="34"/>
      <c r="R37" s="35"/>
      <c r="S37" s="49"/>
      <c r="T37" s="54"/>
      <c r="U37" s="33">
        <f t="shared" si="6"/>
        <v>27</v>
      </c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4"/>
      <c r="AJ37" s="22"/>
      <c r="AK37" s="23"/>
      <c r="AL37" s="24"/>
      <c r="AM37" s="17"/>
    </row>
    <row r="38" spans="3:39" x14ac:dyDescent="0.25">
      <c r="C38" s="32"/>
      <c r="D38" s="33">
        <f t="shared" si="5"/>
        <v>28</v>
      </c>
      <c r="E38" s="34"/>
      <c r="F38" s="34"/>
      <c r="G38" s="34"/>
      <c r="H38" s="34"/>
      <c r="I38" s="34"/>
      <c r="J38" s="42"/>
      <c r="K38" s="33"/>
      <c r="L38" s="34"/>
      <c r="M38" s="34"/>
      <c r="N38" s="34"/>
      <c r="O38" s="34"/>
      <c r="P38" s="34"/>
      <c r="Q38" s="34"/>
      <c r="R38" s="35"/>
      <c r="S38" s="49"/>
      <c r="T38" s="54"/>
      <c r="U38" s="33">
        <f t="shared" si="6"/>
        <v>28</v>
      </c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4"/>
      <c r="AJ38" s="22"/>
      <c r="AK38" s="23"/>
      <c r="AL38" s="24"/>
      <c r="AM38" s="17"/>
    </row>
    <row r="39" spans="3:39" x14ac:dyDescent="0.25">
      <c r="C39" s="32"/>
      <c r="D39" s="33">
        <f t="shared" si="5"/>
        <v>29</v>
      </c>
      <c r="E39" s="34"/>
      <c r="F39" s="34"/>
      <c r="G39" s="34"/>
      <c r="H39" s="34"/>
      <c r="I39" s="34"/>
      <c r="J39" s="42"/>
      <c r="K39" s="33"/>
      <c r="L39" s="34"/>
      <c r="M39" s="34"/>
      <c r="N39" s="34"/>
      <c r="O39" s="34"/>
      <c r="P39" s="34"/>
      <c r="Q39" s="34"/>
      <c r="R39" s="35"/>
      <c r="S39" s="49"/>
      <c r="T39" s="54"/>
      <c r="U39" s="33">
        <f t="shared" si="6"/>
        <v>29</v>
      </c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4"/>
      <c r="AJ39" s="22"/>
      <c r="AK39" s="23"/>
      <c r="AL39" s="24"/>
      <c r="AM39" s="17"/>
    </row>
    <row r="40" spans="3:39" x14ac:dyDescent="0.25">
      <c r="C40" s="32"/>
      <c r="D40" s="69">
        <f t="shared" si="5"/>
        <v>30</v>
      </c>
      <c r="E40" s="70"/>
      <c r="F40" s="70"/>
      <c r="G40" s="70"/>
      <c r="H40" s="70"/>
      <c r="I40" s="70"/>
      <c r="J40" s="71"/>
      <c r="K40" s="69"/>
      <c r="L40" s="70"/>
      <c r="M40" s="70"/>
      <c r="N40" s="70"/>
      <c r="O40" s="70"/>
      <c r="P40" s="70"/>
      <c r="Q40" s="70"/>
      <c r="R40" s="72"/>
      <c r="S40" s="73" t="e">
        <f>AM40</f>
        <v>#DIV/0!</v>
      </c>
      <c r="T40" s="54"/>
      <c r="U40" s="69">
        <f t="shared" si="6"/>
        <v>30</v>
      </c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6"/>
      <c r="AJ40" s="67" t="e">
        <f>AVERAGE(AC11:AC40)</f>
        <v>#DIV/0!</v>
      </c>
      <c r="AK40" s="65" t="e">
        <f>STDEV(AC11:AC40)</f>
        <v>#DIV/0!</v>
      </c>
      <c r="AL40" s="66"/>
      <c r="AM40" s="68" t="e">
        <f>($G$4-AJ40)/AK40*SQRT(30)</f>
        <v>#DIV/0!</v>
      </c>
    </row>
    <row r="41" spans="3:39" x14ac:dyDescent="0.25">
      <c r="C41" s="32"/>
      <c r="D41" s="33">
        <f t="shared" si="5"/>
        <v>31</v>
      </c>
      <c r="E41" s="34"/>
      <c r="F41" s="34"/>
      <c r="G41" s="34"/>
      <c r="H41" s="34"/>
      <c r="I41" s="34"/>
      <c r="J41" s="42"/>
      <c r="K41" s="33"/>
      <c r="L41" s="34"/>
      <c r="M41" s="34"/>
      <c r="N41" s="34"/>
      <c r="O41" s="34"/>
      <c r="P41" s="34"/>
      <c r="Q41" s="34"/>
      <c r="R41" s="35"/>
      <c r="S41" s="49"/>
      <c r="T41" s="54"/>
      <c r="U41" s="33">
        <f t="shared" si="6"/>
        <v>31</v>
      </c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4"/>
      <c r="AJ41" s="22"/>
      <c r="AK41" s="23"/>
      <c r="AL41" s="24"/>
      <c r="AM41" s="17"/>
    </row>
    <row r="42" spans="3:39" x14ac:dyDescent="0.25">
      <c r="C42" s="32"/>
      <c r="D42" s="33">
        <f t="shared" si="5"/>
        <v>32</v>
      </c>
      <c r="E42" s="34"/>
      <c r="F42" s="34"/>
      <c r="G42" s="34"/>
      <c r="H42" s="34"/>
      <c r="I42" s="34"/>
      <c r="J42" s="42"/>
      <c r="K42" s="33"/>
      <c r="L42" s="34"/>
      <c r="M42" s="34"/>
      <c r="N42" s="34"/>
      <c r="O42" s="34"/>
      <c r="P42" s="34"/>
      <c r="Q42" s="34"/>
      <c r="R42" s="35"/>
      <c r="S42" s="49"/>
      <c r="T42" s="54"/>
      <c r="U42" s="33">
        <f t="shared" si="6"/>
        <v>32</v>
      </c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4"/>
      <c r="AJ42" s="22"/>
      <c r="AK42" s="23"/>
      <c r="AL42" s="24"/>
      <c r="AM42" s="17"/>
    </row>
    <row r="43" spans="3:39" x14ac:dyDescent="0.25">
      <c r="C43" s="32"/>
      <c r="D43" s="33">
        <f t="shared" si="5"/>
        <v>33</v>
      </c>
      <c r="E43" s="34"/>
      <c r="F43" s="34"/>
      <c r="G43" s="34"/>
      <c r="H43" s="34"/>
      <c r="I43" s="34"/>
      <c r="J43" s="42"/>
      <c r="K43" s="33"/>
      <c r="L43" s="34"/>
      <c r="M43" s="34"/>
      <c r="N43" s="34"/>
      <c r="O43" s="34"/>
      <c r="P43" s="34"/>
      <c r="Q43" s="34"/>
      <c r="R43" s="35"/>
      <c r="S43" s="49"/>
      <c r="T43" s="54"/>
      <c r="U43" s="33">
        <f t="shared" si="6"/>
        <v>33</v>
      </c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4"/>
      <c r="AJ43" s="22"/>
      <c r="AK43" s="23"/>
      <c r="AL43" s="24"/>
      <c r="AM43" s="17"/>
    </row>
    <row r="44" spans="3:39" x14ac:dyDescent="0.25">
      <c r="C44" s="32"/>
      <c r="D44" s="33">
        <f t="shared" si="5"/>
        <v>34</v>
      </c>
      <c r="E44" s="34"/>
      <c r="F44" s="34"/>
      <c r="G44" s="34"/>
      <c r="H44" s="34"/>
      <c r="I44" s="34"/>
      <c r="J44" s="42"/>
      <c r="K44" s="33"/>
      <c r="L44" s="34"/>
      <c r="M44" s="34"/>
      <c r="N44" s="34"/>
      <c r="O44" s="34"/>
      <c r="P44" s="34"/>
      <c r="Q44" s="34"/>
      <c r="R44" s="35"/>
      <c r="S44" s="49"/>
      <c r="T44" s="54"/>
      <c r="U44" s="33">
        <f t="shared" si="6"/>
        <v>34</v>
      </c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4"/>
      <c r="AJ44" s="22"/>
      <c r="AK44" s="23"/>
      <c r="AL44" s="24"/>
      <c r="AM44" s="17"/>
    </row>
    <row r="45" spans="3:39" x14ac:dyDescent="0.25">
      <c r="C45" s="32"/>
      <c r="D45" s="33">
        <f t="shared" si="5"/>
        <v>35</v>
      </c>
      <c r="E45" s="34"/>
      <c r="F45" s="34"/>
      <c r="G45" s="34"/>
      <c r="H45" s="34"/>
      <c r="I45" s="34"/>
      <c r="J45" s="42"/>
      <c r="K45" s="33"/>
      <c r="L45" s="34"/>
      <c r="M45" s="34"/>
      <c r="N45" s="34"/>
      <c r="O45" s="34"/>
      <c r="P45" s="34"/>
      <c r="Q45" s="34"/>
      <c r="R45" s="35"/>
      <c r="S45" s="49"/>
      <c r="T45" s="54"/>
      <c r="U45" s="33">
        <f t="shared" si="6"/>
        <v>35</v>
      </c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4"/>
      <c r="AJ45" s="22"/>
      <c r="AK45" s="23"/>
      <c r="AL45" s="24"/>
      <c r="AM45" s="17"/>
    </row>
    <row r="46" spans="3:39" x14ac:dyDescent="0.25">
      <c r="C46" s="32"/>
      <c r="D46" s="33">
        <f t="shared" si="5"/>
        <v>36</v>
      </c>
      <c r="E46" s="34"/>
      <c r="F46" s="34"/>
      <c r="G46" s="34"/>
      <c r="H46" s="34"/>
      <c r="I46" s="34"/>
      <c r="J46" s="42"/>
      <c r="K46" s="33"/>
      <c r="L46" s="34"/>
      <c r="M46" s="34"/>
      <c r="N46" s="34"/>
      <c r="O46" s="34"/>
      <c r="P46" s="34"/>
      <c r="Q46" s="34"/>
      <c r="R46" s="35"/>
      <c r="S46" s="49"/>
      <c r="T46" s="54"/>
      <c r="U46" s="33">
        <f t="shared" si="6"/>
        <v>36</v>
      </c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4"/>
      <c r="AJ46" s="22"/>
      <c r="AK46" s="23"/>
      <c r="AL46" s="24"/>
      <c r="AM46" s="17"/>
    </row>
    <row r="47" spans="3:39" x14ac:dyDescent="0.25">
      <c r="C47" s="32"/>
      <c r="D47" s="33">
        <f t="shared" si="5"/>
        <v>37</v>
      </c>
      <c r="E47" s="34"/>
      <c r="F47" s="34"/>
      <c r="G47" s="34"/>
      <c r="H47" s="34"/>
      <c r="I47" s="34"/>
      <c r="J47" s="42"/>
      <c r="K47" s="33"/>
      <c r="L47" s="34"/>
      <c r="M47" s="34"/>
      <c r="N47" s="34"/>
      <c r="O47" s="34"/>
      <c r="P47" s="34"/>
      <c r="Q47" s="34"/>
      <c r="R47" s="35"/>
      <c r="S47" s="49"/>
      <c r="T47" s="54"/>
      <c r="U47" s="33">
        <f t="shared" si="6"/>
        <v>37</v>
      </c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4"/>
      <c r="AJ47" s="22"/>
      <c r="AK47" s="23"/>
      <c r="AL47" s="24"/>
      <c r="AM47" s="17"/>
    </row>
    <row r="48" spans="3:39" x14ac:dyDescent="0.25">
      <c r="C48" s="32"/>
      <c r="D48" s="33">
        <f t="shared" si="5"/>
        <v>38</v>
      </c>
      <c r="E48" s="34"/>
      <c r="F48" s="34"/>
      <c r="G48" s="34"/>
      <c r="H48" s="34"/>
      <c r="I48" s="34"/>
      <c r="J48" s="42"/>
      <c r="K48" s="33"/>
      <c r="L48" s="34"/>
      <c r="M48" s="34"/>
      <c r="N48" s="34"/>
      <c r="O48" s="34"/>
      <c r="P48" s="34"/>
      <c r="Q48" s="34"/>
      <c r="R48" s="35"/>
      <c r="S48" s="49"/>
      <c r="T48" s="54"/>
      <c r="U48" s="33">
        <f t="shared" si="6"/>
        <v>38</v>
      </c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4"/>
      <c r="AJ48" s="22"/>
      <c r="AK48" s="23"/>
      <c r="AL48" s="24"/>
      <c r="AM48" s="17"/>
    </row>
    <row r="49" spans="3:39" x14ac:dyDescent="0.25">
      <c r="C49" s="32"/>
      <c r="D49" s="33">
        <f t="shared" si="5"/>
        <v>39</v>
      </c>
      <c r="E49" s="34"/>
      <c r="F49" s="34"/>
      <c r="G49" s="34"/>
      <c r="H49" s="34"/>
      <c r="I49" s="34"/>
      <c r="J49" s="42"/>
      <c r="K49" s="33"/>
      <c r="L49" s="34"/>
      <c r="M49" s="34"/>
      <c r="N49" s="34"/>
      <c r="O49" s="34"/>
      <c r="P49" s="34"/>
      <c r="Q49" s="34"/>
      <c r="R49" s="35"/>
      <c r="S49" s="49"/>
      <c r="T49" s="54"/>
      <c r="U49" s="33">
        <f t="shared" si="6"/>
        <v>39</v>
      </c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4"/>
      <c r="AJ49" s="22"/>
      <c r="AK49" s="23"/>
      <c r="AL49" s="24"/>
      <c r="AM49" s="17"/>
    </row>
    <row r="50" spans="3:39" x14ac:dyDescent="0.25">
      <c r="C50" s="32"/>
      <c r="D50" s="33">
        <f t="shared" si="5"/>
        <v>40</v>
      </c>
      <c r="E50" s="34"/>
      <c r="F50" s="34"/>
      <c r="G50" s="34"/>
      <c r="H50" s="34"/>
      <c r="I50" s="34"/>
      <c r="J50" s="42"/>
      <c r="K50" s="33"/>
      <c r="L50" s="34"/>
      <c r="M50" s="34"/>
      <c r="N50" s="34"/>
      <c r="O50" s="34"/>
      <c r="P50" s="34"/>
      <c r="Q50" s="34"/>
      <c r="R50" s="35"/>
      <c r="S50" s="49"/>
      <c r="T50" s="54"/>
      <c r="U50" s="33">
        <f t="shared" si="6"/>
        <v>40</v>
      </c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4"/>
      <c r="AJ50" s="22"/>
      <c r="AK50" s="23"/>
      <c r="AL50" s="24"/>
      <c r="AM50" s="17"/>
    </row>
    <row r="51" spans="3:39" x14ac:dyDescent="0.25">
      <c r="C51" s="32"/>
      <c r="D51" s="33"/>
      <c r="E51" s="34"/>
      <c r="F51" s="34"/>
      <c r="G51" s="34"/>
      <c r="H51" s="34"/>
      <c r="I51" s="34"/>
      <c r="J51" s="42"/>
      <c r="K51" s="33"/>
      <c r="L51" s="34"/>
      <c r="M51" s="34"/>
      <c r="N51" s="34"/>
      <c r="O51" s="34"/>
      <c r="P51" s="34"/>
      <c r="Q51" s="34"/>
      <c r="R51" s="35"/>
      <c r="S51" s="49"/>
      <c r="T51" s="54"/>
      <c r="U51" s="3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4"/>
      <c r="AJ51" s="22"/>
      <c r="AK51" s="23"/>
      <c r="AL51" s="24"/>
      <c r="AM51" s="17"/>
    </row>
    <row r="52" spans="3:39" ht="15.75" thickBot="1" x14ac:dyDescent="0.3">
      <c r="C52" s="36"/>
      <c r="D52" s="37"/>
      <c r="E52" s="38"/>
      <c r="F52" s="38"/>
      <c r="G52" s="38"/>
      <c r="H52" s="38"/>
      <c r="I52" s="38"/>
      <c r="J52" s="43"/>
      <c r="K52" s="37"/>
      <c r="L52" s="38"/>
      <c r="M52" s="38"/>
      <c r="N52" s="38"/>
      <c r="O52" s="38"/>
      <c r="P52" s="38"/>
      <c r="Q52" s="38"/>
      <c r="R52" s="39"/>
      <c r="S52" s="50"/>
      <c r="T52" s="52"/>
      <c r="U52" s="25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7"/>
      <c r="AJ52" s="25"/>
      <c r="AK52" s="26"/>
      <c r="AL52" s="27"/>
      <c r="AM52" s="1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4" workbookViewId="0">
      <selection activeCell="M24" sqref="M24:M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MOD A - DESCRIPCION DEL SISTEMA</vt:lpstr>
      <vt:lpstr>MOD B - TEST PROFILE</vt:lpstr>
      <vt:lpstr>MOD C-CONTROL OPERATIVA TEORICA</vt:lpstr>
      <vt:lpstr>MOD D - CONTROL ESTADISTICO SPC</vt:lpstr>
      <vt:lpstr>MOD E - INCIDENCIAS</vt:lpstr>
      <vt:lpstr>MOD F - CODIGO PROGRAMACION</vt:lpstr>
      <vt:lpstr>MOD G - WALK FORWARD</vt:lpstr>
      <vt:lpstr>MOD H - MODULO-REGISTRO</vt:lpstr>
      <vt:lpstr>MOD I - GESTION MONETARIA</vt:lpstr>
      <vt:lpstr>MOD J - STATUS</vt:lpstr>
    </vt:vector>
  </TitlesOfParts>
  <Company>*****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</dc:creator>
  <cp:lastModifiedBy>Fernando García</cp:lastModifiedBy>
  <dcterms:created xsi:type="dcterms:W3CDTF">2016-07-11T18:17:29Z</dcterms:created>
  <dcterms:modified xsi:type="dcterms:W3CDTF">2022-06-25T16:42:27Z</dcterms:modified>
</cp:coreProperties>
</file>