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6C56DABA-7994-467D-B105-0B7A5376D9C8}" xr6:coauthVersionLast="46" xr6:coauthVersionMax="46" xr10:uidLastSave="{00000000-0000-0000-0000-000000000000}"/>
  <bookViews>
    <workbookView xWindow="-120" yWindow="-120" windowWidth="20730" windowHeight="11310" activeTab="2" xr2:uid="{B4C1FEF9-AAE6-4192-A5B7-837EE7299ED4}"/>
  </bookViews>
  <sheets>
    <sheet name="LAPORAN" sheetId="1" r:id="rId1"/>
    <sheet name="TABEL BANTU" sheetId="2" r:id="rId2"/>
    <sheet name="SORT &amp; FILTER" sheetId="3" r:id="rId3"/>
    <sheet name="GRAFIK" sheetId="4" r:id="rId4"/>
  </sheets>
  <definedNames>
    <definedName name="_xlnm._FilterDatabase" localSheetId="2" hidden="1">'SORT &amp; FILTER'!$A$6:$K$19</definedName>
    <definedName name="BANTU1">'TABEL BANTU'!$B$2:$E$6</definedName>
    <definedName name="BANTU2">'TABEL BANTU'!$B$8:$E$9</definedName>
    <definedName name="_xlnm.Criteria" localSheetId="2">'SORT &amp; FILTER'!$C$26:$D$27</definedName>
    <definedName name="_xlnm.Extract" localSheetId="2">'SORT &amp; FILTER'!$A$29:$K$29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 s="1"/>
  <c r="E7" i="1"/>
  <c r="G7" i="1"/>
  <c r="H7" i="1" s="1"/>
  <c r="D8" i="1"/>
  <c r="F8" i="1" s="1"/>
  <c r="E8" i="1"/>
  <c r="G8" i="1"/>
  <c r="H8" i="1" s="1"/>
  <c r="D9" i="1"/>
  <c r="F9" i="1" s="1"/>
  <c r="E9" i="1"/>
  <c r="G9" i="1"/>
  <c r="H9" i="1" s="1"/>
  <c r="D10" i="1"/>
  <c r="F10" i="1" s="1"/>
  <c r="E10" i="1"/>
  <c r="G10" i="1"/>
  <c r="H10" i="1" s="1"/>
  <c r="D11" i="1"/>
  <c r="F11" i="1" s="1"/>
  <c r="E11" i="1"/>
  <c r="G11" i="1"/>
  <c r="H11" i="1" s="1"/>
  <c r="D12" i="1"/>
  <c r="F12" i="1" s="1"/>
  <c r="E12" i="1"/>
  <c r="G12" i="1"/>
  <c r="H12" i="1" s="1"/>
  <c r="D13" i="1"/>
  <c r="F13" i="1" s="1"/>
  <c r="E13" i="1"/>
  <c r="G13" i="1"/>
  <c r="H13" i="1" s="1"/>
  <c r="D14" i="1"/>
  <c r="F14" i="1" s="1"/>
  <c r="E14" i="1"/>
  <c r="G14" i="1"/>
  <c r="H14" i="1" s="1"/>
  <c r="D15" i="1"/>
  <c r="F15" i="1" s="1"/>
  <c r="E15" i="1"/>
  <c r="G15" i="1"/>
  <c r="H15" i="1" s="1"/>
  <c r="D16" i="1"/>
  <c r="F16" i="1" s="1"/>
  <c r="E16" i="1"/>
  <c r="G16" i="1"/>
  <c r="H16" i="1" s="1"/>
  <c r="D17" i="1"/>
  <c r="F17" i="1" s="1"/>
  <c r="E17" i="1"/>
  <c r="G17" i="1"/>
  <c r="H17" i="1" s="1"/>
  <c r="D18" i="1"/>
  <c r="F18" i="1" s="1"/>
  <c r="E18" i="1"/>
  <c r="G18" i="1"/>
  <c r="H18" i="1" s="1"/>
  <c r="D19" i="1"/>
  <c r="F19" i="1" s="1"/>
  <c r="E19" i="1"/>
  <c r="G19" i="1"/>
  <c r="H19" i="1" s="1"/>
  <c r="H10" i="3"/>
  <c r="K10" i="3" s="1"/>
  <c r="G10" i="3"/>
  <c r="E10" i="3"/>
  <c r="D10" i="3"/>
  <c r="F10" i="3" s="1"/>
  <c r="H15" i="3"/>
  <c r="K15" i="3" s="1"/>
  <c r="G15" i="3"/>
  <c r="E15" i="3"/>
  <c r="D15" i="3"/>
  <c r="F15" i="3" s="1"/>
  <c r="H17" i="3"/>
  <c r="K17" i="3" s="1"/>
  <c r="G17" i="3"/>
  <c r="E17" i="3"/>
  <c r="D17" i="3"/>
  <c r="F17" i="3" s="1"/>
  <c r="H19" i="3"/>
  <c r="K19" i="3" s="1"/>
  <c r="G19" i="3"/>
  <c r="E19" i="3"/>
  <c r="D19" i="3"/>
  <c r="F19" i="3" s="1"/>
  <c r="H14" i="3"/>
  <c r="K14" i="3" s="1"/>
  <c r="G14" i="3"/>
  <c r="E14" i="3"/>
  <c r="D14" i="3"/>
  <c r="F14" i="3" s="1"/>
  <c r="H9" i="3"/>
  <c r="K9" i="3" s="1"/>
  <c r="G9" i="3"/>
  <c r="E9" i="3"/>
  <c r="D9" i="3"/>
  <c r="F9" i="3" s="1"/>
  <c r="H7" i="3"/>
  <c r="K7" i="3" s="1"/>
  <c r="G7" i="3"/>
  <c r="E7" i="3"/>
  <c r="D7" i="3"/>
  <c r="F7" i="3" s="1"/>
  <c r="H16" i="3"/>
  <c r="K16" i="3" s="1"/>
  <c r="G16" i="3"/>
  <c r="E16" i="3"/>
  <c r="D16" i="3"/>
  <c r="F16" i="3" s="1"/>
  <c r="H18" i="3"/>
  <c r="K18" i="3" s="1"/>
  <c r="G18" i="3"/>
  <c r="E18" i="3"/>
  <c r="D18" i="3"/>
  <c r="F18" i="3" s="1"/>
  <c r="H12" i="3"/>
  <c r="K12" i="3" s="1"/>
  <c r="G12" i="3"/>
  <c r="E12" i="3"/>
  <c r="D12" i="3"/>
  <c r="F12" i="3" s="1"/>
  <c r="H11" i="3"/>
  <c r="K11" i="3" s="1"/>
  <c r="G11" i="3"/>
  <c r="E11" i="3"/>
  <c r="D11" i="3"/>
  <c r="F11" i="3" s="1"/>
  <c r="H8" i="3"/>
  <c r="K8" i="3" s="1"/>
  <c r="G8" i="3"/>
  <c r="E8" i="3"/>
  <c r="D8" i="3"/>
  <c r="F8" i="3" s="1"/>
  <c r="H13" i="3"/>
  <c r="K13" i="3" s="1"/>
  <c r="G13" i="3"/>
  <c r="E13" i="3"/>
  <c r="D13" i="3"/>
  <c r="F13" i="3" s="1"/>
  <c r="I17" i="1" l="1"/>
  <c r="K17" i="1"/>
  <c r="I15" i="1"/>
  <c r="J15" i="1" s="1"/>
  <c r="K15" i="1"/>
  <c r="I13" i="1"/>
  <c r="J13" i="1" s="1"/>
  <c r="K13" i="1"/>
  <c r="K11" i="1"/>
  <c r="I11" i="1"/>
  <c r="J11" i="1" s="1"/>
  <c r="I9" i="1"/>
  <c r="J9" i="1" s="1"/>
  <c r="K9" i="1"/>
  <c r="I19" i="1"/>
  <c r="K19" i="1"/>
  <c r="J17" i="1"/>
  <c r="I18" i="1"/>
  <c r="J18" i="1" s="1"/>
  <c r="K18" i="1"/>
  <c r="I16" i="1"/>
  <c r="K16" i="1"/>
  <c r="I14" i="1"/>
  <c r="K14" i="1"/>
  <c r="I12" i="1"/>
  <c r="K12" i="1"/>
  <c r="I10" i="1"/>
  <c r="J10" i="1" s="1"/>
  <c r="K10" i="1"/>
  <c r="K8" i="1"/>
  <c r="I8" i="1"/>
  <c r="J8" i="1" s="1"/>
  <c r="I7" i="1"/>
  <c r="J7" i="1" s="1"/>
  <c r="K7" i="1"/>
  <c r="J16" i="1"/>
  <c r="J14" i="1"/>
  <c r="J12" i="1"/>
  <c r="J19" i="1"/>
  <c r="I13" i="3"/>
  <c r="J13" i="3" s="1"/>
  <c r="I8" i="3"/>
  <c r="J8" i="3" s="1"/>
  <c r="I11" i="3"/>
  <c r="J11" i="3" s="1"/>
  <c r="I12" i="3"/>
  <c r="J12" i="3" s="1"/>
  <c r="I18" i="3"/>
  <c r="J18" i="3" s="1"/>
  <c r="I16" i="3"/>
  <c r="J16" i="3" s="1"/>
  <c r="I7" i="3"/>
  <c r="J7" i="3" s="1"/>
  <c r="I9" i="3"/>
  <c r="J9" i="3" s="1"/>
  <c r="I14" i="3"/>
  <c r="J14" i="3" s="1"/>
  <c r="I19" i="3"/>
  <c r="J19" i="3" s="1"/>
  <c r="I17" i="3"/>
  <c r="J17" i="3" s="1"/>
  <c r="I15" i="3"/>
  <c r="J15" i="3" s="1"/>
  <c r="I10" i="3"/>
  <c r="J10" i="3" s="1"/>
  <c r="J20" i="1" l="1"/>
  <c r="J21" i="1"/>
  <c r="J22" i="1"/>
  <c r="J23" i="1"/>
  <c r="J23" i="3"/>
  <c r="J22" i="3"/>
  <c r="J21" i="3"/>
  <c r="J20" i="3"/>
</calcChain>
</file>

<file path=xl/sharedStrings.xml><?xml version="1.0" encoding="utf-8"?>
<sst xmlns="http://schemas.openxmlformats.org/spreadsheetml/2006/main" count="135" uniqueCount="64">
  <si>
    <t>3-05/06/19B</t>
  </si>
  <si>
    <t>3-28/05/19A</t>
  </si>
  <si>
    <t>1-07/06/19B</t>
  </si>
  <si>
    <t>1-09/07/19B</t>
  </si>
  <si>
    <t>2-28/05/19I</t>
  </si>
  <si>
    <t>3-28/06/19I</t>
  </si>
  <si>
    <t>2-01/07/19A</t>
  </si>
  <si>
    <t>1-01/06/19A</t>
  </si>
  <si>
    <t>2-20/05/19B</t>
  </si>
  <si>
    <t>2-25/05/19I</t>
  </si>
  <si>
    <t>1-25/06/19I</t>
  </si>
  <si>
    <t>3-05/04/19B</t>
  </si>
  <si>
    <t>2-06/06/19A</t>
  </si>
  <si>
    <t>Sugus Wantoro</t>
  </si>
  <si>
    <t>Setiawan Ireng</t>
  </si>
  <si>
    <t>Maryanto</t>
  </si>
  <si>
    <t>Parjisung</t>
  </si>
  <si>
    <t>Kajol</t>
  </si>
  <si>
    <t>Syaiful</t>
  </si>
  <si>
    <t>Lilis Sarumpaet</t>
  </si>
  <si>
    <t>Dyah Waluyo</t>
  </si>
  <si>
    <t>Afrida</t>
  </si>
  <si>
    <t>Junior</t>
  </si>
  <si>
    <t>Winda</t>
  </si>
  <si>
    <t>Arfan</t>
  </si>
  <si>
    <t>Melly</t>
  </si>
  <si>
    <t>NO</t>
  </si>
  <si>
    <t>KODE</t>
  </si>
  <si>
    <t>NAMA SISWA</t>
  </si>
  <si>
    <t>KELAS</t>
  </si>
  <si>
    <t>TINGKAT</t>
  </si>
  <si>
    <t>BIAYA SEMESTER</t>
  </si>
  <si>
    <t>TANGGAL BAYAR</t>
  </si>
  <si>
    <t>PEMBAYARAN</t>
  </si>
  <si>
    <t>DENDA</t>
  </si>
  <si>
    <t>TOTAL BIAYA</t>
  </si>
  <si>
    <t>BONUS</t>
  </si>
  <si>
    <t>Nilai Terendah</t>
  </si>
  <si>
    <t>Nilai Tertinggi</t>
  </si>
  <si>
    <t>Total</t>
  </si>
  <si>
    <t>Jumlah Data</t>
  </si>
  <si>
    <t>BASIC</t>
  </si>
  <si>
    <t>INTERMEDIATE</t>
  </si>
  <si>
    <t>ADVANCE</t>
  </si>
  <si>
    <t>Kode Kelas</t>
  </si>
  <si>
    <t>Nama Kelas</t>
  </si>
  <si>
    <t>B</t>
  </si>
  <si>
    <t>A</t>
  </si>
  <si>
    <t>I</t>
  </si>
  <si>
    <t>Basic</t>
  </si>
  <si>
    <t>Advance</t>
  </si>
  <si>
    <t>Intermediate</t>
  </si>
  <si>
    <t>BATAS PEMBAYARAN :</t>
  </si>
  <si>
    <t>BATAS PEMBAYARAN</t>
  </si>
  <si>
    <t>LEMBAGA BAHASA</t>
  </si>
  <si>
    <t>Jalan Sasonoloyo No 45 Gang Pengging Gunung Sulah Bandar Lampung, Telp (0721) 702022</t>
  </si>
  <si>
    <t>Laporan Pembayaran Kursus Periode Juli 2019</t>
  </si>
  <si>
    <t>Kelas</t>
  </si>
  <si>
    <t>Biaya Semester</t>
  </si>
  <si>
    <t>&gt;600000</t>
  </si>
  <si>
    <t>Terlambat</t>
  </si>
  <si>
    <t>Tidak Dapat</t>
  </si>
  <si>
    <t>Tepat Waktu</t>
  </si>
  <si>
    <t>Kamus Inggris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</si>
</sst>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42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2" xfId="0" applyFont="1" applyBorder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0" applyNumberFormat="1" applyFont="1"/>
    <xf numFmtId="0" fontId="3" fillId="0" borderId="8" xfId="0" applyFont="1" applyBorder="1" applyAlignment="1">
      <alignment horizontal="center" vertical="center"/>
    </xf>
    <xf numFmtId="0" fontId="3" fillId="0" borderId="3" xfId="0" applyFont="1" applyBorder="1"/>
    <xf numFmtId="1" fontId="3" fillId="0" borderId="3" xfId="0" applyNumberFormat="1" applyFont="1" applyBorder="1" applyAlignment="1">
      <alignment horizontal="center" vertical="center"/>
    </xf>
    <xf numFmtId="42" fontId="3" fillId="0" borderId="3" xfId="0" applyNumberFormat="1" applyFont="1" applyBorder="1"/>
    <xf numFmtId="164" fontId="3" fillId="0" borderId="3" xfId="0" applyNumberFormat="1" applyFont="1" applyBorder="1"/>
    <xf numFmtId="0" fontId="3" fillId="0" borderId="18" xfId="0" applyFont="1" applyBorder="1"/>
    <xf numFmtId="0" fontId="3" fillId="0" borderId="22" xfId="0" applyFont="1" applyBorder="1"/>
    <xf numFmtId="14" fontId="3" fillId="0" borderId="23" xfId="0" applyNumberFormat="1" applyFont="1" applyBorder="1"/>
    <xf numFmtId="0" fontId="3" fillId="0" borderId="9" xfId="0" applyFont="1" applyBorder="1" applyAlignment="1">
      <alignment horizontal="center" vertical="center"/>
    </xf>
    <xf numFmtId="0" fontId="3" fillId="0" borderId="1" xfId="0" applyFont="1" applyBorder="1"/>
    <xf numFmtId="0" fontId="3" fillId="0" borderId="19" xfId="0" applyFont="1" applyBorder="1"/>
    <xf numFmtId="164" fontId="3" fillId="0" borderId="22" xfId="0" applyNumberFormat="1" applyFont="1" applyBorder="1"/>
    <xf numFmtId="14" fontId="3" fillId="0" borderId="24" xfId="0" applyNumberFormat="1" applyFont="1" applyBorder="1"/>
    <xf numFmtId="0" fontId="3" fillId="0" borderId="12" xfId="0" applyFont="1" applyBorder="1"/>
    <xf numFmtId="0" fontId="3" fillId="0" borderId="0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/>
    <xf numFmtId="0" fontId="3" fillId="0" borderId="21" xfId="0" applyFont="1" applyBorder="1"/>
    <xf numFmtId="14" fontId="3" fillId="0" borderId="25" xfId="0" applyNumberFormat="1" applyFont="1" applyBorder="1"/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42" fontId="3" fillId="0" borderId="4" xfId="0" applyNumberFormat="1" applyFont="1" applyBorder="1"/>
    <xf numFmtId="0" fontId="3" fillId="0" borderId="20" xfId="0" applyFont="1" applyBorder="1"/>
    <xf numFmtId="14" fontId="3" fillId="0" borderId="0" xfId="0" applyNumberFormat="1" applyFont="1"/>
    <xf numFmtId="42" fontId="3" fillId="0" borderId="16" xfId="0" applyNumberFormat="1" applyFont="1" applyBorder="1"/>
    <xf numFmtId="0" fontId="3" fillId="0" borderId="1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41890</xdr:colOff>
      <xdr:row>0</xdr:row>
      <xdr:rowOff>77191</xdr:rowOff>
    </xdr:from>
    <xdr:ext cx="6339428" cy="8157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93BE15-1032-44C1-B971-453E488E77FF}"/>
            </a:ext>
          </a:extLst>
        </xdr:cNvPr>
        <xdr:cNvSpPr/>
      </xdr:nvSpPr>
      <xdr:spPr>
        <a:xfrm>
          <a:off x="3235566" y="77191"/>
          <a:ext cx="6339428" cy="815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Arial" panose="020B0604020202020204" pitchFamily="34" charset="0"/>
            </a:rPr>
            <a:t>STEGANA LANGUAGE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41890</xdr:colOff>
      <xdr:row>0</xdr:row>
      <xdr:rowOff>77191</xdr:rowOff>
    </xdr:from>
    <xdr:ext cx="6339428" cy="8157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D13A67-B6E2-4DCD-B172-7C50767E82BA}"/>
            </a:ext>
          </a:extLst>
        </xdr:cNvPr>
        <xdr:cNvSpPr/>
      </xdr:nvSpPr>
      <xdr:spPr>
        <a:xfrm>
          <a:off x="3232765" y="77191"/>
          <a:ext cx="6339428" cy="815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Arial Black" panose="020B0A04020102020204" pitchFamily="34" charset="0"/>
              <a:cs typeface="Arial" panose="020B0604020202020204" pitchFamily="34" charset="0"/>
            </a:rPr>
            <a:t>STEGANA LANGUAGE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2EE9C-94FB-41B1-9B67-0CCBE308B8F1}">
  <sheetPr>
    <pageSetUpPr fitToPage="1"/>
  </sheetPr>
  <dimension ref="A1:N24"/>
  <sheetViews>
    <sheetView zoomScale="85" zoomScaleNormal="85" workbookViewId="0">
      <selection activeCell="L15" sqref="L15"/>
    </sheetView>
  </sheetViews>
  <sheetFormatPr defaultRowHeight="15" x14ac:dyDescent="0.2"/>
  <cols>
    <col min="1" max="1" width="6.140625" style="15" customWidth="1"/>
    <col min="2" max="2" width="21.7109375" style="15" customWidth="1"/>
    <col min="3" max="3" width="20" style="15" customWidth="1"/>
    <col min="4" max="4" width="15.140625" style="15" customWidth="1"/>
    <col min="5" max="5" width="11.42578125" style="15" bestFit="1" customWidth="1"/>
    <col min="6" max="6" width="14.42578125" style="15" customWidth="1"/>
    <col min="7" max="7" width="21.28515625" style="15" bestFit="1" customWidth="1"/>
    <col min="8" max="8" width="18" style="15" bestFit="1" customWidth="1"/>
    <col min="9" max="9" width="15.5703125" style="15" customWidth="1"/>
    <col min="10" max="10" width="19" style="15" customWidth="1"/>
    <col min="11" max="11" width="25.42578125" style="15" customWidth="1"/>
    <col min="12" max="12" width="9.140625" style="15"/>
    <col min="13" max="13" width="17.85546875" style="15" customWidth="1"/>
    <col min="14" max="16384" width="9.140625" style="15"/>
  </cols>
  <sheetData>
    <row r="1" spans="1:14" ht="15.75" x14ac:dyDescent="0.2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4" ht="44.25" customHeight="1" x14ac:dyDescent="0.2"/>
    <row r="3" spans="1:14" ht="24.75" customHeight="1" x14ac:dyDescent="0.2">
      <c r="C3" s="14" t="s">
        <v>55</v>
      </c>
      <c r="D3" s="14"/>
      <c r="E3" s="14"/>
      <c r="F3" s="14"/>
      <c r="G3" s="14"/>
      <c r="H3" s="14"/>
      <c r="I3" s="14"/>
      <c r="J3" s="14"/>
    </row>
    <row r="4" spans="1:14" ht="22.5" customHeight="1" x14ac:dyDescent="0.2">
      <c r="D4" s="14" t="s">
        <v>56</v>
      </c>
      <c r="E4" s="14"/>
      <c r="F4" s="14"/>
      <c r="G4" s="14"/>
      <c r="H4" s="14"/>
      <c r="I4" s="14"/>
    </row>
    <row r="5" spans="1:14" ht="20.25" customHeight="1" thickBot="1" x14ac:dyDescent="0.25">
      <c r="A5" s="16" t="s">
        <v>52</v>
      </c>
      <c r="B5" s="16"/>
      <c r="C5" s="17">
        <v>43622</v>
      </c>
      <c r="F5" s="18"/>
    </row>
    <row r="6" spans="1:14" ht="33" thickTop="1" thickBot="1" x14ac:dyDescent="0.25">
      <c r="A6" s="9" t="s">
        <v>26</v>
      </c>
      <c r="B6" s="10" t="s">
        <v>27</v>
      </c>
      <c r="C6" s="10" t="s">
        <v>28</v>
      </c>
      <c r="D6" s="10" t="s">
        <v>29</v>
      </c>
      <c r="E6" s="10" t="s">
        <v>30</v>
      </c>
      <c r="F6" s="11" t="s">
        <v>31</v>
      </c>
      <c r="G6" s="10" t="s">
        <v>32</v>
      </c>
      <c r="H6" s="10" t="s">
        <v>33</v>
      </c>
      <c r="I6" s="10" t="s">
        <v>34</v>
      </c>
      <c r="J6" s="10" t="s">
        <v>35</v>
      </c>
      <c r="K6" s="12" t="s">
        <v>36</v>
      </c>
      <c r="M6" s="13" t="s">
        <v>53</v>
      </c>
    </row>
    <row r="7" spans="1:14" ht="15.75" thickTop="1" x14ac:dyDescent="0.2">
      <c r="A7" s="19">
        <v>1</v>
      </c>
      <c r="B7" s="20" t="s">
        <v>0</v>
      </c>
      <c r="C7" s="20" t="s">
        <v>13</v>
      </c>
      <c r="D7" s="20" t="str">
        <f t="shared" ref="D7:D19" si="0">HLOOKUP(RIGHT(B7,1),BANTU2,2,0)</f>
        <v>Basic</v>
      </c>
      <c r="E7" s="21">
        <f>VALUE(LEFT(B7,1))</f>
        <v>3</v>
      </c>
      <c r="F7" s="22">
        <f t="shared" ref="F7:F19" si="1">VLOOKUP(D7,BANTU1,IF(E7=1,2,IF(E7=2,3,4)),FALSE)</f>
        <v>450000</v>
      </c>
      <c r="G7" s="23">
        <f>DATEVALUE(MID(B7,3,8))</f>
        <v>43621</v>
      </c>
      <c r="H7" s="20" t="str">
        <f>IF(G7-M7&gt;=1,"Terlambat","Tepat Waktu")</f>
        <v>Tepat Waktu</v>
      </c>
      <c r="I7" s="22">
        <f>IF(H7="TERLAMBAT",45%*F7,0)</f>
        <v>0</v>
      </c>
      <c r="J7" s="22">
        <f>F7+I7</f>
        <v>450000</v>
      </c>
      <c r="K7" s="24" t="str">
        <f>IF(AND(H7="Tepat waktu",E7&gt;=2),"Kamus Inggris","Tidak Dapat")</f>
        <v>Kamus Inggris</v>
      </c>
      <c r="L7" s="25"/>
      <c r="M7" s="26">
        <v>43622</v>
      </c>
    </row>
    <row r="8" spans="1:14" x14ac:dyDescent="0.2">
      <c r="A8" s="27">
        <v>2</v>
      </c>
      <c r="B8" s="28" t="s">
        <v>1</v>
      </c>
      <c r="C8" s="28" t="s">
        <v>14</v>
      </c>
      <c r="D8" s="20" t="str">
        <f t="shared" si="0"/>
        <v>Advance</v>
      </c>
      <c r="E8" s="21">
        <f t="shared" ref="E8:E19" si="2">VALUE(LEFT(B8,1))</f>
        <v>3</v>
      </c>
      <c r="F8" s="22">
        <f t="shared" si="1"/>
        <v>650000</v>
      </c>
      <c r="G8" s="23">
        <f>DATEVALUE(MID(B8,3,8))</f>
        <v>43613</v>
      </c>
      <c r="H8" s="20" t="str">
        <f>IF(G8-M8&gt;=1,"Terlambat","Tepat Waktu")</f>
        <v>Tepat Waktu</v>
      </c>
      <c r="I8" s="22">
        <f t="shared" ref="I8:I19" si="3">IF(H8="TERLAMBAT",45%*F8,0)</f>
        <v>0</v>
      </c>
      <c r="J8" s="22">
        <f t="shared" ref="J8:J19" si="4">F8+I8</f>
        <v>650000</v>
      </c>
      <c r="K8" s="29" t="str">
        <f t="shared" ref="K8:K19" si="5">IF(AND(H8="Tepat waktu",E8&gt;=2),"Kamus Inggris","Tidak Dapat")</f>
        <v>Kamus Inggris</v>
      </c>
      <c r="L8" s="30"/>
      <c r="M8" s="31">
        <v>43622</v>
      </c>
    </row>
    <row r="9" spans="1:14" x14ac:dyDescent="0.2">
      <c r="A9" s="27">
        <v>3</v>
      </c>
      <c r="B9" s="28" t="s">
        <v>2</v>
      </c>
      <c r="C9" s="28" t="s">
        <v>15</v>
      </c>
      <c r="D9" s="20" t="str">
        <f t="shared" si="0"/>
        <v>Basic</v>
      </c>
      <c r="E9" s="21">
        <f t="shared" si="2"/>
        <v>1</v>
      </c>
      <c r="F9" s="22">
        <f t="shared" si="1"/>
        <v>400000</v>
      </c>
      <c r="G9" s="23">
        <f t="shared" ref="G9:G19" si="6">DATEVALUE(MID(B9,3,8))</f>
        <v>43623</v>
      </c>
      <c r="H9" s="20" t="str">
        <f>IF(G9-M9&gt;=1,"Terlambat","Tepat Waktu")</f>
        <v>Terlambat</v>
      </c>
      <c r="I9" s="22">
        <f t="shared" si="3"/>
        <v>180000</v>
      </c>
      <c r="J9" s="22">
        <f t="shared" si="4"/>
        <v>580000</v>
      </c>
      <c r="K9" s="32" t="str">
        <f t="shared" si="5"/>
        <v>Tidak Dapat</v>
      </c>
      <c r="L9" s="30"/>
      <c r="M9" s="31">
        <v>43622</v>
      </c>
    </row>
    <row r="10" spans="1:14" x14ac:dyDescent="0.2">
      <c r="A10" s="27">
        <v>4</v>
      </c>
      <c r="B10" s="28" t="s">
        <v>3</v>
      </c>
      <c r="C10" s="28" t="s">
        <v>16</v>
      </c>
      <c r="D10" s="20" t="str">
        <f t="shared" si="0"/>
        <v>Basic</v>
      </c>
      <c r="E10" s="21">
        <f t="shared" si="2"/>
        <v>1</v>
      </c>
      <c r="F10" s="22">
        <f t="shared" si="1"/>
        <v>400000</v>
      </c>
      <c r="G10" s="23">
        <f t="shared" si="6"/>
        <v>43655</v>
      </c>
      <c r="H10" s="20" t="str">
        <f>IF(G10-M10&gt;=1,"Terlambat","Tepat Waktu")</f>
        <v>Terlambat</v>
      </c>
      <c r="I10" s="22">
        <f t="shared" si="3"/>
        <v>180000</v>
      </c>
      <c r="J10" s="22">
        <f t="shared" si="4"/>
        <v>580000</v>
      </c>
      <c r="K10" s="29" t="str">
        <f t="shared" si="5"/>
        <v>Tidak Dapat</v>
      </c>
      <c r="L10" s="30"/>
      <c r="M10" s="31">
        <v>43622</v>
      </c>
      <c r="N10" s="33"/>
    </row>
    <row r="11" spans="1:14" x14ac:dyDescent="0.2">
      <c r="A11" s="27">
        <v>5</v>
      </c>
      <c r="B11" s="28" t="s">
        <v>4</v>
      </c>
      <c r="C11" s="28" t="s">
        <v>17</v>
      </c>
      <c r="D11" s="20" t="str">
        <f t="shared" si="0"/>
        <v>Intermediate</v>
      </c>
      <c r="E11" s="21">
        <f t="shared" si="2"/>
        <v>2</v>
      </c>
      <c r="F11" s="22">
        <f t="shared" si="1"/>
        <v>525000</v>
      </c>
      <c r="G11" s="23">
        <f t="shared" si="6"/>
        <v>43613</v>
      </c>
      <c r="H11" s="20" t="str">
        <f>IF(G11-M11&gt;=1,"Terlambat","Tepat Waktu")</f>
        <v>Tepat Waktu</v>
      </c>
      <c r="I11" s="22">
        <f t="shared" si="3"/>
        <v>0</v>
      </c>
      <c r="J11" s="22">
        <f t="shared" si="4"/>
        <v>525000</v>
      </c>
      <c r="K11" s="29" t="str">
        <f t="shared" si="5"/>
        <v>Kamus Inggris</v>
      </c>
      <c r="L11" s="25"/>
      <c r="M11" s="31">
        <v>43622</v>
      </c>
    </row>
    <row r="12" spans="1:14" x14ac:dyDescent="0.2">
      <c r="A12" s="27">
        <v>6</v>
      </c>
      <c r="B12" s="28" t="s">
        <v>5</v>
      </c>
      <c r="C12" s="28" t="s">
        <v>18</v>
      </c>
      <c r="D12" s="20" t="str">
        <f t="shared" si="0"/>
        <v>Intermediate</v>
      </c>
      <c r="E12" s="21">
        <f t="shared" si="2"/>
        <v>3</v>
      </c>
      <c r="F12" s="22">
        <f t="shared" si="1"/>
        <v>550000</v>
      </c>
      <c r="G12" s="23">
        <f t="shared" si="6"/>
        <v>43644</v>
      </c>
      <c r="H12" s="20" t="str">
        <f>IF(G12-M12&gt;=1,"Terlambat","Tepat Waktu")</f>
        <v>Terlambat</v>
      </c>
      <c r="I12" s="22">
        <f t="shared" si="3"/>
        <v>247500</v>
      </c>
      <c r="J12" s="22">
        <f t="shared" si="4"/>
        <v>797500</v>
      </c>
      <c r="K12" s="29" t="str">
        <f t="shared" si="5"/>
        <v>Tidak Dapat</v>
      </c>
      <c r="L12" s="25"/>
      <c r="M12" s="31">
        <v>43622</v>
      </c>
    </row>
    <row r="13" spans="1:14" x14ac:dyDescent="0.2">
      <c r="A13" s="27">
        <v>7</v>
      </c>
      <c r="B13" s="28" t="s">
        <v>6</v>
      </c>
      <c r="C13" s="28" t="s">
        <v>19</v>
      </c>
      <c r="D13" s="20" t="str">
        <f t="shared" si="0"/>
        <v>Advance</v>
      </c>
      <c r="E13" s="21">
        <f t="shared" si="2"/>
        <v>2</v>
      </c>
      <c r="F13" s="22">
        <f t="shared" si="1"/>
        <v>625000</v>
      </c>
      <c r="G13" s="23">
        <f t="shared" si="6"/>
        <v>43647</v>
      </c>
      <c r="H13" s="20" t="str">
        <f>IF(G13-M13&gt;=1,"Terlambat","Tepat Waktu")</f>
        <v>Terlambat</v>
      </c>
      <c r="I13" s="22">
        <f t="shared" si="3"/>
        <v>281250</v>
      </c>
      <c r="J13" s="22">
        <f t="shared" si="4"/>
        <v>906250</v>
      </c>
      <c r="K13" s="29" t="str">
        <f t="shared" si="5"/>
        <v>Tidak Dapat</v>
      </c>
      <c r="L13" s="25"/>
      <c r="M13" s="31">
        <v>43622</v>
      </c>
    </row>
    <row r="14" spans="1:14" x14ac:dyDescent="0.2">
      <c r="A14" s="27">
        <v>8</v>
      </c>
      <c r="B14" s="28" t="s">
        <v>7</v>
      </c>
      <c r="C14" s="28" t="s">
        <v>20</v>
      </c>
      <c r="D14" s="20" t="str">
        <f t="shared" si="0"/>
        <v>Advance</v>
      </c>
      <c r="E14" s="21">
        <f t="shared" si="2"/>
        <v>1</v>
      </c>
      <c r="F14" s="22">
        <f t="shared" si="1"/>
        <v>600000</v>
      </c>
      <c r="G14" s="23">
        <f t="shared" si="6"/>
        <v>43617</v>
      </c>
      <c r="H14" s="20" t="str">
        <f>IF(G14-M14&gt;=1,"Terlambat","Tepat Waktu")</f>
        <v>Tepat Waktu</v>
      </c>
      <c r="I14" s="22">
        <f t="shared" si="3"/>
        <v>0</v>
      </c>
      <c r="J14" s="22">
        <f t="shared" si="4"/>
        <v>600000</v>
      </c>
      <c r="K14" s="29" t="str">
        <f t="shared" si="5"/>
        <v>Tidak Dapat</v>
      </c>
      <c r="L14" s="25"/>
      <c r="M14" s="31">
        <v>43622</v>
      </c>
    </row>
    <row r="15" spans="1:14" x14ac:dyDescent="0.2">
      <c r="A15" s="27">
        <v>9</v>
      </c>
      <c r="B15" s="28" t="s">
        <v>8</v>
      </c>
      <c r="C15" s="28" t="s">
        <v>21</v>
      </c>
      <c r="D15" s="20" t="str">
        <f t="shared" si="0"/>
        <v>Basic</v>
      </c>
      <c r="E15" s="21">
        <f t="shared" si="2"/>
        <v>2</v>
      </c>
      <c r="F15" s="22">
        <f t="shared" si="1"/>
        <v>425000</v>
      </c>
      <c r="G15" s="23">
        <f t="shared" si="6"/>
        <v>43605</v>
      </c>
      <c r="H15" s="20" t="str">
        <f>IF(G15-M15&gt;=1,"Terlambat","Tepat Waktu")</f>
        <v>Tepat Waktu</v>
      </c>
      <c r="I15" s="22">
        <f t="shared" si="3"/>
        <v>0</v>
      </c>
      <c r="J15" s="22">
        <f t="shared" si="4"/>
        <v>425000</v>
      </c>
      <c r="K15" s="29" t="str">
        <f t="shared" si="5"/>
        <v>Kamus Inggris</v>
      </c>
      <c r="L15" s="25"/>
      <c r="M15" s="31">
        <v>43622</v>
      </c>
    </row>
    <row r="16" spans="1:14" x14ac:dyDescent="0.2">
      <c r="A16" s="27">
        <v>10</v>
      </c>
      <c r="B16" s="28" t="s">
        <v>9</v>
      </c>
      <c r="C16" s="28" t="s">
        <v>22</v>
      </c>
      <c r="D16" s="20" t="str">
        <f t="shared" si="0"/>
        <v>Intermediate</v>
      </c>
      <c r="E16" s="21">
        <f t="shared" si="2"/>
        <v>2</v>
      </c>
      <c r="F16" s="22">
        <f t="shared" si="1"/>
        <v>525000</v>
      </c>
      <c r="G16" s="23">
        <f t="shared" si="6"/>
        <v>43610</v>
      </c>
      <c r="H16" s="20" t="str">
        <f>IF(G16-M16&gt;=1,"Terlambat","Tepat Waktu")</f>
        <v>Tepat Waktu</v>
      </c>
      <c r="I16" s="22">
        <f t="shared" si="3"/>
        <v>0</v>
      </c>
      <c r="J16" s="22">
        <f t="shared" si="4"/>
        <v>525000</v>
      </c>
      <c r="K16" s="29" t="str">
        <f t="shared" si="5"/>
        <v>Kamus Inggris</v>
      </c>
      <c r="L16" s="25"/>
      <c r="M16" s="31">
        <v>43622</v>
      </c>
    </row>
    <row r="17" spans="1:13" x14ac:dyDescent="0.2">
      <c r="A17" s="27">
        <v>11</v>
      </c>
      <c r="B17" s="28" t="s">
        <v>10</v>
      </c>
      <c r="C17" s="28" t="s">
        <v>23</v>
      </c>
      <c r="D17" s="20" t="str">
        <f t="shared" si="0"/>
        <v>Intermediate</v>
      </c>
      <c r="E17" s="21">
        <f t="shared" si="2"/>
        <v>1</v>
      </c>
      <c r="F17" s="22">
        <f t="shared" si="1"/>
        <v>500000</v>
      </c>
      <c r="G17" s="23">
        <f t="shared" si="6"/>
        <v>43641</v>
      </c>
      <c r="H17" s="20" t="str">
        <f>IF(G17-M17&gt;=1,"Terlambat","Tepat Waktu")</f>
        <v>Terlambat</v>
      </c>
      <c r="I17" s="22">
        <f t="shared" si="3"/>
        <v>225000</v>
      </c>
      <c r="J17" s="22">
        <f t="shared" si="4"/>
        <v>725000</v>
      </c>
      <c r="K17" s="32" t="str">
        <f t="shared" si="5"/>
        <v>Tidak Dapat</v>
      </c>
      <c r="L17" s="25"/>
      <c r="M17" s="31">
        <v>43622</v>
      </c>
    </row>
    <row r="18" spans="1:13" x14ac:dyDescent="0.2">
      <c r="A18" s="27">
        <v>12</v>
      </c>
      <c r="B18" s="28" t="s">
        <v>11</v>
      </c>
      <c r="C18" s="28" t="s">
        <v>24</v>
      </c>
      <c r="D18" s="20" t="str">
        <f t="shared" si="0"/>
        <v>Basic</v>
      </c>
      <c r="E18" s="21">
        <f t="shared" si="2"/>
        <v>3</v>
      </c>
      <c r="F18" s="22">
        <f t="shared" si="1"/>
        <v>450000</v>
      </c>
      <c r="G18" s="23">
        <f t="shared" si="6"/>
        <v>43560</v>
      </c>
      <c r="H18" s="20" t="str">
        <f>IF(G18-M18&gt;=1,"Terlambat","Tepat Waktu")</f>
        <v>Tepat Waktu</v>
      </c>
      <c r="I18" s="22">
        <f t="shared" si="3"/>
        <v>0</v>
      </c>
      <c r="J18" s="22">
        <f t="shared" si="4"/>
        <v>450000</v>
      </c>
      <c r="K18" s="32" t="str">
        <f t="shared" si="5"/>
        <v>Kamus Inggris</v>
      </c>
      <c r="L18" s="25"/>
      <c r="M18" s="31">
        <v>43622</v>
      </c>
    </row>
    <row r="19" spans="1:13" ht="15.75" thickBot="1" x14ac:dyDescent="0.25">
      <c r="A19" s="34">
        <v>13</v>
      </c>
      <c r="B19" s="35" t="s">
        <v>12</v>
      </c>
      <c r="C19" s="35" t="s">
        <v>25</v>
      </c>
      <c r="D19" s="20" t="str">
        <f t="shared" si="0"/>
        <v>Advance</v>
      </c>
      <c r="E19" s="21">
        <f t="shared" si="2"/>
        <v>2</v>
      </c>
      <c r="F19" s="22">
        <f t="shared" si="1"/>
        <v>625000</v>
      </c>
      <c r="G19" s="23">
        <f t="shared" si="6"/>
        <v>43622</v>
      </c>
      <c r="H19" s="20" t="str">
        <f>IF(G19-M19&gt;=1,"Terlambat","Tepat Waktu")</f>
        <v>Tepat Waktu</v>
      </c>
      <c r="I19" s="22">
        <f t="shared" si="3"/>
        <v>0</v>
      </c>
      <c r="J19" s="22">
        <f t="shared" si="4"/>
        <v>625000</v>
      </c>
      <c r="K19" s="36" t="str">
        <f t="shared" si="5"/>
        <v>Kamus Inggris</v>
      </c>
      <c r="L19" s="25"/>
      <c r="M19" s="37">
        <v>43622</v>
      </c>
    </row>
    <row r="20" spans="1:13" ht="17.25" thickTop="1" thickBot="1" x14ac:dyDescent="0.25">
      <c r="B20" s="38" t="s">
        <v>37</v>
      </c>
      <c r="C20" s="39"/>
      <c r="D20" s="39"/>
      <c r="E20" s="39"/>
      <c r="F20" s="39"/>
      <c r="G20" s="39"/>
      <c r="H20" s="39"/>
      <c r="I20" s="40"/>
      <c r="J20" s="41">
        <f>MIN(J7:J19)</f>
        <v>425000</v>
      </c>
      <c r="K20" s="42"/>
      <c r="M20" s="43"/>
    </row>
    <row r="21" spans="1:13" ht="17.25" thickTop="1" thickBot="1" x14ac:dyDescent="0.25">
      <c r="B21" s="38" t="s">
        <v>38</v>
      </c>
      <c r="C21" s="39"/>
      <c r="D21" s="39"/>
      <c r="E21" s="39"/>
      <c r="F21" s="39"/>
      <c r="G21" s="39"/>
      <c r="H21" s="39"/>
      <c r="I21" s="40"/>
      <c r="J21" s="44">
        <f>MAX(J7:J19)</f>
        <v>906250</v>
      </c>
    </row>
    <row r="22" spans="1:13" ht="17.25" thickTop="1" thickBot="1" x14ac:dyDescent="0.25">
      <c r="B22" s="38" t="s">
        <v>39</v>
      </c>
      <c r="C22" s="39"/>
      <c r="D22" s="39"/>
      <c r="E22" s="39"/>
      <c r="F22" s="39"/>
      <c r="G22" s="39"/>
      <c r="H22" s="39"/>
      <c r="I22" s="40"/>
      <c r="J22" s="41">
        <f>SUM(J7:J19)</f>
        <v>7838750</v>
      </c>
    </row>
    <row r="23" spans="1:13" ht="17.25" thickTop="1" thickBot="1" x14ac:dyDescent="0.25">
      <c r="B23" s="38" t="s">
        <v>40</v>
      </c>
      <c r="C23" s="39"/>
      <c r="D23" s="39"/>
      <c r="E23" s="39"/>
      <c r="F23" s="39"/>
      <c r="G23" s="39"/>
      <c r="H23" s="39"/>
      <c r="I23" s="40"/>
      <c r="J23" s="45">
        <f>COUNT(J7:J19)</f>
        <v>13</v>
      </c>
    </row>
    <row r="24" spans="1:13" ht="15.75" thickTop="1" x14ac:dyDescent="0.2"/>
  </sheetData>
  <mergeCells count="8">
    <mergeCell ref="A1:K1"/>
    <mergeCell ref="B23:I23"/>
    <mergeCell ref="D4:I4"/>
    <mergeCell ref="C3:J3"/>
    <mergeCell ref="B20:I20"/>
    <mergeCell ref="B21:I21"/>
    <mergeCell ref="B22:I22"/>
    <mergeCell ref="A5:B5"/>
  </mergeCells>
  <pageMargins left="0.7" right="0.7" top="0.75" bottom="0.75" header="0.3" footer="0.3"/>
  <pageSetup paperSize="9" scale="6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001C-5AE0-40E5-9FD9-026965245B2A}">
  <dimension ref="B2:E9"/>
  <sheetViews>
    <sheetView workbookViewId="0">
      <selection activeCell="D9" sqref="D9"/>
    </sheetView>
  </sheetViews>
  <sheetFormatPr defaultRowHeight="15" x14ac:dyDescent="0.25"/>
  <cols>
    <col min="2" max="2" width="14.140625" bestFit="1" customWidth="1"/>
    <col min="3" max="3" width="14.140625" customWidth="1"/>
    <col min="4" max="4" width="13.5703125" customWidth="1"/>
    <col min="5" max="5" width="14.140625" customWidth="1"/>
  </cols>
  <sheetData>
    <row r="2" spans="2:5" x14ac:dyDescent="0.25">
      <c r="B2" s="3" t="s">
        <v>29</v>
      </c>
      <c r="C2" s="8" t="s">
        <v>30</v>
      </c>
      <c r="D2" s="8"/>
      <c r="E2" s="8"/>
    </row>
    <row r="3" spans="2:5" x14ac:dyDescent="0.25">
      <c r="B3" s="4"/>
      <c r="C3" s="5">
        <v>1</v>
      </c>
      <c r="D3" s="5">
        <v>2</v>
      </c>
      <c r="E3" s="5">
        <v>3</v>
      </c>
    </row>
    <row r="4" spans="2:5" x14ac:dyDescent="0.25">
      <c r="B4" s="1" t="s">
        <v>41</v>
      </c>
      <c r="C4" s="6">
        <v>400000</v>
      </c>
      <c r="D4" s="6">
        <v>425000</v>
      </c>
      <c r="E4" s="6">
        <v>450000</v>
      </c>
    </row>
    <row r="5" spans="2:5" x14ac:dyDescent="0.25">
      <c r="B5" s="1" t="s">
        <v>42</v>
      </c>
      <c r="C5" s="6">
        <v>500000</v>
      </c>
      <c r="D5" s="6">
        <v>525000</v>
      </c>
      <c r="E5" s="6">
        <v>550000</v>
      </c>
    </row>
    <row r="6" spans="2:5" x14ac:dyDescent="0.25">
      <c r="B6" s="1" t="s">
        <v>43</v>
      </c>
      <c r="C6" s="6">
        <v>600000</v>
      </c>
      <c r="D6" s="6">
        <v>625000</v>
      </c>
      <c r="E6" s="6">
        <v>650000</v>
      </c>
    </row>
    <row r="8" spans="2:5" x14ac:dyDescent="0.25">
      <c r="B8" s="7" t="s">
        <v>44</v>
      </c>
      <c r="C8" s="2" t="s">
        <v>46</v>
      </c>
      <c r="D8" s="2" t="s">
        <v>47</v>
      </c>
      <c r="E8" s="2" t="s">
        <v>48</v>
      </c>
    </row>
    <row r="9" spans="2:5" x14ac:dyDescent="0.25">
      <c r="B9" s="7" t="s">
        <v>45</v>
      </c>
      <c r="C9" s="2" t="s">
        <v>49</v>
      </c>
      <c r="D9" s="2" t="s">
        <v>50</v>
      </c>
      <c r="E9" s="2" t="s">
        <v>51</v>
      </c>
    </row>
  </sheetData>
  <mergeCells count="1"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B9FC-2527-4D75-BDD1-46D829BEFF14}">
  <sheetPr>
    <pageSetUpPr fitToPage="1"/>
  </sheetPr>
  <dimension ref="A1:N32"/>
  <sheetViews>
    <sheetView tabSelected="1" zoomScale="70" zoomScaleNormal="70" workbookViewId="0">
      <selection activeCell="P6" sqref="P6"/>
    </sheetView>
  </sheetViews>
  <sheetFormatPr defaultRowHeight="15" x14ac:dyDescent="0.2"/>
  <cols>
    <col min="1" max="1" width="6.140625" style="15" customWidth="1"/>
    <col min="2" max="2" width="21.7109375" style="15" customWidth="1"/>
    <col min="3" max="3" width="20" style="15" customWidth="1"/>
    <col min="4" max="4" width="20.140625" style="15" customWidth="1"/>
    <col min="5" max="5" width="11.42578125" style="15" bestFit="1" customWidth="1"/>
    <col min="6" max="6" width="14.42578125" style="15" customWidth="1"/>
    <col min="7" max="7" width="21.28515625" style="15" bestFit="1" customWidth="1"/>
    <col min="8" max="8" width="18" style="15" bestFit="1" customWidth="1"/>
    <col min="9" max="9" width="15.5703125" style="15" customWidth="1"/>
    <col min="10" max="10" width="19" style="15" customWidth="1"/>
    <col min="11" max="11" width="25.42578125" style="15" customWidth="1"/>
    <col min="12" max="12" width="9.140625" style="15"/>
    <col min="13" max="13" width="17.85546875" style="15" customWidth="1"/>
    <col min="14" max="16384" width="9.140625" style="15"/>
  </cols>
  <sheetData>
    <row r="1" spans="1:14" ht="15.75" x14ac:dyDescent="0.2">
      <c r="A1" s="14" t="s">
        <v>54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4" ht="44.25" customHeight="1" x14ac:dyDescent="0.2"/>
    <row r="3" spans="1:14" ht="24.75" customHeight="1" x14ac:dyDescent="0.2">
      <c r="C3" s="14" t="s">
        <v>55</v>
      </c>
      <c r="D3" s="14"/>
      <c r="E3" s="14"/>
      <c r="F3" s="14"/>
      <c r="G3" s="14"/>
      <c r="H3" s="14"/>
      <c r="I3" s="14"/>
      <c r="J3" s="14"/>
    </row>
    <row r="4" spans="1:14" ht="22.5" customHeight="1" x14ac:dyDescent="0.2">
      <c r="D4" s="14" t="s">
        <v>56</v>
      </c>
      <c r="E4" s="14"/>
      <c r="F4" s="14"/>
      <c r="G4" s="14"/>
      <c r="H4" s="14"/>
      <c r="I4" s="14"/>
    </row>
    <row r="5" spans="1:14" ht="20.25" customHeight="1" thickBot="1" x14ac:dyDescent="0.25">
      <c r="A5" s="16" t="s">
        <v>52</v>
      </c>
      <c r="B5" s="16"/>
      <c r="C5" s="17">
        <v>43622</v>
      </c>
      <c r="F5" s="18"/>
    </row>
    <row r="6" spans="1:14" ht="33" thickTop="1" thickBot="1" x14ac:dyDescent="0.25">
      <c r="A6" s="9" t="s">
        <v>26</v>
      </c>
      <c r="B6" s="10" t="s">
        <v>27</v>
      </c>
      <c r="C6" s="10" t="s">
        <v>28</v>
      </c>
      <c r="D6" s="10" t="s">
        <v>29</v>
      </c>
      <c r="E6" s="10" t="s">
        <v>30</v>
      </c>
      <c r="F6" s="11" t="s">
        <v>31</v>
      </c>
      <c r="G6" s="10" t="s">
        <v>32</v>
      </c>
      <c r="H6" s="10" t="s">
        <v>33</v>
      </c>
      <c r="I6" s="10" t="s">
        <v>34</v>
      </c>
      <c r="J6" s="10" t="s">
        <v>35</v>
      </c>
      <c r="K6" s="12" t="s">
        <v>36</v>
      </c>
      <c r="M6" s="13" t="s">
        <v>53</v>
      </c>
    </row>
    <row r="7" spans="1:14" ht="15.75" thickTop="1" x14ac:dyDescent="0.2">
      <c r="A7" s="19">
        <v>1</v>
      </c>
      <c r="B7" s="20" t="s">
        <v>6</v>
      </c>
      <c r="C7" s="20" t="s">
        <v>19</v>
      </c>
      <c r="D7" s="20" t="str">
        <f>HLOOKUP(RIGHT(B7,1),BANTU2,2,0)</f>
        <v>Advance</v>
      </c>
      <c r="E7" s="21">
        <f>VALUE(LEFT(B7,1))</f>
        <v>2</v>
      </c>
      <c r="F7" s="22">
        <f>VLOOKUP(D7,BANTU1,IF(E7=1,2,IF(E7=2,3,4)),FALSE)</f>
        <v>625000</v>
      </c>
      <c r="G7" s="23">
        <f>DATEVALUE(MID(B7,3,8))</f>
        <v>43647</v>
      </c>
      <c r="H7" s="20" t="str">
        <f>IF(G7-M7&gt;=1,"Terlambat","Tepat Waktu")</f>
        <v>Terlambat</v>
      </c>
      <c r="I7" s="22">
        <f>IF(H7="TERLAMBAT",45%*F7,0)</f>
        <v>281250</v>
      </c>
      <c r="J7" s="22">
        <f>F7+I7</f>
        <v>906250</v>
      </c>
      <c r="K7" s="24" t="str">
        <f>IF(AND(H7="Tepat waktu",E7&gt;=2),"Kamus Inggris","Tidak Dapat")</f>
        <v>Tidak Dapat</v>
      </c>
      <c r="L7" s="25"/>
      <c r="M7" s="26">
        <v>43622</v>
      </c>
    </row>
    <row r="8" spans="1:14" x14ac:dyDescent="0.2">
      <c r="A8" s="27">
        <v>2</v>
      </c>
      <c r="B8" s="28" t="s">
        <v>1</v>
      </c>
      <c r="C8" s="28" t="s">
        <v>14</v>
      </c>
      <c r="D8" s="20" t="str">
        <f>HLOOKUP(RIGHT(B8,1),BANTU2,2,0)</f>
        <v>Advance</v>
      </c>
      <c r="E8" s="21">
        <f>VALUE(LEFT(B8,1))</f>
        <v>3</v>
      </c>
      <c r="F8" s="22">
        <f>VLOOKUP(D8,BANTU1,IF(E8=1,2,IF(E8=2,3,4)),FALSE)</f>
        <v>650000</v>
      </c>
      <c r="G8" s="23">
        <f>DATEVALUE(MID(B8,3,8))</f>
        <v>43613</v>
      </c>
      <c r="H8" s="20" t="str">
        <f>IF(G8-M8&gt;=1,"Terlambat","Tepat Waktu")</f>
        <v>Tepat Waktu</v>
      </c>
      <c r="I8" s="22">
        <f>IF(H8="TERLAMBAT",45%*F8,0)</f>
        <v>0</v>
      </c>
      <c r="J8" s="22">
        <f>F8+I8</f>
        <v>650000</v>
      </c>
      <c r="K8" s="29" t="str">
        <f>IF(AND(H8="Tepat waktu",E8&gt;=2),"Kamus Inggris","Tidak Dapat")</f>
        <v>Kamus Inggris</v>
      </c>
      <c r="L8" s="30"/>
      <c r="M8" s="31">
        <v>43622</v>
      </c>
    </row>
    <row r="9" spans="1:14" x14ac:dyDescent="0.2">
      <c r="A9" s="27">
        <v>3</v>
      </c>
      <c r="B9" s="28" t="s">
        <v>7</v>
      </c>
      <c r="C9" s="28" t="s">
        <v>20</v>
      </c>
      <c r="D9" s="20" t="str">
        <f>HLOOKUP(RIGHT(B9,1),BANTU2,2,0)</f>
        <v>Advance</v>
      </c>
      <c r="E9" s="21">
        <f>VALUE(LEFT(B9,1))</f>
        <v>1</v>
      </c>
      <c r="F9" s="22">
        <f>VLOOKUP(D9,BANTU1,IF(E9=1,2,IF(E9=2,3,4)),FALSE)</f>
        <v>600000</v>
      </c>
      <c r="G9" s="23">
        <f>DATEVALUE(MID(B9,3,8))</f>
        <v>43617</v>
      </c>
      <c r="H9" s="20" t="str">
        <f>IF(G9-M9&gt;=1,"Terlambat","Tepat Waktu")</f>
        <v>Tepat Waktu</v>
      </c>
      <c r="I9" s="22">
        <f>IF(H9="TERLAMBAT",45%*F9,0)</f>
        <v>0</v>
      </c>
      <c r="J9" s="22">
        <f>F9+I9</f>
        <v>600000</v>
      </c>
      <c r="K9" s="32" t="str">
        <f>IF(AND(H9="Tepat waktu",E9&gt;=2),"Kamus Inggris","Tidak Dapat")</f>
        <v>Tidak Dapat</v>
      </c>
      <c r="L9" s="30"/>
      <c r="M9" s="31">
        <v>43622</v>
      </c>
    </row>
    <row r="10" spans="1:14" x14ac:dyDescent="0.2">
      <c r="A10" s="27">
        <v>4</v>
      </c>
      <c r="B10" s="28" t="s">
        <v>12</v>
      </c>
      <c r="C10" s="28" t="s">
        <v>25</v>
      </c>
      <c r="D10" s="20" t="str">
        <f>HLOOKUP(RIGHT(B10,1),BANTU2,2,0)</f>
        <v>Advance</v>
      </c>
      <c r="E10" s="21">
        <f>VALUE(LEFT(B10,1))</f>
        <v>2</v>
      </c>
      <c r="F10" s="22">
        <f>VLOOKUP(D10,BANTU1,IF(E10=1,2,IF(E10=2,3,4)),FALSE)</f>
        <v>625000</v>
      </c>
      <c r="G10" s="23">
        <f>DATEVALUE(MID(B10,3,8))</f>
        <v>43622</v>
      </c>
      <c r="H10" s="20" t="str">
        <f>IF(G10-M10&gt;=1,"Terlambat","Tepat Waktu")</f>
        <v>Tepat Waktu</v>
      </c>
      <c r="I10" s="22">
        <f>IF(H10="TERLAMBAT",45%*F10,0)</f>
        <v>0</v>
      </c>
      <c r="J10" s="22">
        <f>F10+I10</f>
        <v>625000</v>
      </c>
      <c r="K10" s="29" t="str">
        <f>IF(AND(H10="Tepat waktu",E10&gt;=2),"Kamus Inggris","Tidak Dapat")</f>
        <v>Kamus Inggris</v>
      </c>
      <c r="L10" s="30"/>
      <c r="M10" s="31">
        <v>43622</v>
      </c>
      <c r="N10" s="33"/>
    </row>
    <row r="11" spans="1:14" x14ac:dyDescent="0.2">
      <c r="A11" s="27">
        <v>5</v>
      </c>
      <c r="B11" s="28" t="s">
        <v>2</v>
      </c>
      <c r="C11" s="28" t="s">
        <v>15</v>
      </c>
      <c r="D11" s="20" t="str">
        <f>HLOOKUP(RIGHT(B11,1),BANTU2,2,0)</f>
        <v>Basic</v>
      </c>
      <c r="E11" s="21">
        <f>VALUE(LEFT(B11,1))</f>
        <v>1</v>
      </c>
      <c r="F11" s="22">
        <f>VLOOKUP(D11,BANTU1,IF(E11=1,2,IF(E11=2,3,4)),FALSE)</f>
        <v>400000</v>
      </c>
      <c r="G11" s="23">
        <f>DATEVALUE(MID(B11,3,8))</f>
        <v>43623</v>
      </c>
      <c r="H11" s="20" t="str">
        <f>IF(G11-M11&gt;=1,"Terlambat","Tepat Waktu")</f>
        <v>Terlambat</v>
      </c>
      <c r="I11" s="22">
        <f>IF(H11="TERLAMBAT",45%*F11,0)</f>
        <v>180000</v>
      </c>
      <c r="J11" s="22">
        <f>F11+I11</f>
        <v>580000</v>
      </c>
      <c r="K11" s="29" t="str">
        <f>IF(AND(H11="Tepat waktu",E11&gt;=2),"Kamus Inggris","Tidak Dapat")</f>
        <v>Tidak Dapat</v>
      </c>
      <c r="L11" s="25"/>
      <c r="M11" s="31">
        <v>43622</v>
      </c>
    </row>
    <row r="12" spans="1:14" x14ac:dyDescent="0.2">
      <c r="A12" s="27">
        <v>6</v>
      </c>
      <c r="B12" s="28" t="s">
        <v>3</v>
      </c>
      <c r="C12" s="28" t="s">
        <v>16</v>
      </c>
      <c r="D12" s="20" t="str">
        <f>HLOOKUP(RIGHT(B12,1),BANTU2,2,0)</f>
        <v>Basic</v>
      </c>
      <c r="E12" s="21">
        <f>VALUE(LEFT(B12,1))</f>
        <v>1</v>
      </c>
      <c r="F12" s="22">
        <f>VLOOKUP(D12,BANTU1,IF(E12=1,2,IF(E12=2,3,4)),FALSE)</f>
        <v>400000</v>
      </c>
      <c r="G12" s="23">
        <f>DATEVALUE(MID(B12,3,8))</f>
        <v>43655</v>
      </c>
      <c r="H12" s="20" t="str">
        <f>IF(G12-M12&gt;=1,"Terlambat","Tepat Waktu")</f>
        <v>Terlambat</v>
      </c>
      <c r="I12" s="22">
        <f>IF(H12="TERLAMBAT",45%*F12,0)</f>
        <v>180000</v>
      </c>
      <c r="J12" s="22">
        <f>F12+I12</f>
        <v>580000</v>
      </c>
      <c r="K12" s="29" t="str">
        <f>IF(AND(H12="Tepat waktu",E12&gt;=2),"Kamus Inggris","Tidak Dapat")</f>
        <v>Tidak Dapat</v>
      </c>
      <c r="L12" s="25"/>
      <c r="M12" s="31">
        <v>43622</v>
      </c>
    </row>
    <row r="13" spans="1:14" x14ac:dyDescent="0.2">
      <c r="A13" s="27">
        <v>7</v>
      </c>
      <c r="B13" s="28" t="s">
        <v>0</v>
      </c>
      <c r="C13" s="28" t="s">
        <v>13</v>
      </c>
      <c r="D13" s="20" t="str">
        <f>HLOOKUP(RIGHT(B13,1),BANTU2,2,0)</f>
        <v>Basic</v>
      </c>
      <c r="E13" s="21">
        <f>VALUE(LEFT(B13,1))</f>
        <v>3</v>
      </c>
      <c r="F13" s="22">
        <f>VLOOKUP(D13,BANTU1,IF(E13=1,2,IF(E13=2,3,4)),FALSE)</f>
        <v>450000</v>
      </c>
      <c r="G13" s="23">
        <f>DATEVALUE(MID(B13,3,8))</f>
        <v>43621</v>
      </c>
      <c r="H13" s="20" t="str">
        <f>IF(G13-M13&gt;=1,"Terlambat","Tepat Waktu")</f>
        <v>Tepat Waktu</v>
      </c>
      <c r="I13" s="22">
        <f>IF(H13="TERLAMBAT",45%*F13,0)</f>
        <v>0</v>
      </c>
      <c r="J13" s="22">
        <f>F13+I13</f>
        <v>450000</v>
      </c>
      <c r="K13" s="29" t="str">
        <f>IF(AND(H13="Tepat waktu",E13&gt;=2),"Kamus Inggris","Tidak Dapat")</f>
        <v>Kamus Inggris</v>
      </c>
      <c r="L13" s="25"/>
      <c r="M13" s="31">
        <v>43622</v>
      </c>
    </row>
    <row r="14" spans="1:14" x14ac:dyDescent="0.2">
      <c r="A14" s="27">
        <v>8</v>
      </c>
      <c r="B14" s="28" t="s">
        <v>8</v>
      </c>
      <c r="C14" s="28" t="s">
        <v>21</v>
      </c>
      <c r="D14" s="20" t="str">
        <f>HLOOKUP(RIGHT(B14,1),BANTU2,2,0)</f>
        <v>Basic</v>
      </c>
      <c r="E14" s="21">
        <f>VALUE(LEFT(B14,1))</f>
        <v>2</v>
      </c>
      <c r="F14" s="22">
        <f>VLOOKUP(D14,BANTU1,IF(E14=1,2,IF(E14=2,3,4)),FALSE)</f>
        <v>425000</v>
      </c>
      <c r="G14" s="23">
        <f>DATEVALUE(MID(B14,3,8))</f>
        <v>43605</v>
      </c>
      <c r="H14" s="20" t="str">
        <f>IF(G14-M14&gt;=1,"Terlambat","Tepat Waktu")</f>
        <v>Tepat Waktu</v>
      </c>
      <c r="I14" s="22">
        <f>IF(H14="TERLAMBAT",45%*F14,0)</f>
        <v>0</v>
      </c>
      <c r="J14" s="22">
        <f>F14+I14</f>
        <v>425000</v>
      </c>
      <c r="K14" s="29" t="str">
        <f>IF(AND(H14="Tepat waktu",E14&gt;=2),"Kamus Inggris","Tidak Dapat")</f>
        <v>Kamus Inggris</v>
      </c>
      <c r="L14" s="25"/>
      <c r="M14" s="31">
        <v>43622</v>
      </c>
    </row>
    <row r="15" spans="1:14" x14ac:dyDescent="0.2">
      <c r="A15" s="27">
        <v>9</v>
      </c>
      <c r="B15" s="28" t="s">
        <v>11</v>
      </c>
      <c r="C15" s="28" t="s">
        <v>24</v>
      </c>
      <c r="D15" s="20" t="str">
        <f>HLOOKUP(RIGHT(B15,1),BANTU2,2,0)</f>
        <v>Basic</v>
      </c>
      <c r="E15" s="21">
        <f>VALUE(LEFT(B15,1))</f>
        <v>3</v>
      </c>
      <c r="F15" s="22">
        <f>VLOOKUP(D15,BANTU1,IF(E15=1,2,IF(E15=2,3,4)),FALSE)</f>
        <v>450000</v>
      </c>
      <c r="G15" s="23">
        <f>DATEVALUE(MID(B15,3,8))</f>
        <v>43560</v>
      </c>
      <c r="H15" s="20" t="str">
        <f>IF(G15-M15&gt;=1,"Terlambat","Tepat Waktu")</f>
        <v>Tepat Waktu</v>
      </c>
      <c r="I15" s="22">
        <f>IF(H15="TERLAMBAT",45%*F15,0)</f>
        <v>0</v>
      </c>
      <c r="J15" s="22">
        <f>F15+I15</f>
        <v>450000</v>
      </c>
      <c r="K15" s="29" t="str">
        <f>IF(AND(H15="Tepat waktu",E15&gt;=2),"Kamus Inggris","Tidak Dapat")</f>
        <v>Kamus Inggris</v>
      </c>
      <c r="L15" s="25"/>
      <c r="M15" s="31">
        <v>43622</v>
      </c>
    </row>
    <row r="16" spans="1:14" x14ac:dyDescent="0.2">
      <c r="A16" s="27">
        <v>10</v>
      </c>
      <c r="B16" s="28" t="s">
        <v>5</v>
      </c>
      <c r="C16" s="28" t="s">
        <v>18</v>
      </c>
      <c r="D16" s="20" t="str">
        <f>HLOOKUP(RIGHT(B16,1),BANTU2,2,0)</f>
        <v>Intermediate</v>
      </c>
      <c r="E16" s="21">
        <f>VALUE(LEFT(B16,1))</f>
        <v>3</v>
      </c>
      <c r="F16" s="22">
        <f>VLOOKUP(D16,BANTU1,IF(E16=1,2,IF(E16=2,3,4)),FALSE)</f>
        <v>550000</v>
      </c>
      <c r="G16" s="23">
        <f>DATEVALUE(MID(B16,3,8))</f>
        <v>43644</v>
      </c>
      <c r="H16" s="20" t="str">
        <f>IF(G16-M16&gt;=1,"Terlambat","Tepat Waktu")</f>
        <v>Terlambat</v>
      </c>
      <c r="I16" s="22">
        <f>IF(H16="TERLAMBAT",45%*F16,0)</f>
        <v>247500</v>
      </c>
      <c r="J16" s="22">
        <f>F16+I16</f>
        <v>797500</v>
      </c>
      <c r="K16" s="29" t="str">
        <f>IF(AND(H16="Tepat waktu",E16&gt;=2),"Kamus Inggris","Tidak Dapat")</f>
        <v>Tidak Dapat</v>
      </c>
      <c r="L16" s="25"/>
      <c r="M16" s="31">
        <v>43622</v>
      </c>
    </row>
    <row r="17" spans="1:13" x14ac:dyDescent="0.2">
      <c r="A17" s="27">
        <v>11</v>
      </c>
      <c r="B17" s="28" t="s">
        <v>10</v>
      </c>
      <c r="C17" s="28" t="s">
        <v>23</v>
      </c>
      <c r="D17" s="20" t="str">
        <f>HLOOKUP(RIGHT(B17,1),BANTU2,2,0)</f>
        <v>Intermediate</v>
      </c>
      <c r="E17" s="21">
        <f>VALUE(LEFT(B17,1))</f>
        <v>1</v>
      </c>
      <c r="F17" s="22">
        <f>VLOOKUP(D17,BANTU1,IF(E17=1,2,IF(E17=2,3,4)),FALSE)</f>
        <v>500000</v>
      </c>
      <c r="G17" s="23">
        <f>DATEVALUE(MID(B17,3,8))</f>
        <v>43641</v>
      </c>
      <c r="H17" s="20" t="str">
        <f>IF(G17-M17&gt;=1,"Terlambat","Tepat Waktu")</f>
        <v>Terlambat</v>
      </c>
      <c r="I17" s="22">
        <f>IF(H17="TERLAMBAT",45%*F17,0)</f>
        <v>225000</v>
      </c>
      <c r="J17" s="22">
        <f>F17+I17</f>
        <v>725000</v>
      </c>
      <c r="K17" s="32" t="str">
        <f>IF(AND(H17="Tepat waktu",E17&gt;=2),"Kamus Inggris","Tidak Dapat")</f>
        <v>Tidak Dapat</v>
      </c>
      <c r="L17" s="25"/>
      <c r="M17" s="31">
        <v>43622</v>
      </c>
    </row>
    <row r="18" spans="1:13" x14ac:dyDescent="0.2">
      <c r="A18" s="27">
        <v>12</v>
      </c>
      <c r="B18" s="28" t="s">
        <v>4</v>
      </c>
      <c r="C18" s="28" t="s">
        <v>17</v>
      </c>
      <c r="D18" s="20" t="str">
        <f>HLOOKUP(RIGHT(B18,1),BANTU2,2,0)</f>
        <v>Intermediate</v>
      </c>
      <c r="E18" s="21">
        <f>VALUE(LEFT(B18,1))</f>
        <v>2</v>
      </c>
      <c r="F18" s="22">
        <f>VLOOKUP(D18,BANTU1,IF(E18=1,2,IF(E18=2,3,4)),FALSE)</f>
        <v>525000</v>
      </c>
      <c r="G18" s="23">
        <f>DATEVALUE(MID(B18,3,8))</f>
        <v>43613</v>
      </c>
      <c r="H18" s="20" t="str">
        <f>IF(G18-M18&gt;=1,"Terlambat","Tepat Waktu")</f>
        <v>Tepat Waktu</v>
      </c>
      <c r="I18" s="22">
        <f>IF(H18="TERLAMBAT",45%*F18,0)</f>
        <v>0</v>
      </c>
      <c r="J18" s="22">
        <f>F18+I18</f>
        <v>525000</v>
      </c>
      <c r="K18" s="32" t="str">
        <f>IF(AND(H18="Tepat waktu",E18&gt;=2),"Kamus Inggris","Tidak Dapat")</f>
        <v>Kamus Inggris</v>
      </c>
      <c r="L18" s="25"/>
      <c r="M18" s="31">
        <v>43622</v>
      </c>
    </row>
    <row r="19" spans="1:13" ht="15.75" thickBot="1" x14ac:dyDescent="0.25">
      <c r="A19" s="34">
        <v>13</v>
      </c>
      <c r="B19" s="35" t="s">
        <v>9</v>
      </c>
      <c r="C19" s="35" t="s">
        <v>22</v>
      </c>
      <c r="D19" s="20" t="str">
        <f>HLOOKUP(RIGHT(B19,1),BANTU2,2,0)</f>
        <v>Intermediate</v>
      </c>
      <c r="E19" s="21">
        <f>VALUE(LEFT(B19,1))</f>
        <v>2</v>
      </c>
      <c r="F19" s="22">
        <f>VLOOKUP(D19,BANTU1,IF(E19=1,2,IF(E19=2,3,4)),FALSE)</f>
        <v>525000</v>
      </c>
      <c r="G19" s="23">
        <f>DATEVALUE(MID(B19,3,8))</f>
        <v>43610</v>
      </c>
      <c r="H19" s="20" t="str">
        <f>IF(G19-M19&gt;=1,"Terlambat","Tepat Waktu")</f>
        <v>Tepat Waktu</v>
      </c>
      <c r="I19" s="22">
        <f>IF(H19="TERLAMBAT",45%*F19,0)</f>
        <v>0</v>
      </c>
      <c r="J19" s="22">
        <f>F19+I19</f>
        <v>525000</v>
      </c>
      <c r="K19" s="36" t="str">
        <f>IF(AND(H19="Tepat waktu",E19&gt;=2),"Kamus Inggris","Tidak Dapat")</f>
        <v>Kamus Inggris</v>
      </c>
      <c r="L19" s="25"/>
      <c r="M19" s="37">
        <v>43622</v>
      </c>
    </row>
    <row r="20" spans="1:13" ht="17.25" thickTop="1" thickBot="1" x14ac:dyDescent="0.25">
      <c r="B20" s="38" t="s">
        <v>37</v>
      </c>
      <c r="C20" s="39"/>
      <c r="D20" s="39"/>
      <c r="E20" s="39"/>
      <c r="F20" s="39"/>
      <c r="G20" s="39"/>
      <c r="H20" s="39"/>
      <c r="I20" s="40"/>
      <c r="J20" s="41">
        <f>MIN(J7:J19)</f>
        <v>425000</v>
      </c>
      <c r="K20" s="42"/>
      <c r="M20" s="43"/>
    </row>
    <row r="21" spans="1:13" ht="17.25" thickTop="1" thickBot="1" x14ac:dyDescent="0.25">
      <c r="B21" s="38" t="s">
        <v>38</v>
      </c>
      <c r="C21" s="39"/>
      <c r="D21" s="39"/>
      <c r="E21" s="39"/>
      <c r="F21" s="39"/>
      <c r="G21" s="39"/>
      <c r="H21" s="39"/>
      <c r="I21" s="40"/>
      <c r="J21" s="44">
        <f>MAX(J7:J19)</f>
        <v>906250</v>
      </c>
    </row>
    <row r="22" spans="1:13" ht="17.25" thickTop="1" thickBot="1" x14ac:dyDescent="0.25">
      <c r="B22" s="38" t="s">
        <v>39</v>
      </c>
      <c r="C22" s="39"/>
      <c r="D22" s="39"/>
      <c r="E22" s="39"/>
      <c r="F22" s="39"/>
      <c r="G22" s="39"/>
      <c r="H22" s="39"/>
      <c r="I22" s="40"/>
      <c r="J22" s="41">
        <f>SUM(J7:J19)</f>
        <v>7838750</v>
      </c>
    </row>
    <row r="23" spans="1:13" ht="17.25" thickTop="1" thickBot="1" x14ac:dyDescent="0.25">
      <c r="B23" s="38" t="s">
        <v>40</v>
      </c>
      <c r="C23" s="39"/>
      <c r="D23" s="39"/>
      <c r="E23" s="39"/>
      <c r="F23" s="39"/>
      <c r="G23" s="39"/>
      <c r="H23" s="39"/>
      <c r="I23" s="40"/>
      <c r="J23" s="45">
        <f>COUNT(J7:J19)</f>
        <v>13</v>
      </c>
    </row>
    <row r="24" spans="1:13" ht="15.75" thickTop="1" x14ac:dyDescent="0.2"/>
    <row r="26" spans="1:13" ht="21.75" customHeight="1" x14ac:dyDescent="0.2">
      <c r="C26" s="46" t="s">
        <v>57</v>
      </c>
      <c r="D26" s="46" t="s">
        <v>58</v>
      </c>
    </row>
    <row r="27" spans="1:13" ht="19.5" customHeight="1" x14ac:dyDescent="0.2">
      <c r="C27" s="47" t="s">
        <v>50</v>
      </c>
      <c r="D27" s="47" t="s">
        <v>59</v>
      </c>
    </row>
    <row r="28" spans="1:13" ht="15.75" thickBot="1" x14ac:dyDescent="0.25"/>
    <row r="29" spans="1:13" ht="33" thickTop="1" thickBot="1" x14ac:dyDescent="0.25">
      <c r="A29" s="9" t="s">
        <v>26</v>
      </c>
      <c r="B29" s="10" t="s">
        <v>27</v>
      </c>
      <c r="C29" s="10" t="s">
        <v>28</v>
      </c>
      <c r="D29" s="10" t="s">
        <v>29</v>
      </c>
      <c r="E29" s="10" t="s">
        <v>30</v>
      </c>
      <c r="F29" s="11" t="s">
        <v>31</v>
      </c>
      <c r="G29" s="10" t="s">
        <v>32</v>
      </c>
      <c r="H29" s="10" t="s">
        <v>33</v>
      </c>
      <c r="I29" s="10" t="s">
        <v>34</v>
      </c>
      <c r="J29" s="10" t="s">
        <v>35</v>
      </c>
      <c r="K29" s="12" t="s">
        <v>36</v>
      </c>
    </row>
    <row r="30" spans="1:13" ht="15.75" thickTop="1" x14ac:dyDescent="0.2">
      <c r="A30" s="19">
        <v>1</v>
      </c>
      <c r="B30" s="20" t="s">
        <v>6</v>
      </c>
      <c r="C30" s="20" t="s">
        <v>19</v>
      </c>
      <c r="D30" s="20" t="s">
        <v>50</v>
      </c>
      <c r="E30" s="21">
        <v>2</v>
      </c>
      <c r="F30" s="22">
        <v>625000</v>
      </c>
      <c r="G30" s="23">
        <v>43647</v>
      </c>
      <c r="H30" s="20" t="s">
        <v>60</v>
      </c>
      <c r="I30" s="22">
        <v>281250</v>
      </c>
      <c r="J30" s="22">
        <v>906250</v>
      </c>
      <c r="K30" s="24" t="s">
        <v>61</v>
      </c>
    </row>
    <row r="31" spans="1:13" x14ac:dyDescent="0.2">
      <c r="A31" s="27">
        <v>2</v>
      </c>
      <c r="B31" s="28" t="s">
        <v>1</v>
      </c>
      <c r="C31" s="28" t="s">
        <v>14</v>
      </c>
      <c r="D31" s="20" t="s">
        <v>50</v>
      </c>
      <c r="E31" s="21">
        <v>3</v>
      </c>
      <c r="F31" s="22">
        <v>650000</v>
      </c>
      <c r="G31" s="23">
        <v>43613</v>
      </c>
      <c r="H31" s="20" t="s">
        <v>62</v>
      </c>
      <c r="I31" s="22">
        <v>0</v>
      </c>
      <c r="J31" s="22">
        <v>650000</v>
      </c>
      <c r="K31" s="29" t="s">
        <v>63</v>
      </c>
    </row>
    <row r="32" spans="1:13" x14ac:dyDescent="0.2">
      <c r="A32" s="27">
        <v>4</v>
      </c>
      <c r="B32" s="28" t="s">
        <v>12</v>
      </c>
      <c r="C32" s="28" t="s">
        <v>25</v>
      </c>
      <c r="D32" s="20" t="s">
        <v>50</v>
      </c>
      <c r="E32" s="21">
        <v>2</v>
      </c>
      <c r="F32" s="22">
        <v>625000</v>
      </c>
      <c r="G32" s="23">
        <v>43622</v>
      </c>
      <c r="H32" s="20" t="s">
        <v>62</v>
      </c>
      <c r="I32" s="22">
        <v>0</v>
      </c>
      <c r="J32" s="22">
        <v>625000</v>
      </c>
      <c r="K32" s="28" t="s">
        <v>63</v>
      </c>
    </row>
  </sheetData>
  <sortState xmlns:xlrd2="http://schemas.microsoft.com/office/spreadsheetml/2017/richdata2" ref="B7:K19">
    <sortCondition ref="D7:D19"/>
    <sortCondition descending="1" ref="I7:I19"/>
  </sortState>
  <mergeCells count="8">
    <mergeCell ref="B22:I22"/>
    <mergeCell ref="B23:I23"/>
    <mergeCell ref="A1:K1"/>
    <mergeCell ref="C3:J3"/>
    <mergeCell ref="D4:I4"/>
    <mergeCell ref="A5:B5"/>
    <mergeCell ref="B20:I20"/>
    <mergeCell ref="B21:I21"/>
  </mergeCells>
  <pageMargins left="0.7" right="0.7" top="0.75" bottom="0.75" header="0.3" footer="0.3"/>
  <pageSetup paperSize="9" scale="6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859-7655-4E64-B37C-3988B3C2FAB4}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LAPORAN</vt:lpstr>
      <vt:lpstr>TABEL BANTU</vt:lpstr>
      <vt:lpstr>SORT &amp; FILTER</vt:lpstr>
      <vt:lpstr>GRAFIK</vt:lpstr>
      <vt:lpstr>BANTU1</vt:lpstr>
      <vt:lpstr>BANTU2</vt:lpstr>
      <vt:lpstr>'SORT &amp; FILTER'!Criteria</vt:lpstr>
      <vt:lpstr>'SORT &amp;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2021-03-30T06:20:08Z</cp:lastPrinted>
  <dcterms:created xsi:type="dcterms:W3CDTF">2021-03-28T14:27:12Z</dcterms:created>
  <dcterms:modified xsi:type="dcterms:W3CDTF">2021-03-30T06:21:02Z</dcterms:modified>
</cp:coreProperties>
</file>